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8042E113-CD64-456F-AA6C-D856B35F8043}" xr6:coauthVersionLast="47" xr6:coauthVersionMax="47" xr10:uidLastSave="{00000000-0000-0000-0000-000000000000}"/>
  <bookViews>
    <workbookView xWindow="-108" yWindow="-108" windowWidth="23256" windowHeight="12456" xr2:uid="{F308F975-A496-45C6-94A2-993171CEF71F}"/>
  </bookViews>
  <sheets>
    <sheet name="Hoja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 i="2" l="1"/>
  <c r="K23" i="2"/>
  <c r="K22" i="2"/>
  <c r="K21" i="2"/>
  <c r="K20" i="2"/>
  <c r="K19" i="2"/>
  <c r="K18" i="2"/>
  <c r="K17" i="2"/>
  <c r="K16" i="2"/>
  <c r="K15" i="2"/>
  <c r="K14" i="2"/>
  <c r="K13" i="2"/>
  <c r="K12" i="2"/>
  <c r="K11" i="2"/>
  <c r="K10" i="2"/>
  <c r="K9" i="2"/>
  <c r="K8" i="2"/>
  <c r="K7" i="2"/>
  <c r="K6" i="2"/>
  <c r="K5" i="2"/>
  <c r="K4" i="2"/>
  <c r="K3" i="2"/>
  <c r="B25" i="2"/>
  <c r="L29" i="2"/>
  <c r="L28" i="2"/>
  <c r="K2" i="2"/>
  <c r="C25" i="2"/>
  <c r="J25" i="2"/>
  <c r="I25" i="2"/>
  <c r="J3" i="2"/>
  <c r="J4" i="2"/>
  <c r="J5" i="2"/>
  <c r="J6" i="2"/>
  <c r="J7" i="2"/>
  <c r="J8" i="2"/>
  <c r="J9" i="2"/>
  <c r="J10" i="2"/>
  <c r="J11" i="2"/>
  <c r="J12" i="2"/>
  <c r="J13" i="2"/>
  <c r="J14" i="2"/>
  <c r="J15" i="2"/>
  <c r="J16" i="2"/>
  <c r="J17" i="2"/>
  <c r="J18" i="2"/>
  <c r="J19" i="2"/>
  <c r="J20" i="2"/>
  <c r="J21" i="2"/>
  <c r="J22" i="2"/>
  <c r="J23" i="2"/>
  <c r="J24" i="2"/>
  <c r="J2" i="2"/>
  <c r="I3" i="2"/>
  <c r="I4" i="2"/>
  <c r="I5" i="2"/>
  <c r="I6" i="2"/>
  <c r="I7" i="2"/>
  <c r="I8" i="2"/>
  <c r="I9" i="2"/>
  <c r="I10" i="2"/>
  <c r="I11" i="2"/>
  <c r="I12" i="2"/>
  <c r="I13" i="2"/>
  <c r="I14" i="2"/>
  <c r="I15" i="2"/>
  <c r="I16" i="2"/>
  <c r="I17" i="2"/>
  <c r="I18" i="2"/>
  <c r="I19" i="2"/>
  <c r="I20" i="2"/>
  <c r="I21" i="2"/>
  <c r="I22" i="2"/>
  <c r="I23" i="2"/>
  <c r="I24" i="2"/>
  <c r="I2" i="2"/>
  <c r="H3" i="2"/>
  <c r="H4" i="2"/>
  <c r="H5" i="2"/>
  <c r="H6" i="2"/>
  <c r="H7" i="2"/>
  <c r="H8" i="2"/>
  <c r="H9" i="2"/>
  <c r="H10" i="2"/>
  <c r="H11" i="2"/>
  <c r="H12" i="2"/>
  <c r="H13" i="2"/>
  <c r="H14" i="2"/>
  <c r="H15" i="2"/>
  <c r="H16" i="2"/>
  <c r="H17" i="2"/>
  <c r="H18" i="2"/>
  <c r="H19" i="2"/>
  <c r="H20" i="2"/>
  <c r="H21" i="2"/>
  <c r="H22" i="2"/>
  <c r="H23" i="2"/>
  <c r="H24" i="2"/>
  <c r="H2" i="2"/>
  <c r="G3" i="2"/>
  <c r="G4" i="2"/>
  <c r="G5" i="2"/>
  <c r="G6" i="2"/>
  <c r="G7" i="2"/>
  <c r="G8" i="2"/>
  <c r="G9" i="2"/>
  <c r="G10" i="2"/>
  <c r="G11" i="2"/>
  <c r="G12" i="2"/>
  <c r="G13" i="2"/>
  <c r="G14" i="2"/>
  <c r="G15" i="2"/>
  <c r="G16" i="2"/>
  <c r="G17" i="2"/>
  <c r="G18" i="2"/>
  <c r="G19" i="2"/>
  <c r="G20" i="2"/>
  <c r="G21" i="2"/>
  <c r="G22" i="2"/>
  <c r="G23" i="2"/>
  <c r="G24" i="2"/>
  <c r="G2" i="2"/>
  <c r="F3" i="2"/>
  <c r="F4" i="2"/>
  <c r="F5" i="2"/>
  <c r="F6" i="2"/>
  <c r="F7" i="2"/>
  <c r="F8" i="2"/>
  <c r="F9" i="2"/>
  <c r="F10" i="2"/>
  <c r="F11" i="2"/>
  <c r="F12" i="2"/>
  <c r="F13" i="2"/>
  <c r="F14" i="2"/>
  <c r="F15" i="2"/>
  <c r="F16" i="2"/>
  <c r="F17" i="2"/>
  <c r="F18" i="2"/>
  <c r="F19" i="2"/>
  <c r="F20" i="2"/>
  <c r="F21" i="2"/>
  <c r="F22" i="2"/>
  <c r="F23" i="2"/>
  <c r="F24" i="2"/>
  <c r="F2" i="2"/>
  <c r="E3" i="2"/>
  <c r="E4" i="2"/>
  <c r="E5" i="2"/>
  <c r="E6" i="2"/>
  <c r="E7" i="2"/>
  <c r="E8" i="2"/>
  <c r="E9" i="2"/>
  <c r="E10" i="2"/>
  <c r="E11" i="2"/>
  <c r="E12" i="2"/>
  <c r="E13" i="2"/>
  <c r="E14" i="2"/>
  <c r="E15" i="2"/>
  <c r="E16" i="2"/>
  <c r="E17" i="2"/>
  <c r="E18" i="2"/>
  <c r="E19" i="2"/>
  <c r="E20" i="2"/>
  <c r="E21" i="2"/>
  <c r="E22" i="2"/>
  <c r="E23" i="2"/>
  <c r="E24" i="2"/>
  <c r="E2" i="2"/>
  <c r="K25" i="2" l="1"/>
  <c r="L27" i="2" s="1"/>
  <c r="M27" i="2" s="1"/>
</calcChain>
</file>

<file path=xl/sharedStrings.xml><?xml version="1.0" encoding="utf-8"?>
<sst xmlns="http://schemas.openxmlformats.org/spreadsheetml/2006/main" count="85" uniqueCount="85">
  <si>
    <t>PDF Nombre</t>
  </si>
  <si>
    <t>DOI</t>
  </si>
  <si>
    <t>Tamaño de Muestra</t>
  </si>
  <si>
    <t>fmed-08-771713.pdf</t>
  </si>
  <si>
    <t>10.3389/fmed.2021.771713</t>
  </si>
  <si>
    <t>Tina Diao, Fareshta Kushzad, Megh D. Patel, Megha P. Bindiganavale, Munam Wasi, Mykel J. Kochenderfer, Heather E. Moss</t>
  </si>
  <si>
    <t>validating_a_computable_phenotype_for_nephrotic.15.pdf</t>
  </si>
  <si>
    <t>10.34067/KID.0002892021</t>
  </si>
  <si>
    <t>Andrea L. Oliverio, Dorota Marchel, Jonathan P. Troost, Isabelle Ayoub, Salem Almaani, Jessica Greco, Cheryl L. Tran, Michelle R. Denburg, Michael Matheny, Chad Dorn, Susan F. Massengill, Hailey Desmond, Debbie S. Gipson, Laura H. Mariani</t>
  </si>
  <si>
    <t>file.pdf</t>
  </si>
  <si>
    <t>10.1371/journal.pntd.0004549</t>
  </si>
  <si>
    <t>Andres Colubri, Tom Silver, Terrence Fradet, Kalliroi Retzepi, Ben Fry, Pardis Sabeti</t>
  </si>
  <si>
    <t>10.1109/JBHI.2021.3067465</t>
  </si>
  <si>
    <t>Ziduo Yang, Lu Zhao, Shuyu Wu, Calvin Yu-Chian Chen</t>
  </si>
  <si>
    <t>sensors-19-00766.pdf</t>
  </si>
  <si>
    <t>10.3390/s19040766</t>
  </si>
  <si>
    <t>Hemant Ghayvat, Muhammad Awais, Sharnil Pandya, Hao Ren, Saeed Akbarzadeh, Subhas Chandra Mukhopadhyay, Chen Chen, Prosanta Gope, Arpita Chouhan, Wei Chen</t>
  </si>
  <si>
    <t>Lung_Lesion_Localization...pdf</t>
  </si>
  <si>
    <t>s12912-025-02957-6.pdf</t>
  </si>
  <si>
    <t>10.1186/s12912-025-02957-6</t>
  </si>
  <si>
    <t>s41598-025-17657-z.pdf</t>
  </si>
  <si>
    <t>10.1038/s41598-025-17657-z</t>
  </si>
  <si>
    <t>a-new-approach-for-chagas-disease-screening...pdf</t>
  </si>
  <si>
    <t>10.1021/acsinfecdis.5c00377</t>
  </si>
  <si>
    <t>1-s2.0-S2590059525000834-main.pdf</t>
  </si>
  <si>
    <t>10.1016/j.xkme.2025.101047</t>
  </si>
  <si>
    <t>10.32526/ennrj/23/20250006</t>
  </si>
  <si>
    <t>10.1016/j.ejrad.2025.111998</t>
  </si>
  <si>
    <t>10.1007/s42452-025-07237-1</t>
  </si>
  <si>
    <t>10.1007/s11517-025-03299-w</t>
  </si>
  <si>
    <t>10.1016/j.hazadv.2024.100576</t>
  </si>
  <si>
    <t>10.1016/j.ijcrp.2025.200463</t>
  </si>
  <si>
    <t>5.+ENNRJ-TES-25-0006.pdf</t>
  </si>
  <si>
    <t>1-s2.0-S0720048X25000841-main.pdf</t>
  </si>
  <si>
    <t>s42452-025-07237-1.pdf</t>
  </si>
  <si>
    <t>s11517-025-03299-w.pdf</t>
  </si>
  <si>
    <t>1-s2.0-S2772416624001761-main.pdf</t>
  </si>
  <si>
    <t>1-s2.0-S2772487525001011-main.pdf</t>
  </si>
  <si>
    <t>fendo-16-1556681.pdf</t>
  </si>
  <si>
    <t>10.3389/fendo.2025.1556681</t>
  </si>
  <si>
    <t>s41598-025-07104-4.pdf</t>
  </si>
  <si>
    <t>10.1038/s41598-025-07104-4</t>
  </si>
  <si>
    <t>fpsyt-14-1266548.pdf</t>
  </si>
  <si>
    <t>jmir-2022-6-e32867.pdf</t>
  </si>
  <si>
    <t>fonc-13-1172234.pdf</t>
  </si>
  <si>
    <t>s10278-022-00633-8.pdf</t>
  </si>
  <si>
    <t>electronics-11-03975-v2.pdf</t>
  </si>
  <si>
    <t>fnut-10-1165854.pdf</t>
  </si>
  <si>
    <t>10.3389/fpsyt.2023.1266548</t>
  </si>
  <si>
    <t>10.2196/32867</t>
  </si>
  <si>
    <t>10.3389/fonc.2023.1172234</t>
  </si>
  <si>
    <t>10.1007/s10278-022-00633-8</t>
  </si>
  <si>
    <t>10.3390/electronics11233975</t>
  </si>
  <si>
    <t>10.3389/fnut.2023.1165854</t>
  </si>
  <si>
    <t>p/(1-p)</t>
  </si>
  <si>
    <t>F1-Score (p)</t>
  </si>
  <si>
    <t xml:space="preserve"> logit(oi)ln(p/1-p)</t>
  </si>
  <si>
    <t>(vi)var. propor. M. (Vi = 1/n * p * (1-p)</t>
  </si>
  <si>
    <t>sd(DE)</t>
  </si>
  <si>
    <t>(wi)peso del estudio = Wi</t>
  </si>
  <si>
    <t>(OEF)efecto fijo (tita_EF) = Sumatoria (Wi * Oi)/Sumatoria (wi)</t>
  </si>
  <si>
    <t>Q</t>
  </si>
  <si>
    <t>efecto fijo</t>
  </si>
  <si>
    <t>Autores</t>
  </si>
  <si>
    <t>Año</t>
  </si>
  <si>
    <t>Xiaoyan Qi, Xin Huang</t>
  </si>
  <si>
    <t>Pichit Boonkrong, Subij Shakya, Wantika Kraunamkam, Teerawat Simmachan</t>
  </si>
  <si>
    <t>Matthews Martins, Ângelo Antônio Oliveira Silva, Felipe Silva Santos de Jesus, Emily Ferreira Santos, Daniel Dias Sampaio, Wanderson Romão, Fred Luciano Neves Santos, Valerio G. Barauna</t>
  </si>
  <si>
    <t>Shane A. Bobart, Enshuo Hsu, Thomas Potter, Luan Truong, Amy Waterman, Stephen Jones, Tariq Shafi</t>
  </si>
  <si>
    <t>Siti Khadijah Arafin, Nor Azura Md Ghani, Marshima Mohd Rosli, Nurain Ibrahim</t>
  </si>
  <si>
    <t>L. Cereser, A. Borghesi, M. De Martino, T. Nadarevic, C. Cicciò, G. Agati, P. Ciolli, V. Collini, V. Patruno, M. Isola, M. Imazio, C. Zuiani, V. Della Mea, R. Girometti</t>
  </si>
  <si>
    <t>Manash Sarma, Subarna Chatterjee</t>
  </si>
  <si>
    <t>Yuchuan Liu, Lianzhi Li, Yu Rao, Huihua Cao, Xiaoheng Tan, Yongsong Li</t>
  </si>
  <si>
    <t>Kechao Li, Tao Hu, Min Zhou, Mengting Wu, Qiusong Chen, Chongchong Qi</t>
  </si>
  <si>
    <t>Yahui Li, Hongsen Cai, Wei Zheng, Meijie Wang, Man Huang, Luyun Wang, Daowen Wang, Chunxia Zhao, Wenguang Hou, Hu Ding, Yan Wang, Hongling Zhu</t>
  </si>
  <si>
    <t>Yu Liu, Yi Wang, Kai Huang, Hao Shi, Hang Xin, Shanjun Dai, Jinhao Liu, Xinhong Yang, Jianyuan Song, Fuli Zhang, Yihong Guo</t>
  </si>
  <si>
    <t>Popy Khatun, Shafeel Umam, Rubaiya Binte Razzak, Iffat Binta Shamsuddin, Nahid Salma</t>
  </si>
  <si>
    <t>María Alejandra Palacios-Ariza, Esteban Morales-Mendoza, Jossie Murcia, Rafael Arias-Duarte, Germán Lara-Castellanos, Andrés Cely-Jiménez, Juan Carlos Rincón-Acuña, Marcos J. Araúzo-Bravo, Jorge McDouall</t>
  </si>
  <si>
    <t>Steven S Doerstling, Dennis Akrobetu, Matthew M Engelhard, Felicia Chen, Peter A Ubel</t>
  </si>
  <si>
    <t>Mingyang Liu, Liyuan Li, Haoran Wang, Xinyu Guo, Yunpeng Liu, Yuguang Li, Kaiwen Song, Yanbin Shao, Fei Wu, Junjie Zhang, Nao Sun, Tianyu Zhang, Lan Luan</t>
  </si>
  <si>
    <t>Brian Arun Xavier, Po-Hao Chen</t>
  </si>
  <si>
    <t>Avani Kirit Mehta, R. Swarnalatha, M. Subramoniam, Sachin Salunkhe</t>
  </si>
  <si>
    <t>Payam Hosseinzadeh Kasani, Jung Eun Lee, Chihyun Park, Cheol-Heui Yun, Jae-Won Jang, Sang-Ah Lee</t>
  </si>
  <si>
    <t>I^2(coeficiente de higgins</t>
  </si>
  <si>
    <t>(t^2tau cuadrado)efecto fijo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</si>
</sst>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249977111117893"/>
        <bgColor indexed="64"/>
      </patternFill>
    </fill>
    <fill>
      <patternFill patternType="solid">
        <fgColor theme="5"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0" fillId="0" borderId="1" xfId="0" applyBorder="1"/>
    <xf numFmtId="0" fontId="0" fillId="0" borderId="2" xfId="0" applyFill="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A75BC-4C6D-4B27-993F-F08A8E2ECAC4}">
  <dimension ref="A1:M29"/>
  <sheetViews>
    <sheetView tabSelected="1" topLeftCell="E1" workbookViewId="0">
      <selection activeCell="I24" sqref="I24"/>
    </sheetView>
  </sheetViews>
  <sheetFormatPr baseColWidth="10" defaultRowHeight="14.4" x14ac:dyDescent="0.3"/>
  <cols>
    <col min="1" max="1" width="46.21875" customWidth="1"/>
    <col min="4" max="4" width="34.6640625" customWidth="1"/>
    <col min="6" max="6" width="23" customWidth="1"/>
    <col min="7" max="7" width="31.5546875" customWidth="1"/>
    <col min="9" max="9" width="22.109375" customWidth="1"/>
    <col min="10" max="10" width="57.88671875" customWidth="1"/>
    <col min="12" max="12" width="22.88671875" customWidth="1"/>
  </cols>
  <sheetData>
    <row r="1" spans="1:13" x14ac:dyDescent="0.3">
      <c r="A1" s="6" t="s">
        <v>0</v>
      </c>
      <c r="B1" s="6" t="s">
        <v>2</v>
      </c>
      <c r="C1" s="6" t="s">
        <v>55</v>
      </c>
      <c r="D1" s="6" t="s">
        <v>1</v>
      </c>
      <c r="E1" s="6" t="s">
        <v>54</v>
      </c>
      <c r="F1" s="6" t="s">
        <v>56</v>
      </c>
      <c r="G1" s="6" t="s">
        <v>57</v>
      </c>
      <c r="H1" s="6" t="s">
        <v>58</v>
      </c>
      <c r="I1" s="6" t="s">
        <v>59</v>
      </c>
      <c r="J1" s="6" t="s">
        <v>60</v>
      </c>
      <c r="K1" s="6" t="s">
        <v>61</v>
      </c>
      <c r="L1" s="6" t="s">
        <v>63</v>
      </c>
      <c r="M1" s="6" t="s">
        <v>64</v>
      </c>
    </row>
    <row r="2" spans="1:13" x14ac:dyDescent="0.3">
      <c r="A2" s="1" t="s">
        <v>3</v>
      </c>
      <c r="B2" s="1">
        <v>217</v>
      </c>
      <c r="C2" s="1">
        <v>0.57999999999999996</v>
      </c>
      <c r="D2" s="1" t="s">
        <v>4</v>
      </c>
      <c r="E2" s="1">
        <f>C2/(1-C2)</f>
        <v>1.3809523809523807</v>
      </c>
      <c r="F2" s="1">
        <f>LN(E2)</f>
        <v>0.32277339226305085</v>
      </c>
      <c r="G2" s="1">
        <f>1/(B2*C2*(1-C2))</f>
        <v>1.8917466875515501E-2</v>
      </c>
      <c r="H2" s="1">
        <f>SQRT(G2)</f>
        <v>0.13754078259016669</v>
      </c>
      <c r="I2" s="1">
        <f>1/G2</f>
        <v>52.861199999999997</v>
      </c>
      <c r="J2" s="1">
        <f>I2*F2</f>
        <v>17.062188843095583</v>
      </c>
      <c r="K2" s="1">
        <f>(I2*(F2-L28)^2)</f>
        <v>68.069106122977814</v>
      </c>
      <c r="L2" s="1" t="s">
        <v>5</v>
      </c>
      <c r="M2" s="1">
        <v>2021</v>
      </c>
    </row>
    <row r="3" spans="1:13" x14ac:dyDescent="0.3">
      <c r="A3" s="1" t="s">
        <v>6</v>
      </c>
      <c r="B3" s="1">
        <v>2708</v>
      </c>
      <c r="C3" s="1">
        <v>0.9</v>
      </c>
      <c r="D3" s="1" t="s">
        <v>7</v>
      </c>
      <c r="E3" s="1">
        <f>C3/(1-C3)</f>
        <v>9.0000000000000018</v>
      </c>
      <c r="F3" s="1">
        <f t="shared" ref="F3:F24" si="0">LN(E3)</f>
        <v>2.1972245773362196</v>
      </c>
      <c r="G3" s="1">
        <f t="shared" ref="G3:G24" si="1">1/(B3*C3*(1-C3))</f>
        <v>4.1030690956835722E-3</v>
      </c>
      <c r="H3" s="1">
        <f t="shared" ref="H3:H24" si="2">SQRT(G3)</f>
        <v>6.405520350200733E-2</v>
      </c>
      <c r="I3" s="1">
        <f t="shared" ref="I3:I24" si="3">1/G3</f>
        <v>243.71999999999994</v>
      </c>
      <c r="J3" s="1">
        <f t="shared" ref="J3:J24" si="4">I3*F3</f>
        <v>535.50757398838334</v>
      </c>
      <c r="K3" s="1">
        <f>(I3*(F3-L28)^2)</f>
        <v>133.34735230041042</v>
      </c>
      <c r="L3" s="1" t="s">
        <v>8</v>
      </c>
      <c r="M3" s="1">
        <v>2021</v>
      </c>
    </row>
    <row r="4" spans="1:13" x14ac:dyDescent="0.3">
      <c r="A4" s="1" t="s">
        <v>9</v>
      </c>
      <c r="B4" s="1">
        <v>106</v>
      </c>
      <c r="C4" s="1">
        <v>0.8</v>
      </c>
      <c r="D4" s="1" t="s">
        <v>10</v>
      </c>
      <c r="E4" s="1">
        <f t="shared" ref="E3:E24" si="5">C4/(1-C4)</f>
        <v>4.0000000000000009</v>
      </c>
      <c r="F4" s="1">
        <f t="shared" si="0"/>
        <v>1.3862943611198908</v>
      </c>
      <c r="G4" s="1">
        <f t="shared" si="1"/>
        <v>5.8962264150943404E-2</v>
      </c>
      <c r="H4" s="1">
        <f t="shared" si="2"/>
        <v>0.24282146558931605</v>
      </c>
      <c r="I4" s="1">
        <f t="shared" si="3"/>
        <v>16.959999999999997</v>
      </c>
      <c r="J4" s="1">
        <f t="shared" si="4"/>
        <v>23.511552364593346</v>
      </c>
      <c r="K4" s="1">
        <f>(I4*(F4-L28)^2)</f>
        <v>8.6087754103916905E-2</v>
      </c>
      <c r="L4" s="1" t="s">
        <v>11</v>
      </c>
      <c r="M4" s="1">
        <v>2016</v>
      </c>
    </row>
    <row r="5" spans="1:13" x14ac:dyDescent="0.3">
      <c r="A5" s="1" t="s">
        <v>17</v>
      </c>
      <c r="B5" s="1">
        <v>127</v>
      </c>
      <c r="C5" s="1">
        <v>0.64</v>
      </c>
      <c r="D5" s="1" t="s">
        <v>12</v>
      </c>
      <c r="E5" s="1">
        <f t="shared" si="5"/>
        <v>1.7777777777777779</v>
      </c>
      <c r="F5" s="1">
        <f t="shared" si="0"/>
        <v>0.57536414490356191</v>
      </c>
      <c r="G5" s="1">
        <f t="shared" si="1"/>
        <v>3.4175415573053369E-2</v>
      </c>
      <c r="H5" s="1">
        <f t="shared" si="2"/>
        <v>0.18486593946169036</v>
      </c>
      <c r="I5" s="1">
        <f t="shared" si="3"/>
        <v>29.2608</v>
      </c>
      <c r="J5" s="1">
        <f t="shared" si="4"/>
        <v>16.835615171194146</v>
      </c>
      <c r="K5" s="1">
        <f>(I5*(F5-L28)^2)</f>
        <v>22.771752023380664</v>
      </c>
      <c r="L5" s="1" t="s">
        <v>13</v>
      </c>
      <c r="M5" s="1">
        <v>2021</v>
      </c>
    </row>
    <row r="6" spans="1:13" x14ac:dyDescent="0.3">
      <c r="A6" s="1" t="s">
        <v>14</v>
      </c>
      <c r="B6" s="1">
        <v>300</v>
      </c>
      <c r="C6" s="1">
        <v>0.98509999999999998</v>
      </c>
      <c r="D6" s="1" t="s">
        <v>15</v>
      </c>
      <c r="E6" s="1">
        <f t="shared" si="5"/>
        <v>66.114093959731434</v>
      </c>
      <c r="F6" s="1">
        <f t="shared" si="0"/>
        <v>4.1913819459102184</v>
      </c>
      <c r="G6" s="1">
        <f t="shared" si="1"/>
        <v>0.22709739775904794</v>
      </c>
      <c r="H6" s="1">
        <f t="shared" si="2"/>
        <v>0.47654737199888947</v>
      </c>
      <c r="I6" s="1">
        <f t="shared" si="3"/>
        <v>4.4033970000000071</v>
      </c>
      <c r="J6" s="1">
        <f t="shared" si="4"/>
        <v>18.45631868647525</v>
      </c>
      <c r="K6" s="1">
        <f>(I6*(F6-L28)^2)</f>
        <v>32.910514720303269</v>
      </c>
      <c r="L6" s="1" t="s">
        <v>16</v>
      </c>
      <c r="M6" s="1">
        <v>2019</v>
      </c>
    </row>
    <row r="7" spans="1:13" x14ac:dyDescent="0.3">
      <c r="A7" s="1" t="s">
        <v>18</v>
      </c>
      <c r="B7" s="1">
        <v>293</v>
      </c>
      <c r="C7" s="1">
        <v>0.9</v>
      </c>
      <c r="D7" s="1" t="s">
        <v>19</v>
      </c>
      <c r="E7" s="1">
        <f t="shared" si="5"/>
        <v>9.0000000000000018</v>
      </c>
      <c r="F7" s="1">
        <f t="shared" si="0"/>
        <v>2.1972245773362196</v>
      </c>
      <c r="G7" s="1">
        <f t="shared" si="1"/>
        <v>3.7921880925293902E-2</v>
      </c>
      <c r="H7" s="1">
        <f t="shared" si="2"/>
        <v>0.19473541261232868</v>
      </c>
      <c r="I7" s="1">
        <f t="shared" si="3"/>
        <v>26.369999999999994</v>
      </c>
      <c r="J7" s="1">
        <f t="shared" si="4"/>
        <v>57.940812104356098</v>
      </c>
      <c r="K7" s="1">
        <f>(I7*(F7-L28)^2)</f>
        <v>14.427907763670701</v>
      </c>
      <c r="L7" s="1" t="s">
        <v>65</v>
      </c>
      <c r="M7" s="1">
        <v>2025</v>
      </c>
    </row>
    <row r="8" spans="1:13" x14ac:dyDescent="0.3">
      <c r="A8" s="1" t="s">
        <v>20</v>
      </c>
      <c r="B8" s="1">
        <v>142</v>
      </c>
      <c r="C8" s="1">
        <v>0.9</v>
      </c>
      <c r="D8" s="1" t="s">
        <v>21</v>
      </c>
      <c r="E8" s="1">
        <f t="shared" si="5"/>
        <v>9.0000000000000018</v>
      </c>
      <c r="F8" s="1">
        <f t="shared" si="0"/>
        <v>2.1972245773362196</v>
      </c>
      <c r="G8" s="1">
        <f t="shared" si="1"/>
        <v>7.8247261345852914E-2</v>
      </c>
      <c r="H8" s="1">
        <f t="shared" si="2"/>
        <v>0.27972711943222972</v>
      </c>
      <c r="I8" s="1">
        <f t="shared" si="3"/>
        <v>12.779999999999998</v>
      </c>
      <c r="J8" s="1">
        <f t="shared" si="4"/>
        <v>28.080530098356881</v>
      </c>
      <c r="K8" s="1">
        <f>(I8*(F8-L28)^2)</f>
        <v>6.9923648547482582</v>
      </c>
      <c r="L8" s="1" t="s">
        <v>66</v>
      </c>
      <c r="M8" s="1">
        <v>2025</v>
      </c>
    </row>
    <row r="9" spans="1:13" x14ac:dyDescent="0.3">
      <c r="A9" s="1" t="s">
        <v>22</v>
      </c>
      <c r="B9" s="1">
        <v>100</v>
      </c>
      <c r="C9" s="1">
        <v>0.93</v>
      </c>
      <c r="D9" s="1" t="s">
        <v>23</v>
      </c>
      <c r="E9" s="1">
        <f t="shared" si="5"/>
        <v>13.285714285714295</v>
      </c>
      <c r="F9" s="1">
        <f t="shared" si="0"/>
        <v>2.5866893440979433</v>
      </c>
      <c r="G9" s="1">
        <f t="shared" si="1"/>
        <v>0.15360983102918599</v>
      </c>
      <c r="H9" s="1">
        <f t="shared" si="2"/>
        <v>0.39193090083481041</v>
      </c>
      <c r="I9" s="1">
        <f t="shared" si="3"/>
        <v>6.5099999999999945</v>
      </c>
      <c r="J9" s="1">
        <f t="shared" si="4"/>
        <v>16.839347630077597</v>
      </c>
      <c r="K9" s="1">
        <f>(I9*(F9-L28)^2)</f>
        <v>8.3001096055052823</v>
      </c>
      <c r="L9" s="1" t="s">
        <v>67</v>
      </c>
      <c r="M9" s="1">
        <v>2025</v>
      </c>
    </row>
    <row r="10" spans="1:13" x14ac:dyDescent="0.3">
      <c r="A10" s="1" t="s">
        <v>24</v>
      </c>
      <c r="B10" s="1">
        <v>3042</v>
      </c>
      <c r="C10" s="1">
        <v>0.72</v>
      </c>
      <c r="D10" s="1" t="s">
        <v>25</v>
      </c>
      <c r="E10" s="1">
        <f t="shared" si="5"/>
        <v>2.5714285714285712</v>
      </c>
      <c r="F10" s="1">
        <f t="shared" si="0"/>
        <v>0.94446160884085129</v>
      </c>
      <c r="G10" s="1">
        <f t="shared" si="1"/>
        <v>1.6306106049695794E-3</v>
      </c>
      <c r="H10" s="1">
        <f t="shared" si="2"/>
        <v>4.0380819765943078E-2</v>
      </c>
      <c r="I10" s="1">
        <f t="shared" si="3"/>
        <v>613.2672</v>
      </c>
      <c r="J10" s="1">
        <f t="shared" si="4"/>
        <v>579.20732636132414</v>
      </c>
      <c r="K10" s="1">
        <f>(I10*(F10-L28)^2)</f>
        <v>161.44219048277128</v>
      </c>
      <c r="L10" s="1" t="s">
        <v>68</v>
      </c>
      <c r="M10" s="1">
        <v>2025</v>
      </c>
    </row>
    <row r="11" spans="1:13" x14ac:dyDescent="0.3">
      <c r="A11" s="1" t="s">
        <v>32</v>
      </c>
      <c r="B11" s="1">
        <v>200</v>
      </c>
      <c r="C11" s="1">
        <v>0.62</v>
      </c>
      <c r="D11" s="1" t="s">
        <v>26</v>
      </c>
      <c r="E11" s="1">
        <f t="shared" si="5"/>
        <v>1.631578947368421</v>
      </c>
      <c r="F11" s="1">
        <f t="shared" si="0"/>
        <v>0.48954822531870579</v>
      </c>
      <c r="G11" s="1">
        <f t="shared" si="1"/>
        <v>2.1222410865874366E-2</v>
      </c>
      <c r="H11" s="1">
        <f t="shared" si="2"/>
        <v>0.14567913668701626</v>
      </c>
      <c r="I11" s="1">
        <f t="shared" si="3"/>
        <v>47.12</v>
      </c>
      <c r="J11" s="1">
        <f t="shared" si="4"/>
        <v>23.067512377017415</v>
      </c>
      <c r="K11" s="1">
        <f>(I11*(F11-L28)^2)</f>
        <v>44.151812748040953</v>
      </c>
      <c r="L11" s="1" t="s">
        <v>69</v>
      </c>
      <c r="M11" s="1">
        <v>2025</v>
      </c>
    </row>
    <row r="12" spans="1:13" x14ac:dyDescent="0.3">
      <c r="A12" s="1" t="s">
        <v>33</v>
      </c>
      <c r="B12" s="1">
        <v>172</v>
      </c>
      <c r="C12" s="1">
        <v>0.72</v>
      </c>
      <c r="D12" s="1" t="s">
        <v>27</v>
      </c>
      <c r="E12" s="1">
        <f t="shared" si="5"/>
        <v>2.5714285714285712</v>
      </c>
      <c r="F12" s="1">
        <f t="shared" si="0"/>
        <v>0.94446160884085129</v>
      </c>
      <c r="G12" s="1">
        <f t="shared" si="1"/>
        <v>2.8839055001845696E-2</v>
      </c>
      <c r="H12" s="1">
        <f t="shared" si="2"/>
        <v>0.16982065540400465</v>
      </c>
      <c r="I12" s="1">
        <f t="shared" si="3"/>
        <v>34.675200000000004</v>
      </c>
      <c r="J12" s="1">
        <f t="shared" si="4"/>
        <v>32.749395178878288</v>
      </c>
      <c r="K12" s="1">
        <f>(I12*(F12-L28)^2)</f>
        <v>9.1282237879804935</v>
      </c>
      <c r="L12" s="1" t="s">
        <v>70</v>
      </c>
      <c r="M12" s="1">
        <v>2025</v>
      </c>
    </row>
    <row r="13" spans="1:13" x14ac:dyDescent="0.3">
      <c r="A13" s="1" t="s">
        <v>34</v>
      </c>
      <c r="B13" s="1">
        <v>300</v>
      </c>
      <c r="C13" s="1">
        <v>0.67</v>
      </c>
      <c r="D13" s="1" t="s">
        <v>28</v>
      </c>
      <c r="E13" s="1">
        <f t="shared" si="5"/>
        <v>2.0303030303030307</v>
      </c>
      <c r="F13" s="1">
        <f t="shared" si="0"/>
        <v>0.70818505792448605</v>
      </c>
      <c r="G13" s="1">
        <f t="shared" si="1"/>
        <v>1.5076134479119555E-2</v>
      </c>
      <c r="H13" s="1">
        <f t="shared" si="2"/>
        <v>0.12278491144729288</v>
      </c>
      <c r="I13" s="1">
        <f t="shared" si="3"/>
        <v>66.33</v>
      </c>
      <c r="J13" s="1">
        <f t="shared" si="4"/>
        <v>46.973914892131155</v>
      </c>
      <c r="K13" s="1">
        <f>(I13*(F13-L28)^2)</f>
        <v>37.24646407698188</v>
      </c>
      <c r="L13" s="1" t="s">
        <v>71</v>
      </c>
      <c r="M13" s="1">
        <v>2025</v>
      </c>
    </row>
    <row r="14" spans="1:13" x14ac:dyDescent="0.3">
      <c r="A14" s="1" t="s">
        <v>35</v>
      </c>
      <c r="B14" s="1">
        <v>252</v>
      </c>
      <c r="C14" s="1">
        <v>0.85</v>
      </c>
      <c r="D14" s="1" t="s">
        <v>29</v>
      </c>
      <c r="E14" s="1">
        <f t="shared" si="5"/>
        <v>5.6666666666666661</v>
      </c>
      <c r="F14" s="1">
        <f t="shared" si="0"/>
        <v>1.7346010553881064</v>
      </c>
      <c r="G14" s="1">
        <f t="shared" si="1"/>
        <v>3.1123560535325237E-2</v>
      </c>
      <c r="H14" s="1">
        <f t="shared" si="2"/>
        <v>0.17641870800832105</v>
      </c>
      <c r="I14" s="1">
        <f t="shared" si="3"/>
        <v>32.130000000000003</v>
      </c>
      <c r="J14" s="1">
        <f t="shared" si="4"/>
        <v>55.732731909619865</v>
      </c>
      <c r="K14" s="1">
        <f>(I14*(F14-L28)^2)</f>
        <v>2.4663911964910206</v>
      </c>
      <c r="L14" s="1" t="s">
        <v>72</v>
      </c>
      <c r="M14" s="1">
        <v>2025</v>
      </c>
    </row>
    <row r="15" spans="1:13" x14ac:dyDescent="0.3">
      <c r="A15" s="1" t="s">
        <v>36</v>
      </c>
      <c r="B15" s="1">
        <v>1000</v>
      </c>
      <c r="C15" s="1">
        <v>0.76</v>
      </c>
      <c r="D15" s="1" t="s">
        <v>30</v>
      </c>
      <c r="E15" s="1">
        <f t="shared" si="5"/>
        <v>3.166666666666667</v>
      </c>
      <c r="F15" s="1">
        <f t="shared" si="0"/>
        <v>1.1526795099383855</v>
      </c>
      <c r="G15" s="1">
        <f t="shared" si="1"/>
        <v>5.4824561403508769E-3</v>
      </c>
      <c r="H15" s="1">
        <f t="shared" si="2"/>
        <v>7.4043609719886549E-2</v>
      </c>
      <c r="I15" s="1">
        <f t="shared" si="3"/>
        <v>182.4</v>
      </c>
      <c r="J15" s="1">
        <f t="shared" si="4"/>
        <v>210.24874261276153</v>
      </c>
      <c r="K15" s="1">
        <f>(I15*(F15-L28)^2)</f>
        <v>16.952231624096896</v>
      </c>
      <c r="L15" s="1" t="s">
        <v>73</v>
      </c>
      <c r="M15" s="1">
        <v>2025</v>
      </c>
    </row>
    <row r="16" spans="1:13" x14ac:dyDescent="0.3">
      <c r="A16" s="1" t="s">
        <v>37</v>
      </c>
      <c r="B16" s="1">
        <v>11830</v>
      </c>
      <c r="C16" s="1">
        <v>0.51</v>
      </c>
      <c r="D16" s="1" t="s">
        <v>31</v>
      </c>
      <c r="E16" s="1">
        <f t="shared" si="5"/>
        <v>1.0408163265306123</v>
      </c>
      <c r="F16" s="1">
        <f t="shared" si="0"/>
        <v>4.0005334613699206E-2</v>
      </c>
      <c r="G16" s="1">
        <f t="shared" si="1"/>
        <v>3.3825871853390552E-4</v>
      </c>
      <c r="H16" s="1">
        <f t="shared" si="2"/>
        <v>1.8391811181444461E-2</v>
      </c>
      <c r="I16" s="1">
        <f t="shared" si="3"/>
        <v>2956.317</v>
      </c>
      <c r="J16" s="1">
        <f t="shared" si="4"/>
        <v>118.26845080916739</v>
      </c>
      <c r="K16" s="1">
        <f>(I16*(F16-L28)^2)</f>
        <v>5940.4360493779704</v>
      </c>
      <c r="L16" s="1" t="s">
        <v>74</v>
      </c>
      <c r="M16" s="1">
        <v>2025</v>
      </c>
    </row>
    <row r="17" spans="1:13" x14ac:dyDescent="0.3">
      <c r="A17" s="1" t="s">
        <v>38</v>
      </c>
      <c r="B17" s="1">
        <v>48514</v>
      </c>
      <c r="C17" s="1">
        <v>0.96599999999999997</v>
      </c>
      <c r="D17" s="1" t="s">
        <v>39</v>
      </c>
      <c r="E17" s="1">
        <f t="shared" si="5"/>
        <v>28.411764705882327</v>
      </c>
      <c r="F17" s="1">
        <f t="shared" si="0"/>
        <v>3.3468033095963556</v>
      </c>
      <c r="G17" s="1">
        <f t="shared" si="1"/>
        <v>6.2759123950309036E-4</v>
      </c>
      <c r="H17" s="1">
        <f t="shared" si="2"/>
        <v>2.5051771184949986E-2</v>
      </c>
      <c r="I17" s="1">
        <f t="shared" si="3"/>
        <v>1593.3938160000014</v>
      </c>
      <c r="J17" s="1">
        <f t="shared" si="4"/>
        <v>5332.7756968791709</v>
      </c>
      <c r="K17" s="1">
        <f>(I17*(F17-L28)^2)</f>
        <v>5687.3263213727432</v>
      </c>
      <c r="L17" s="1" t="s">
        <v>75</v>
      </c>
      <c r="M17" s="1">
        <v>2025</v>
      </c>
    </row>
    <row r="18" spans="1:13" x14ac:dyDescent="0.3">
      <c r="A18" s="1" t="s">
        <v>40</v>
      </c>
      <c r="B18" s="1">
        <v>155</v>
      </c>
      <c r="C18" s="1">
        <v>0.96</v>
      </c>
      <c r="D18" s="1" t="s">
        <v>41</v>
      </c>
      <c r="E18" s="1">
        <f t="shared" si="5"/>
        <v>23.999999999999979</v>
      </c>
      <c r="F18" s="1">
        <f t="shared" si="0"/>
        <v>3.1780538303479449</v>
      </c>
      <c r="G18" s="1">
        <f t="shared" si="1"/>
        <v>0.16801075268817192</v>
      </c>
      <c r="H18" s="1">
        <f t="shared" si="2"/>
        <v>0.40989114736497045</v>
      </c>
      <c r="I18" s="1">
        <f t="shared" si="3"/>
        <v>5.9520000000000044</v>
      </c>
      <c r="J18" s="1">
        <f t="shared" si="4"/>
        <v>18.915776398230982</v>
      </c>
      <c r="K18" s="1">
        <f>(I18*(F18-L28)^2)</f>
        <v>17.618920734249528</v>
      </c>
      <c r="L18" s="1" t="s">
        <v>76</v>
      </c>
      <c r="M18" s="1">
        <v>2025</v>
      </c>
    </row>
    <row r="19" spans="1:13" x14ac:dyDescent="0.3">
      <c r="A19" s="1" t="s">
        <v>42</v>
      </c>
      <c r="B19" s="1">
        <v>2726</v>
      </c>
      <c r="C19" s="1">
        <v>0.95</v>
      </c>
      <c r="D19" s="1" t="s">
        <v>48</v>
      </c>
      <c r="E19" s="1">
        <f t="shared" si="5"/>
        <v>18.999999999999982</v>
      </c>
      <c r="F19" s="1">
        <f t="shared" si="0"/>
        <v>2.9444389791664394</v>
      </c>
      <c r="G19" s="1">
        <f t="shared" si="1"/>
        <v>7.722902266671809E-3</v>
      </c>
      <c r="H19" s="1">
        <f t="shared" si="2"/>
        <v>8.7880044758021192E-2</v>
      </c>
      <c r="I19" s="1">
        <f t="shared" si="3"/>
        <v>129.4850000000001</v>
      </c>
      <c r="J19" s="1">
        <f t="shared" si="4"/>
        <v>381.26068121736671</v>
      </c>
      <c r="K19" s="1">
        <f>(I19*(F19-L28)^2)</f>
        <v>286.27435020180451</v>
      </c>
      <c r="L19" s="1" t="s">
        <v>77</v>
      </c>
      <c r="M19" s="1">
        <v>2023</v>
      </c>
    </row>
    <row r="20" spans="1:13" x14ac:dyDescent="0.3">
      <c r="A20" s="1" t="s">
        <v>43</v>
      </c>
      <c r="B20" s="1">
        <v>89645</v>
      </c>
      <c r="C20" s="1">
        <v>0.78</v>
      </c>
      <c r="D20" s="1" t="s">
        <v>49</v>
      </c>
      <c r="E20" s="1">
        <f t="shared" si="5"/>
        <v>3.5454545454545459</v>
      </c>
      <c r="F20" s="1">
        <f t="shared" si="0"/>
        <v>1.2656663733312761</v>
      </c>
      <c r="G20" s="1">
        <f t="shared" si="1"/>
        <v>6.5006479195781452E-5</v>
      </c>
      <c r="H20" s="1">
        <f t="shared" si="2"/>
        <v>8.0626595609501871E-3</v>
      </c>
      <c r="I20" s="1">
        <f t="shared" si="3"/>
        <v>15383.081999999999</v>
      </c>
      <c r="J20" s="1">
        <f t="shared" si="4"/>
        <v>19469.849605597632</v>
      </c>
      <c r="K20" s="1">
        <f>(I20*(F20-L28)^2)</f>
        <v>566.33517632663529</v>
      </c>
      <c r="L20" s="1" t="s">
        <v>78</v>
      </c>
      <c r="M20" s="1">
        <v>2022</v>
      </c>
    </row>
    <row r="21" spans="1:13" x14ac:dyDescent="0.3">
      <c r="A21" s="1" t="s">
        <v>44</v>
      </c>
      <c r="B21" s="1">
        <v>780</v>
      </c>
      <c r="C21" s="1">
        <v>0.93100000000000005</v>
      </c>
      <c r="D21" s="1" t="s">
        <v>50</v>
      </c>
      <c r="E21" s="1">
        <f t="shared" si="5"/>
        <v>13.492753623188417</v>
      </c>
      <c r="F21" s="1">
        <f t="shared" si="0"/>
        <v>2.6021527726798084</v>
      </c>
      <c r="G21" s="1">
        <f t="shared" si="1"/>
        <v>1.9957522409304047E-2</v>
      </c>
      <c r="H21" s="1">
        <f t="shared" si="2"/>
        <v>0.14127109544880032</v>
      </c>
      <c r="I21" s="1">
        <f t="shared" si="3"/>
        <v>50.106419999999972</v>
      </c>
      <c r="J21" s="1">
        <f t="shared" si="4"/>
        <v>130.38455973205893</v>
      </c>
      <c r="K21" s="1">
        <f>(I21*(F21-L28)^2)</f>
        <v>65.646354687754311</v>
      </c>
      <c r="L21" s="1" t="s">
        <v>79</v>
      </c>
      <c r="M21" s="1">
        <v>2023</v>
      </c>
    </row>
    <row r="22" spans="1:13" x14ac:dyDescent="0.3">
      <c r="A22" s="1" t="s">
        <v>45</v>
      </c>
      <c r="B22" s="1">
        <v>94501</v>
      </c>
      <c r="C22" s="1">
        <v>0.85399999999999998</v>
      </c>
      <c r="D22" s="1" t="s">
        <v>51</v>
      </c>
      <c r="E22" s="1">
        <f t="shared" si="5"/>
        <v>5.8493150684931496</v>
      </c>
      <c r="F22" s="1">
        <f t="shared" si="0"/>
        <v>1.7663245720802332</v>
      </c>
      <c r="G22" s="1">
        <f t="shared" si="1"/>
        <v>8.4869739535526394E-5</v>
      </c>
      <c r="H22" s="1">
        <f t="shared" si="2"/>
        <v>9.2124773831758419E-3</v>
      </c>
      <c r="I22" s="1">
        <f t="shared" si="3"/>
        <v>11782.762684000001</v>
      </c>
      <c r="J22" s="1">
        <f t="shared" si="4"/>
        <v>20812.183255739241</v>
      </c>
      <c r="K22" s="1">
        <f>(I22*(F22-L28)^2)</f>
        <v>1123.4624400508801</v>
      </c>
      <c r="L22" s="1" t="s">
        <v>80</v>
      </c>
      <c r="M22" s="1">
        <v>2022</v>
      </c>
    </row>
    <row r="23" spans="1:13" x14ac:dyDescent="0.3">
      <c r="A23" s="1" t="s">
        <v>46</v>
      </c>
      <c r="B23" s="1">
        <v>1920</v>
      </c>
      <c r="C23" s="1">
        <v>0.95</v>
      </c>
      <c r="D23" s="1" t="s">
        <v>52</v>
      </c>
      <c r="E23" s="1">
        <f t="shared" si="5"/>
        <v>18.999999999999982</v>
      </c>
      <c r="F23" s="1">
        <f t="shared" si="0"/>
        <v>2.9444389791664394</v>
      </c>
      <c r="G23" s="1">
        <f t="shared" si="1"/>
        <v>1.0964912280701745E-2</v>
      </c>
      <c r="H23" s="1">
        <f t="shared" si="2"/>
        <v>0.10471347707292383</v>
      </c>
      <c r="I23" s="1">
        <f t="shared" si="3"/>
        <v>91.200000000000074</v>
      </c>
      <c r="J23" s="1">
        <f t="shared" si="4"/>
        <v>268.53283489997949</v>
      </c>
      <c r="K23" s="1">
        <f>(I23*(F23-L28)^2)</f>
        <v>201.63123711939278</v>
      </c>
      <c r="L23" s="1" t="s">
        <v>81</v>
      </c>
      <c r="M23" s="1">
        <v>2022</v>
      </c>
    </row>
    <row r="24" spans="1:13" x14ac:dyDescent="0.3">
      <c r="A24" s="1" t="s">
        <v>47</v>
      </c>
      <c r="B24" s="1">
        <v>10000</v>
      </c>
      <c r="C24" s="1">
        <v>0.86</v>
      </c>
      <c r="D24" s="1" t="s">
        <v>53</v>
      </c>
      <c r="E24" s="1">
        <f t="shared" si="5"/>
        <v>6.1428571428571423</v>
      </c>
      <c r="F24" s="1">
        <f t="shared" si="0"/>
        <v>1.8152899666382489</v>
      </c>
      <c r="G24" s="1">
        <f t="shared" si="1"/>
        <v>8.3056478405315595E-4</v>
      </c>
      <c r="H24" s="1">
        <f t="shared" si="2"/>
        <v>2.8819520885211745E-2</v>
      </c>
      <c r="I24" s="1">
        <f t="shared" si="3"/>
        <v>1204.0000000000002</v>
      </c>
      <c r="J24" s="1">
        <f t="shared" si="4"/>
        <v>2185.6091198324521</v>
      </c>
      <c r="K24" s="1">
        <f>(I24*(F24-L28)^2)</f>
        <v>154.09406003696247</v>
      </c>
      <c r="L24" s="1" t="s">
        <v>82</v>
      </c>
      <c r="M24" s="1">
        <v>2023</v>
      </c>
    </row>
    <row r="25" spans="1:13" x14ac:dyDescent="0.3">
      <c r="A25" s="1"/>
      <c r="B25" s="1">
        <f>SUM(B2:B24)</f>
        <v>269030</v>
      </c>
      <c r="C25" s="3">
        <f>AVERAGE(C2:C24)</f>
        <v>0.81461304347826058</v>
      </c>
      <c r="D25" s="1"/>
      <c r="E25" s="1"/>
      <c r="F25" s="1"/>
      <c r="G25" s="1"/>
      <c r="H25" s="1"/>
      <c r="I25" s="4">
        <f>SUM(I2:I24)</f>
        <v>34565.086716999998</v>
      </c>
      <c r="J25" s="4">
        <f>SUM(J2:J24)</f>
        <v>50379.993543323566</v>
      </c>
      <c r="K25" s="4">
        <f>SUM(K2:K24)</f>
        <v>14601.117418969856</v>
      </c>
      <c r="L25" s="1"/>
      <c r="M25" s="1"/>
    </row>
    <row r="26" spans="1:13" x14ac:dyDescent="0.3">
      <c r="J26" s="2"/>
    </row>
    <row r="27" spans="1:13" x14ac:dyDescent="0.3">
      <c r="K27" s="5" t="s">
        <v>83</v>
      </c>
      <c r="L27" s="5">
        <f>(K25-(22-1))/K25</f>
        <v>0.99856175391256585</v>
      </c>
      <c r="M27" s="5">
        <f>L27*100</f>
        <v>99.856175391256585</v>
      </c>
    </row>
    <row r="28" spans="1:13" x14ac:dyDescent="0.3">
      <c r="K28" s="5" t="s">
        <v>62</v>
      </c>
      <c r="L28" s="5">
        <f>J25/I25</f>
        <v>1.4575399146487715</v>
      </c>
      <c r="M28" s="5"/>
    </row>
    <row r="29" spans="1:13" x14ac:dyDescent="0.3">
      <c r="K29" s="3" t="s">
        <v>84</v>
      </c>
      <c r="L29" s="3">
        <f>(2.7182^L28)/(1+(2.7182^L28))</f>
        <v>0.81114940149593906</v>
      </c>
      <c r="M2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2025-10-21T20:44:41Z</dcterms:created>
  <dcterms:modified xsi:type="dcterms:W3CDTF">2025-10-24T08:55:18Z</dcterms:modified>
</cp:coreProperties>
</file>