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stem_2\Desktop\Curso de INFO Basico\Curso INFO Avançado\Funções Financeiras\Funções Financeiras\"/>
    </mc:Choice>
  </mc:AlternateContent>
  <xr:revisionPtr revIDLastSave="0" documentId="13_ncr:1_{DC30D3DF-665D-41B8-A486-C56264A09110}" xr6:coauthVersionLast="47" xr6:coauthVersionMax="47" xr10:uidLastSave="{00000000-0000-0000-0000-000000000000}"/>
  <bookViews>
    <workbookView xWindow="-120" yWindow="-120" windowWidth="20730" windowHeight="11160" firstSheet="1" activeTab="5" xr2:uid="{34D545CF-C13D-4BB9-A388-3AA84389A8BB}"/>
  </bookViews>
  <sheets>
    <sheet name="Validação" sheetId="6" r:id="rId1"/>
    <sheet name="Pagamento" sheetId="1" r:id="rId2"/>
    <sheet name="PGTOJURACUM" sheetId="7" r:id="rId3"/>
    <sheet name="Número de Périodo" sheetId="2" r:id="rId4"/>
    <sheet name="Taxa" sheetId="3" r:id="rId5"/>
    <sheet name="VF" sheetId="4" r:id="rId6"/>
    <sheet name="Amortização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4" l="1"/>
  <c r="H7" i="1"/>
  <c r="H5" i="1"/>
  <c r="H6" i="1" s="1"/>
  <c r="G30" i="5"/>
  <c r="G31" i="5"/>
  <c r="G32" i="5"/>
  <c r="G33" i="5" s="1"/>
  <c r="G34" i="5" s="1"/>
  <c r="G35" i="5" s="1"/>
  <c r="G36" i="5" s="1"/>
  <c r="G37" i="5" s="1"/>
  <c r="G38" i="5" s="1"/>
  <c r="G39" i="5" s="1"/>
  <c r="G40" i="5" s="1"/>
  <c r="E30" i="5"/>
  <c r="C30" i="5"/>
  <c r="C31" i="5"/>
  <c r="C32" i="5"/>
  <c r="C33" i="5"/>
  <c r="C34" i="5"/>
  <c r="C35" i="5"/>
  <c r="C36" i="5"/>
  <c r="C37" i="5"/>
  <c r="C38" i="5"/>
  <c r="C39" i="5"/>
  <c r="C40" i="5"/>
  <c r="C29" i="5"/>
  <c r="B29" i="5"/>
  <c r="G29" i="5"/>
  <c r="B30" i="5" s="1"/>
  <c r="E2" i="2"/>
  <c r="B5" i="7"/>
  <c r="F5" i="7"/>
  <c r="F6" i="7" s="1"/>
  <c r="F7" i="7" s="1"/>
  <c r="G4" i="5"/>
  <c r="B2" i="2"/>
  <c r="B3" i="3"/>
  <c r="E5" i="1"/>
  <c r="E6" i="1" s="1"/>
  <c r="E7" i="1" s="1"/>
  <c r="B5" i="1"/>
  <c r="B6" i="1" s="1"/>
  <c r="B7" i="1" s="1"/>
  <c r="G28" i="5"/>
  <c r="E29" i="5" l="1"/>
  <c r="B36" i="5" l="1"/>
  <c r="E36" i="5" s="1"/>
  <c r="B38" i="5"/>
  <c r="E38" i="5" s="1"/>
  <c r="B35" i="5"/>
  <c r="E35" i="5" s="1"/>
  <c r="B40" i="5"/>
  <c r="E40" i="5" s="1"/>
  <c r="B32" i="5"/>
  <c r="E32" i="5" s="1"/>
  <c r="B31" i="5"/>
  <c r="E31" i="5" s="1"/>
  <c r="B37" i="5"/>
  <c r="E37" i="5" s="1"/>
  <c r="B33" i="5"/>
  <c r="E33" i="5" s="1"/>
  <c r="B39" i="5"/>
  <c r="E39" i="5" s="1"/>
  <c r="B34" i="5"/>
  <c r="E34" i="5" s="1"/>
</calcChain>
</file>

<file path=xl/sharedStrings.xml><?xml version="1.0" encoding="utf-8"?>
<sst xmlns="http://schemas.openxmlformats.org/spreadsheetml/2006/main" count="113" uniqueCount="56">
  <si>
    <t>Tempo</t>
  </si>
  <si>
    <t>Taxa</t>
  </si>
  <si>
    <t>Valor Presente</t>
  </si>
  <si>
    <t>Valor da Parcela</t>
  </si>
  <si>
    <t>Total</t>
  </si>
  <si>
    <t>Total de Juros</t>
  </si>
  <si>
    <t>Valor Futuro</t>
  </si>
  <si>
    <t>Aportes Mensais</t>
  </si>
  <si>
    <t>Valor do Financiamento</t>
  </si>
  <si>
    <t>Taxa de Juros</t>
  </si>
  <si>
    <t>Parcelas</t>
  </si>
  <si>
    <t>Juros</t>
  </si>
  <si>
    <t>Amortização</t>
  </si>
  <si>
    <t>Pagamento</t>
  </si>
  <si>
    <t>Saldo do Devedor</t>
  </si>
  <si>
    <t>-</t>
  </si>
  <si>
    <t>Chevrolet</t>
  </si>
  <si>
    <t>Fiat</t>
  </si>
  <si>
    <t>Ford</t>
  </si>
  <si>
    <t>Volkswagen</t>
  </si>
  <si>
    <t>Corsa</t>
  </si>
  <si>
    <t>Punto</t>
  </si>
  <si>
    <t>Ka</t>
  </si>
  <si>
    <t>Gol</t>
  </si>
  <si>
    <t>Onix</t>
  </si>
  <si>
    <t>Mob</t>
  </si>
  <si>
    <t>Focus</t>
  </si>
  <si>
    <t>Polo</t>
  </si>
  <si>
    <t>Agile</t>
  </si>
  <si>
    <t>Palio</t>
  </si>
  <si>
    <t>Eco</t>
  </si>
  <si>
    <t>Up</t>
  </si>
  <si>
    <t>Código</t>
  </si>
  <si>
    <t>Marca</t>
  </si>
  <si>
    <t>Modelo</t>
  </si>
  <si>
    <t>=PGTO(F3;F2;F4)*-1</t>
  </si>
  <si>
    <t>=-I6-I4</t>
  </si>
  <si>
    <t>=PGTOJURACUM(B11;B10;B12;1;12;0)</t>
  </si>
  <si>
    <t xml:space="preserve">Inserir parcela negativa, pois se trata de </t>
  </si>
  <si>
    <t>uma DIVIDA!!!</t>
  </si>
  <si>
    <t>=VF(B2;B1;0;B3)</t>
  </si>
  <si>
    <t>TX+AM</t>
  </si>
  <si>
    <t>VP*1%</t>
  </si>
  <si>
    <t>VP/12</t>
  </si>
  <si>
    <t>VP-AMO</t>
  </si>
  <si>
    <r>
      <t>=PGTO</t>
    </r>
    <r>
      <rPr>
        <b/>
        <sz val="10"/>
        <color rgb="FF002060"/>
        <rFont val="Calibri"/>
        <family val="2"/>
        <scheme val="minor"/>
      </rPr>
      <t>JURACUM</t>
    </r>
    <r>
      <rPr>
        <b/>
        <sz val="10"/>
        <color rgb="FF7030A0"/>
        <rFont val="Calibri"/>
        <family val="2"/>
        <scheme val="minor"/>
      </rPr>
      <t>(H3;H2;H4;1;24;0)</t>
    </r>
  </si>
  <si>
    <t>P</t>
  </si>
  <si>
    <t>Valor Inicial</t>
  </si>
  <si>
    <t>J</t>
  </si>
  <si>
    <t>N</t>
  </si>
  <si>
    <t>N. Periodos</t>
  </si>
  <si>
    <t>F</t>
  </si>
  <si>
    <t>Valor final</t>
  </si>
  <si>
    <t>=VF(B2;B1;B3;0)</t>
  </si>
  <si>
    <t>F = P * (1 + J)^N</t>
  </si>
  <si>
    <t>Juros Compostos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</si>
</sst>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0"/>
      <color rgb="FF7030A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/>
    <xf numFmtId="0" fontId="1" fillId="0" borderId="1" xfId="0" applyFont="1" applyBorder="1"/>
    <xf numFmtId="10" fontId="1" fillId="0" borderId="1" xfId="0" applyNumberFormat="1" applyFont="1" applyBorder="1"/>
    <xf numFmtId="44" fontId="1" fillId="0" borderId="1" xfId="0" applyNumberFormat="1" applyFont="1" applyBorder="1"/>
    <xf numFmtId="44" fontId="0" fillId="0" borderId="0" xfId="0" applyNumberFormat="1"/>
    <xf numFmtId="44" fontId="0" fillId="0" borderId="1" xfId="0" applyNumberFormat="1" applyBorder="1"/>
    <xf numFmtId="10" fontId="0" fillId="0" borderId="1" xfId="0" applyNumberFormat="1" applyBorder="1"/>
    <xf numFmtId="8" fontId="0" fillId="0" borderId="0" xfId="0" applyNumberFormat="1"/>
    <xf numFmtId="9" fontId="0" fillId="0" borderId="1" xfId="0" applyNumberFormat="1" applyBorder="1"/>
    <xf numFmtId="1" fontId="0" fillId="2" borderId="1" xfId="0" applyNumberFormat="1" applyFill="1" applyBorder="1"/>
    <xf numFmtId="44" fontId="1" fillId="2" borderId="1" xfId="0" applyNumberFormat="1" applyFont="1" applyFill="1" applyBorder="1"/>
    <xf numFmtId="9" fontId="0" fillId="2" borderId="1" xfId="0" applyNumberFormat="1" applyFill="1" applyBorder="1"/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8" fontId="0" fillId="0" borderId="1" xfId="0" applyNumberFormat="1" applyBorder="1"/>
    <xf numFmtId="0" fontId="0" fillId="0" borderId="0" xfId="0" quotePrefix="1" applyAlignment="1">
      <alignment horizontal="center"/>
    </xf>
    <xf numFmtId="8" fontId="1" fillId="2" borderId="1" xfId="0" applyNumberFormat="1" applyFont="1" applyFill="1" applyBorder="1"/>
    <xf numFmtId="44" fontId="1" fillId="3" borderId="1" xfId="0" applyNumberFormat="1" applyFont="1" applyFill="1" applyBorder="1"/>
    <xf numFmtId="44" fontId="3" fillId="0" borderId="1" xfId="0" applyNumberFormat="1" applyFont="1" applyBorder="1"/>
    <xf numFmtId="0" fontId="5" fillId="0" borderId="0" xfId="0" applyFont="1"/>
    <xf numFmtId="8" fontId="1" fillId="4" borderId="1" xfId="0" applyNumberFormat="1" applyFont="1" applyFill="1" applyBorder="1"/>
    <xf numFmtId="8" fontId="0" fillId="5" borderId="1" xfId="0" applyNumberFormat="1" applyFill="1" applyBorder="1"/>
    <xf numFmtId="8" fontId="0" fillId="3" borderId="1" xfId="0" applyNumberFormat="1" applyFill="1" applyBorder="1"/>
    <xf numFmtId="0" fontId="2" fillId="8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44" fontId="0" fillId="0" borderId="1" xfId="0" quotePrefix="1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44" fontId="0" fillId="12" borderId="1" xfId="0" applyNumberFormat="1" applyFill="1" applyBorder="1"/>
    <xf numFmtId="9" fontId="0" fillId="12" borderId="1" xfId="0" applyNumberFormat="1" applyFill="1" applyBorder="1"/>
    <xf numFmtId="44" fontId="9" fillId="13" borderId="1" xfId="0" applyNumberFormat="1" applyFont="1" applyFill="1" applyBorder="1"/>
    <xf numFmtId="8" fontId="9" fillId="13" borderId="1" xfId="0" applyNumberFormat="1" applyFont="1" applyFill="1" applyBorder="1"/>
    <xf numFmtId="0" fontId="6" fillId="0" borderId="2" xfId="0" quotePrefix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44" fontId="7" fillId="0" borderId="1" xfId="0" quotePrefix="1" applyNumberFormat="1" applyFont="1" applyBorder="1" applyAlignment="1">
      <alignment horizontal="center"/>
    </xf>
    <xf numFmtId="44" fontId="7" fillId="0" borderId="1" xfId="0" applyNumberFormat="1" applyFont="1" applyBorder="1" applyAlignment="1">
      <alignment horizontal="center"/>
    </xf>
    <xf numFmtId="0" fontId="4" fillId="0" borderId="2" xfId="0" quotePrefix="1" applyFont="1" applyBorder="1" applyAlignment="1">
      <alignment horizontal="center"/>
    </xf>
    <xf numFmtId="0" fontId="4" fillId="0" borderId="3" xfId="0" quotePrefix="1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2" fillId="10" borderId="2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2" fillId="11" borderId="3" xfId="0" applyFont="1" applyFill="1" applyBorder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0" borderId="1" xfId="0" applyFont="1" applyBorder="1"/>
    <xf numFmtId="44" fontId="11" fillId="14" borderId="1" xfId="0" applyNumberFormat="1" applyFont="1" applyFill="1" applyBorder="1"/>
    <xf numFmtId="9" fontId="11" fillId="15" borderId="1" xfId="0" applyNumberFormat="1" applyFont="1" applyFill="1" applyBorder="1"/>
    <xf numFmtId="0" fontId="11" fillId="16" borderId="1" xfId="0" applyFont="1" applyFill="1" applyBorder="1"/>
    <xf numFmtId="8" fontId="11" fillId="0" borderId="1" xfId="0" applyNumberFormat="1" applyFont="1" applyBorder="1"/>
    <xf numFmtId="0" fontId="0" fillId="0" borderId="1" xfId="0" quotePrefix="1" applyBorder="1" applyAlignment="1">
      <alignment horizontal="center"/>
    </xf>
    <xf numFmtId="0" fontId="0" fillId="0" borderId="1" xfId="0" applyBorder="1" applyAlignment="1">
      <alignment horizontal="center"/>
    </xf>
    <xf numFmtId="0" fontId="12" fillId="0" borderId="2" xfId="0" quotePrefix="1" applyFont="1" applyBorder="1" applyAlignment="1">
      <alignment horizontal="center"/>
    </xf>
    <xf numFmtId="0" fontId="12" fillId="0" borderId="3" xfId="0" quotePrefix="1" applyFont="1" applyBorder="1" applyAlignment="1">
      <alignment horizontal="center"/>
    </xf>
    <xf numFmtId="0" fontId="1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870857</xdr:colOff>
      <xdr:row>6</xdr:row>
      <xdr:rowOff>183696</xdr:rowOff>
    </xdr:from>
    <xdr:to>
      <xdr:col>1</xdr:col>
      <xdr:colOff>476250</xdr:colOff>
      <xdr:row>7</xdr:row>
      <xdr:rowOff>183696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247D4686-803D-4857-96B2-E872790F25CD}"/>
            </a:ext>
          </a:extLst>
        </xdr:cNvPr>
        <xdr:cNvCxnSpPr/>
      </xdr:nvCxnSpPr>
      <xdr:spPr>
        <a:xfrm flipH="1">
          <a:off x="870857" y="2812596"/>
          <a:ext cx="653143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831850</xdr:colOff>
      <xdr:row>5</xdr:row>
      <xdr:rowOff>0</xdr:rowOff>
    </xdr:from>
    <xdr:to>
      <xdr:col>1</xdr:col>
      <xdr:colOff>273050</xdr:colOff>
      <xdr:row>6</xdr:row>
      <xdr:rowOff>19050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6AAD24D2-E9BE-E41C-5FF6-D5B43A2641D8}"/>
            </a:ext>
          </a:extLst>
        </xdr:cNvPr>
        <xdr:cNvCxnSpPr/>
      </xdr:nvCxnSpPr>
      <xdr:spPr>
        <a:xfrm flipH="1">
          <a:off x="831850" y="952500"/>
          <a:ext cx="469900" cy="2095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886558</xdr:colOff>
      <xdr:row>5</xdr:row>
      <xdr:rowOff>14654</xdr:rowOff>
    </xdr:from>
    <xdr:to>
      <xdr:col>1</xdr:col>
      <xdr:colOff>351693</xdr:colOff>
      <xdr:row>6</xdr:row>
      <xdr:rowOff>0</xdr:rowOff>
    </xdr:to>
    <xdr:cxnSp macro="">
      <xdr:nvCxnSpPr>
        <xdr:cNvPr id="2" name="Conector de Seta Reta 1">
          <a:extLst>
            <a:ext uri="{FF2B5EF4-FFF2-40B4-BE49-F238E27FC236}">
              <a16:creationId xmlns:a16="http://schemas.microsoft.com/office/drawing/2014/main" id="{271BABD7-2CE9-435C-9419-C297AB579CB0}"/>
            </a:ext>
          </a:extLst>
        </xdr:cNvPr>
        <xdr:cNvCxnSpPr/>
      </xdr:nvCxnSpPr>
      <xdr:spPr>
        <a:xfrm flipH="1">
          <a:off x="886558" y="967154"/>
          <a:ext cx="483577" cy="1758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9EB0-4DEC-4A46-AD17-49D60C262E34}">
  <dimension ref="A1:J4"/>
  <sheetViews>
    <sheetView workbookViewId="0">
      <selection activeCell="C8" sqref="C8"/>
    </sheetView>
  </sheetViews>
  <sheetFormatPr defaultRowHeight="15" x14ac:dyDescent="0.25"/>
  <cols>
    <col min="9" max="9" width="12.5703125" customWidth="1"/>
    <col min="10" max="10" width="10.28515625" customWidth="1"/>
    <col min="12" max="12" width="12.85546875" customWidth="1"/>
  </cols>
  <sheetData>
    <row r="1" spans="1:10" x14ac:dyDescent="0.25">
      <c r="A1" t="s">
        <v>32</v>
      </c>
      <c r="B1" t="s">
        <v>33</v>
      </c>
      <c r="C1" t="s">
        <v>34</v>
      </c>
      <c r="G1" t="s">
        <v>16</v>
      </c>
      <c r="H1" t="s">
        <v>17</v>
      </c>
      <c r="I1" t="s">
        <v>18</v>
      </c>
      <c r="J1" t="s">
        <v>19</v>
      </c>
    </row>
    <row r="2" spans="1:10" x14ac:dyDescent="0.25">
      <c r="G2" t="s">
        <v>20</v>
      </c>
      <c r="H2" t="s">
        <v>21</v>
      </c>
      <c r="I2" t="s">
        <v>22</v>
      </c>
      <c r="J2" t="s">
        <v>23</v>
      </c>
    </row>
    <row r="3" spans="1:10" x14ac:dyDescent="0.25">
      <c r="G3" t="s">
        <v>24</v>
      </c>
      <c r="H3" t="s">
        <v>25</v>
      </c>
      <c r="I3" t="s">
        <v>26</v>
      </c>
      <c r="J3" t="s">
        <v>27</v>
      </c>
    </row>
    <row r="4" spans="1:10" x14ac:dyDescent="0.25">
      <c r="G4" t="s">
        <v>28</v>
      </c>
      <c r="H4" t="s">
        <v>29</v>
      </c>
      <c r="I4" t="s">
        <v>30</v>
      </c>
      <c r="J4" t="s">
        <v>31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AED78-2311-4F53-8CE7-3C119129F7F2}">
  <dimension ref="A1:M18"/>
  <sheetViews>
    <sheetView zoomScale="140" zoomScaleNormal="140" workbookViewId="0">
      <selection activeCell="E12" sqref="E12"/>
    </sheetView>
  </sheetViews>
  <sheetFormatPr defaultRowHeight="15" x14ac:dyDescent="0.25"/>
  <cols>
    <col min="1" max="1" width="15.28515625" bestFit="1" customWidth="1"/>
    <col min="2" max="2" width="13.85546875" bestFit="1" customWidth="1"/>
    <col min="3" max="3" width="5.42578125" customWidth="1"/>
    <col min="4" max="4" width="15.28515625" bestFit="1" customWidth="1"/>
    <col min="5" max="5" width="13.85546875" bestFit="1" customWidth="1"/>
    <col min="6" max="6" width="6.28515625" customWidth="1"/>
    <col min="7" max="8" width="16.42578125" customWidth="1"/>
    <col min="9" max="9" width="16" customWidth="1"/>
    <col min="10" max="10" width="13.85546875" bestFit="1" customWidth="1"/>
    <col min="11" max="11" width="15.42578125" customWidth="1"/>
    <col min="13" max="13" width="16.42578125" customWidth="1"/>
  </cols>
  <sheetData>
    <row r="1" spans="1:13" ht="12" customHeight="1" x14ac:dyDescent="0.25"/>
    <row r="2" spans="1:13" x14ac:dyDescent="0.25">
      <c r="A2" s="1" t="s">
        <v>0</v>
      </c>
      <c r="B2" s="1">
        <v>24</v>
      </c>
      <c r="D2" s="1" t="s">
        <v>0</v>
      </c>
      <c r="E2" s="1">
        <v>24</v>
      </c>
      <c r="G2" s="1" t="s">
        <v>0</v>
      </c>
      <c r="H2" s="1">
        <v>24</v>
      </c>
    </row>
    <row r="3" spans="1:13" x14ac:dyDescent="0.25">
      <c r="A3" s="1" t="s">
        <v>1</v>
      </c>
      <c r="B3" s="9">
        <v>0.02</v>
      </c>
      <c r="D3" s="1" t="s">
        <v>1</v>
      </c>
      <c r="E3" s="9">
        <v>0.02</v>
      </c>
      <c r="G3" s="1" t="s">
        <v>1</v>
      </c>
      <c r="H3" s="9">
        <v>0.02</v>
      </c>
    </row>
    <row r="4" spans="1:13" x14ac:dyDescent="0.25">
      <c r="A4" s="1" t="s">
        <v>2</v>
      </c>
      <c r="B4" s="6">
        <v>28000</v>
      </c>
      <c r="D4" s="1" t="s">
        <v>2</v>
      </c>
      <c r="E4" s="6">
        <v>28000</v>
      </c>
      <c r="G4" s="1" t="s">
        <v>2</v>
      </c>
      <c r="H4" s="6">
        <v>28000</v>
      </c>
    </row>
    <row r="5" spans="1:13" x14ac:dyDescent="0.25">
      <c r="A5" s="1" t="s">
        <v>3</v>
      </c>
      <c r="B5" s="36">
        <f>PMT(B3,B2,B4)*-1</f>
        <v>1480.390723090997</v>
      </c>
      <c r="D5" s="1" t="s">
        <v>3</v>
      </c>
      <c r="E5" s="16">
        <f>PMT(E3,E2,E4)</f>
        <v>-1480.390723090997</v>
      </c>
      <c r="G5" s="1" t="s">
        <v>3</v>
      </c>
      <c r="H5" s="16">
        <f>PMT(H3,H2,H4,,0)</f>
        <v>-1480.390723090997</v>
      </c>
    </row>
    <row r="6" spans="1:13" x14ac:dyDescent="0.25">
      <c r="A6" s="1" t="s">
        <v>4</v>
      </c>
      <c r="B6" s="6">
        <f>B5*B2</f>
        <v>35529.377354183925</v>
      </c>
      <c r="D6" s="1" t="s">
        <v>4</v>
      </c>
      <c r="E6" s="6">
        <f>E5*E2</f>
        <v>-35529.377354183925</v>
      </c>
      <c r="G6" s="1" t="s">
        <v>4</v>
      </c>
      <c r="H6" s="6">
        <f>H5*H2</f>
        <v>-35529.377354183925</v>
      </c>
      <c r="M6" s="8"/>
    </row>
    <row r="7" spans="1:13" x14ac:dyDescent="0.25">
      <c r="A7" s="1" t="s">
        <v>5</v>
      </c>
      <c r="B7" s="6">
        <f>B6-B4</f>
        <v>7529.3773541839255</v>
      </c>
      <c r="D7" s="1" t="s">
        <v>5</v>
      </c>
      <c r="E7" s="35">
        <f>-E6-E4</f>
        <v>7529.3773541839255</v>
      </c>
      <c r="G7" s="1" t="s">
        <v>5</v>
      </c>
      <c r="H7" s="35">
        <f>CUMIPMT(H3,H2,H4,1,24,0)</f>
        <v>-7529.3773541839255</v>
      </c>
      <c r="M7" s="8"/>
    </row>
    <row r="9" spans="1:13" ht="15.75" x14ac:dyDescent="0.25">
      <c r="A9" s="37" t="s">
        <v>35</v>
      </c>
      <c r="B9" s="38"/>
      <c r="D9" s="37" t="s">
        <v>36</v>
      </c>
      <c r="E9" s="38"/>
      <c r="G9" s="39" t="s">
        <v>45</v>
      </c>
      <c r="H9" s="40"/>
    </row>
    <row r="10" spans="1:13" x14ac:dyDescent="0.25">
      <c r="M10" s="8"/>
    </row>
    <row r="18" spans="13:13" x14ac:dyDescent="0.25">
      <c r="M18" s="5"/>
    </row>
  </sheetData>
  <mergeCells count="3">
    <mergeCell ref="A9:B9"/>
    <mergeCell ref="D9:E9"/>
    <mergeCell ref="G9:H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3B0D-AFBF-40DE-9274-C65F95DB93C4}">
  <dimension ref="A1:M18"/>
  <sheetViews>
    <sheetView zoomScale="140" zoomScaleNormal="140" workbookViewId="0">
      <selection activeCell="C12" sqref="C12"/>
    </sheetView>
  </sheetViews>
  <sheetFormatPr defaultRowHeight="15" x14ac:dyDescent="0.25"/>
  <cols>
    <col min="1" max="1" width="15.7109375" customWidth="1"/>
    <col min="2" max="2" width="16.5703125" customWidth="1"/>
    <col min="3" max="3" width="8.85546875" customWidth="1"/>
    <col min="4" max="4" width="8.5703125" customWidth="1"/>
    <col min="5" max="5" width="13.42578125" customWidth="1"/>
    <col min="6" max="6" width="14.7109375" customWidth="1"/>
    <col min="7" max="7" width="7.85546875" customWidth="1"/>
    <col min="8" max="8" width="8.5703125" customWidth="1"/>
    <col min="9" max="9" width="8.7109375" customWidth="1"/>
    <col min="10" max="10" width="13.85546875" bestFit="1" customWidth="1"/>
    <col min="11" max="11" width="15.42578125" customWidth="1"/>
    <col min="13" max="13" width="16.42578125" customWidth="1"/>
  </cols>
  <sheetData>
    <row r="1" spans="1:13" ht="12" customHeight="1" x14ac:dyDescent="0.25"/>
    <row r="2" spans="1:13" x14ac:dyDescent="0.25">
      <c r="A2" s="2" t="s">
        <v>0</v>
      </c>
      <c r="B2" s="2">
        <v>12</v>
      </c>
      <c r="E2" s="2" t="s">
        <v>0</v>
      </c>
      <c r="F2" s="2">
        <v>12</v>
      </c>
    </row>
    <row r="3" spans="1:13" x14ac:dyDescent="0.25">
      <c r="A3" s="2" t="s">
        <v>1</v>
      </c>
      <c r="B3" s="3">
        <v>1.4999999999999999E-2</v>
      </c>
      <c r="E3" s="2" t="s">
        <v>1</v>
      </c>
      <c r="F3" s="3">
        <v>1.4999999999999999E-2</v>
      </c>
    </row>
    <row r="4" spans="1:13" x14ac:dyDescent="0.25">
      <c r="A4" s="2" t="s">
        <v>2</v>
      </c>
      <c r="B4" s="4">
        <v>10000</v>
      </c>
      <c r="E4" s="2" t="s">
        <v>2</v>
      </c>
      <c r="F4" s="4">
        <v>10000</v>
      </c>
      <c r="K4" s="1"/>
    </row>
    <row r="5" spans="1:13" x14ac:dyDescent="0.25">
      <c r="A5" s="2" t="s">
        <v>3</v>
      </c>
      <c r="B5" s="22">
        <f>PMT(B3,B2,B4)</f>
        <v>-916.79992906228938</v>
      </c>
      <c r="E5" s="2" t="s">
        <v>3</v>
      </c>
      <c r="F5" s="18">
        <f>PMT(F3,F2,F4)*-1</f>
        <v>916.79992906228938</v>
      </c>
    </row>
    <row r="6" spans="1:13" x14ac:dyDescent="0.25">
      <c r="A6" s="2" t="s">
        <v>4</v>
      </c>
      <c r="B6" s="19"/>
      <c r="E6" s="2" t="s">
        <v>4</v>
      </c>
      <c r="F6" s="11">
        <f>F5*F2</f>
        <v>11001.599148747473</v>
      </c>
      <c r="M6" s="8"/>
    </row>
    <row r="7" spans="1:13" x14ac:dyDescent="0.25">
      <c r="A7" s="2" t="s">
        <v>5</v>
      </c>
      <c r="B7" s="19"/>
      <c r="E7" s="2" t="s">
        <v>5</v>
      </c>
      <c r="F7" s="11">
        <f>F6-F4</f>
        <v>1001.599148747473</v>
      </c>
      <c r="M7" s="8"/>
    </row>
    <row r="9" spans="1:13" x14ac:dyDescent="0.25">
      <c r="A9" s="41" t="s">
        <v>37</v>
      </c>
      <c r="B9" s="42"/>
    </row>
    <row r="10" spans="1:13" x14ac:dyDescent="0.25">
      <c r="M10" s="8"/>
    </row>
    <row r="18" spans="13:13" x14ac:dyDescent="0.25">
      <c r="M18" s="5"/>
    </row>
  </sheetData>
  <mergeCells count="1">
    <mergeCell ref="A9:B9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23308-32CA-47E3-A32E-8226E86820C5}">
  <dimension ref="A2:E8"/>
  <sheetViews>
    <sheetView zoomScale="150" zoomScaleNormal="150" workbookViewId="0">
      <selection activeCell="E6" sqref="E6"/>
    </sheetView>
  </sheetViews>
  <sheetFormatPr defaultRowHeight="15" x14ac:dyDescent="0.25"/>
  <cols>
    <col min="1" max="1" width="15.42578125" customWidth="1"/>
    <col min="2" max="2" width="15" customWidth="1"/>
    <col min="4" max="4" width="13.28515625" bestFit="1" customWidth="1"/>
    <col min="5" max="5" width="16" customWidth="1"/>
    <col min="6" max="6" width="14.7109375" customWidth="1"/>
    <col min="7" max="7" width="14.5703125" customWidth="1"/>
  </cols>
  <sheetData>
    <row r="2" spans="1:5" x14ac:dyDescent="0.25">
      <c r="A2" s="1" t="s">
        <v>0</v>
      </c>
      <c r="B2" s="10">
        <f>NPER(B3,B5,B4)</f>
        <v>83.42329279853432</v>
      </c>
      <c r="D2" s="1" t="s">
        <v>0</v>
      </c>
      <c r="E2" s="10">
        <f>NPER(E3,E5,E4)</f>
        <v>80.082722360489299</v>
      </c>
    </row>
    <row r="3" spans="1:5" x14ac:dyDescent="0.25">
      <c r="A3" s="1" t="s">
        <v>1</v>
      </c>
      <c r="B3" s="7">
        <v>1E-3</v>
      </c>
      <c r="D3" s="1" t="s">
        <v>1</v>
      </c>
      <c r="E3" s="7">
        <v>1E-3</v>
      </c>
    </row>
    <row r="4" spans="1:5" x14ac:dyDescent="0.25">
      <c r="A4" s="1" t="s">
        <v>2</v>
      </c>
      <c r="B4" s="6">
        <v>200000</v>
      </c>
      <c r="D4" s="1" t="s">
        <v>2</v>
      </c>
      <c r="E4" s="6">
        <v>200000</v>
      </c>
    </row>
    <row r="5" spans="1:5" x14ac:dyDescent="0.25">
      <c r="A5" s="1" t="s">
        <v>3</v>
      </c>
      <c r="B5" s="20">
        <v>-2500</v>
      </c>
      <c r="D5" s="1" t="s">
        <v>3</v>
      </c>
      <c r="E5" s="20">
        <v>-2600</v>
      </c>
    </row>
    <row r="7" spans="1:5" x14ac:dyDescent="0.25">
      <c r="A7" s="43" t="s">
        <v>38</v>
      </c>
      <c r="B7" s="43"/>
    </row>
    <row r="8" spans="1:5" x14ac:dyDescent="0.25">
      <c r="A8" s="21" t="s">
        <v>39</v>
      </c>
      <c r="B8" s="21"/>
    </row>
  </sheetData>
  <mergeCells count="1">
    <mergeCell ref="A7:B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9372D-14F8-4A4E-8C43-F74B23310280}">
  <dimension ref="A2:B8"/>
  <sheetViews>
    <sheetView zoomScale="130" zoomScaleNormal="130" workbookViewId="0">
      <selection activeCell="C8" sqref="C8"/>
    </sheetView>
  </sheetViews>
  <sheetFormatPr defaultRowHeight="15" x14ac:dyDescent="0.25"/>
  <cols>
    <col min="1" max="1" width="15.28515625" customWidth="1"/>
    <col min="2" max="2" width="17.140625" customWidth="1"/>
    <col min="3" max="3" width="19.5703125" customWidth="1"/>
    <col min="4" max="4" width="12.7109375" bestFit="1" customWidth="1"/>
    <col min="5" max="5" width="14.85546875" customWidth="1"/>
    <col min="6" max="6" width="13.85546875" customWidth="1"/>
  </cols>
  <sheetData>
    <row r="2" spans="1:2" x14ac:dyDescent="0.25">
      <c r="A2" s="1" t="s">
        <v>0</v>
      </c>
      <c r="B2" s="1">
        <v>12</v>
      </c>
    </row>
    <row r="3" spans="1:2" x14ac:dyDescent="0.25">
      <c r="A3" s="1" t="s">
        <v>1</v>
      </c>
      <c r="B3" s="12">
        <f>RATE(B2,B5,B4)</f>
        <v>1.485989764770225E-2</v>
      </c>
    </row>
    <row r="4" spans="1:2" x14ac:dyDescent="0.25">
      <c r="A4" s="1" t="s">
        <v>2</v>
      </c>
      <c r="B4" s="6">
        <v>10000</v>
      </c>
    </row>
    <row r="5" spans="1:2" x14ac:dyDescent="0.25">
      <c r="A5" s="1" t="s">
        <v>3</v>
      </c>
      <c r="B5" s="20">
        <v>-916</v>
      </c>
    </row>
    <row r="7" spans="1:2" x14ac:dyDescent="0.25">
      <c r="A7" s="43" t="s">
        <v>38</v>
      </c>
      <c r="B7" s="43"/>
    </row>
    <row r="8" spans="1:2" x14ac:dyDescent="0.25">
      <c r="A8" s="21" t="s">
        <v>39</v>
      </c>
      <c r="B8" s="21"/>
    </row>
  </sheetData>
  <mergeCells count="1">
    <mergeCell ref="A7:B7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D8B9-6E9B-4709-AFDD-EE11FE49C8BF}">
  <dimension ref="A1:J8"/>
  <sheetViews>
    <sheetView tabSelected="1" topLeftCell="B1" zoomScale="150" zoomScaleNormal="150" workbookViewId="0">
      <selection activeCell="E11" sqref="D11:E11"/>
    </sheetView>
  </sheetViews>
  <sheetFormatPr defaultRowHeight="15" x14ac:dyDescent="0.25"/>
  <cols>
    <col min="1" max="1" width="15.85546875" customWidth="1"/>
    <col min="2" max="2" width="18" customWidth="1"/>
    <col min="4" max="4" width="16.5703125" customWidth="1"/>
    <col min="5" max="5" width="14.140625" customWidth="1"/>
    <col min="10" max="10" width="18" customWidth="1"/>
  </cols>
  <sheetData>
    <row r="1" spans="1:10" ht="15.75" x14ac:dyDescent="0.25">
      <c r="A1" s="1" t="s">
        <v>0</v>
      </c>
      <c r="B1" s="1">
        <v>36</v>
      </c>
      <c r="D1" s="1" t="s">
        <v>0</v>
      </c>
      <c r="E1" s="1">
        <v>12</v>
      </c>
      <c r="H1" s="48" t="s">
        <v>46</v>
      </c>
      <c r="I1" s="49" t="s">
        <v>47</v>
      </c>
      <c r="J1" s="50">
        <v>20000</v>
      </c>
    </row>
    <row r="2" spans="1:10" ht="15.75" x14ac:dyDescent="0.25">
      <c r="A2" s="1" t="s">
        <v>1</v>
      </c>
      <c r="B2" s="9">
        <v>0.03</v>
      </c>
      <c r="D2" s="1" t="s">
        <v>1</v>
      </c>
      <c r="E2" s="9">
        <v>0.02</v>
      </c>
      <c r="H2" s="48" t="s">
        <v>48</v>
      </c>
      <c r="I2" s="49" t="s">
        <v>9</v>
      </c>
      <c r="J2" s="51">
        <v>0.02</v>
      </c>
    </row>
    <row r="3" spans="1:10" ht="15.75" x14ac:dyDescent="0.25">
      <c r="A3" s="1" t="s">
        <v>2</v>
      </c>
      <c r="B3" s="6">
        <v>1000</v>
      </c>
      <c r="D3" s="1" t="s">
        <v>7</v>
      </c>
      <c r="E3" s="6">
        <v>1000</v>
      </c>
      <c r="H3" s="48" t="s">
        <v>49</v>
      </c>
      <c r="I3" s="49" t="s">
        <v>50</v>
      </c>
      <c r="J3" s="52">
        <v>12</v>
      </c>
    </row>
    <row r="4" spans="1:10" ht="15.75" x14ac:dyDescent="0.25">
      <c r="A4" s="1" t="s">
        <v>6</v>
      </c>
      <c r="B4" s="23"/>
      <c r="D4" s="1" t="s">
        <v>6</v>
      </c>
      <c r="E4" s="24"/>
      <c r="H4" s="48" t="s">
        <v>51</v>
      </c>
      <c r="I4" s="49" t="s">
        <v>52</v>
      </c>
      <c r="J4" s="53">
        <f>FV(J2,J3,0,J1)</f>
        <v>-25364.835891250907</v>
      </c>
    </row>
    <row r="6" spans="1:10" ht="18.75" x14ac:dyDescent="0.3">
      <c r="A6" s="54" t="s">
        <v>40</v>
      </c>
      <c r="B6" s="55"/>
      <c r="D6" s="54" t="s">
        <v>53</v>
      </c>
      <c r="E6" s="55"/>
      <c r="I6" s="56" t="s">
        <v>54</v>
      </c>
      <c r="J6" s="57"/>
    </row>
    <row r="8" spans="1:10" ht="18.75" x14ac:dyDescent="0.3">
      <c r="H8" s="58" t="s">
        <v>55</v>
      </c>
      <c r="I8" s="58"/>
      <c r="J8" s="58"/>
    </row>
  </sheetData>
  <mergeCells count="4">
    <mergeCell ref="A6:B6"/>
    <mergeCell ref="D6:E6"/>
    <mergeCell ref="I6:J6"/>
    <mergeCell ref="H8:J8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FDA8F-5C3A-4A18-B676-C6B5FD47893C}">
  <dimension ref="A1:I40"/>
  <sheetViews>
    <sheetView zoomScale="120" zoomScaleNormal="120" workbookViewId="0">
      <selection activeCell="I27" sqref="I27"/>
    </sheetView>
  </sheetViews>
  <sheetFormatPr defaultRowHeight="15" x14ac:dyDescent="0.25"/>
  <cols>
    <col min="1" max="1" width="8.28515625" bestFit="1" customWidth="1"/>
    <col min="2" max="2" width="15.140625" customWidth="1"/>
    <col min="3" max="3" width="16.5703125" customWidth="1"/>
    <col min="4" max="4" width="2.28515625" customWidth="1"/>
    <col min="5" max="5" width="15.28515625" customWidth="1"/>
    <col min="6" max="6" width="2.5703125" customWidth="1"/>
    <col min="7" max="7" width="16.7109375" bestFit="1" customWidth="1"/>
    <col min="13" max="13" width="8.28515625" bestFit="1" customWidth="1"/>
    <col min="14" max="14" width="10.5703125" bestFit="1" customWidth="1"/>
    <col min="15" max="15" width="13.28515625" bestFit="1" customWidth="1"/>
    <col min="16" max="16" width="3.85546875" customWidth="1"/>
    <col min="17" max="17" width="12.140625" bestFit="1" customWidth="1"/>
    <col min="18" max="18" width="4.140625" customWidth="1"/>
    <col min="19" max="19" width="16.7109375" bestFit="1" customWidth="1"/>
  </cols>
  <sheetData>
    <row r="1" spans="1:9" x14ac:dyDescent="0.25">
      <c r="A1" s="44" t="s">
        <v>8</v>
      </c>
      <c r="B1" s="45"/>
      <c r="C1" s="6">
        <v>30000</v>
      </c>
    </row>
    <row r="2" spans="1:9" x14ac:dyDescent="0.25">
      <c r="A2" s="46" t="s">
        <v>9</v>
      </c>
      <c r="B2" s="47"/>
      <c r="C2" s="9">
        <v>0.01</v>
      </c>
    </row>
    <row r="3" spans="1:9" x14ac:dyDescent="0.25">
      <c r="A3" s="30" t="s">
        <v>10</v>
      </c>
      <c r="B3" s="30" t="s">
        <v>11</v>
      </c>
      <c r="C3" s="30" t="s">
        <v>12</v>
      </c>
      <c r="E3" s="26" t="s">
        <v>13</v>
      </c>
      <c r="G3" s="25" t="s">
        <v>14</v>
      </c>
    </row>
    <row r="4" spans="1:9" x14ac:dyDescent="0.25">
      <c r="A4" s="13">
        <v>0</v>
      </c>
      <c r="B4" s="17" t="s">
        <v>15</v>
      </c>
      <c r="C4" s="27" t="s">
        <v>15</v>
      </c>
      <c r="D4" s="15"/>
      <c r="E4" s="28" t="s">
        <v>15</v>
      </c>
      <c r="G4" s="6">
        <f>C1</f>
        <v>30000</v>
      </c>
    </row>
    <row r="5" spans="1:9" x14ac:dyDescent="0.25">
      <c r="A5" s="13">
        <v>1</v>
      </c>
      <c r="B5" s="14"/>
      <c r="C5" s="14"/>
      <c r="E5" s="14"/>
      <c r="G5" s="6"/>
    </row>
    <row r="6" spans="1:9" x14ac:dyDescent="0.25">
      <c r="A6" s="13">
        <v>2</v>
      </c>
      <c r="B6" s="14"/>
      <c r="C6" s="14"/>
      <c r="E6" s="14"/>
      <c r="G6" s="6"/>
    </row>
    <row r="7" spans="1:9" x14ac:dyDescent="0.25">
      <c r="A7" s="13">
        <v>3</v>
      </c>
      <c r="B7" s="14"/>
      <c r="C7" s="14"/>
      <c r="E7" s="14"/>
      <c r="G7" s="6"/>
    </row>
    <row r="8" spans="1:9" x14ac:dyDescent="0.25">
      <c r="A8" s="13">
        <v>4</v>
      </c>
      <c r="B8" s="14"/>
      <c r="C8" s="14"/>
      <c r="E8" s="14"/>
      <c r="G8" s="6"/>
    </row>
    <row r="9" spans="1:9" x14ac:dyDescent="0.25">
      <c r="A9" s="13">
        <v>5</v>
      </c>
      <c r="B9" s="14"/>
      <c r="C9" s="14"/>
      <c r="E9" s="14"/>
      <c r="G9" s="6"/>
    </row>
    <row r="10" spans="1:9" x14ac:dyDescent="0.25">
      <c r="A10" s="13">
        <v>6</v>
      </c>
      <c r="B10" s="14"/>
      <c r="C10" s="14"/>
      <c r="E10" s="14"/>
      <c r="G10" s="6"/>
    </row>
    <row r="11" spans="1:9" x14ac:dyDescent="0.25">
      <c r="A11" s="13">
        <v>7</v>
      </c>
      <c r="B11" s="14"/>
      <c r="C11" s="14"/>
      <c r="E11" s="14"/>
      <c r="G11" s="6"/>
      <c r="I11" s="29"/>
    </row>
    <row r="12" spans="1:9" x14ac:dyDescent="0.25">
      <c r="A12" s="13">
        <v>8</v>
      </c>
      <c r="B12" s="14"/>
      <c r="C12" s="14"/>
      <c r="E12" s="14"/>
      <c r="G12" s="6"/>
    </row>
    <row r="13" spans="1:9" x14ac:dyDescent="0.25">
      <c r="A13" s="13">
        <v>9</v>
      </c>
      <c r="B13" s="14"/>
      <c r="C13" s="14"/>
      <c r="E13" s="14"/>
      <c r="G13" s="6"/>
    </row>
    <row r="14" spans="1:9" x14ac:dyDescent="0.25">
      <c r="A14" s="13">
        <v>10</v>
      </c>
      <c r="B14" s="14"/>
      <c r="C14" s="14"/>
      <c r="E14" s="14"/>
      <c r="G14" s="6"/>
    </row>
    <row r="15" spans="1:9" x14ac:dyDescent="0.25">
      <c r="A15" s="13">
        <v>11</v>
      </c>
      <c r="B15" s="14"/>
      <c r="C15" s="14"/>
      <c r="E15" s="14"/>
      <c r="G15" s="6"/>
    </row>
    <row r="16" spans="1:9" x14ac:dyDescent="0.25">
      <c r="A16" s="13">
        <v>12</v>
      </c>
      <c r="B16" s="14"/>
      <c r="C16" s="14"/>
      <c r="E16" s="14"/>
      <c r="G16" s="6"/>
    </row>
    <row r="18" spans="1:7" x14ac:dyDescent="0.25">
      <c r="B18" s="17" t="s">
        <v>42</v>
      </c>
      <c r="C18" s="17" t="s">
        <v>43</v>
      </c>
      <c r="D18" s="15"/>
      <c r="E18" s="17" t="s">
        <v>41</v>
      </c>
      <c r="F18" s="15"/>
      <c r="G18" s="17" t="s">
        <v>44</v>
      </c>
    </row>
    <row r="25" spans="1:7" x14ac:dyDescent="0.25">
      <c r="A25" s="44" t="s">
        <v>8</v>
      </c>
      <c r="B25" s="45"/>
      <c r="C25" s="33">
        <v>70000</v>
      </c>
    </row>
    <row r="26" spans="1:7" x14ac:dyDescent="0.25">
      <c r="A26" s="46" t="s">
        <v>9</v>
      </c>
      <c r="B26" s="47"/>
      <c r="C26" s="34">
        <v>0.01</v>
      </c>
    </row>
    <row r="27" spans="1:7" x14ac:dyDescent="0.25">
      <c r="A27" s="30" t="s">
        <v>10</v>
      </c>
      <c r="B27" s="30" t="s">
        <v>11</v>
      </c>
      <c r="C27" s="30" t="s">
        <v>12</v>
      </c>
      <c r="E27" s="32" t="s">
        <v>13</v>
      </c>
      <c r="G27" s="31" t="s">
        <v>14</v>
      </c>
    </row>
    <row r="28" spans="1:7" x14ac:dyDescent="0.25">
      <c r="A28" s="13">
        <v>0</v>
      </c>
      <c r="B28" s="13" t="s">
        <v>15</v>
      </c>
      <c r="C28" s="14" t="s">
        <v>15</v>
      </c>
      <c r="D28" s="15"/>
      <c r="E28" s="14" t="s">
        <v>15</v>
      </c>
      <c r="G28" s="6">
        <f>C25</f>
        <v>70000</v>
      </c>
    </row>
    <row r="29" spans="1:7" x14ac:dyDescent="0.25">
      <c r="A29" s="13">
        <v>1</v>
      </c>
      <c r="B29" s="6">
        <f>G28*1%</f>
        <v>700</v>
      </c>
      <c r="C29" s="6">
        <f>$G$28/12</f>
        <v>5833.333333333333</v>
      </c>
      <c r="E29" s="6">
        <f>C29+B29</f>
        <v>6533.333333333333</v>
      </c>
      <c r="G29" s="6">
        <f>G28-C29</f>
        <v>64166.666666666664</v>
      </c>
    </row>
    <row r="30" spans="1:7" x14ac:dyDescent="0.25">
      <c r="A30" s="13">
        <v>2</v>
      </c>
      <c r="B30" s="6">
        <f t="shared" ref="B30:B40" si="0">G29*1%</f>
        <v>641.66666666666663</v>
      </c>
      <c r="C30" s="6">
        <f t="shared" ref="C30:C40" si="1">$G$28/12</f>
        <v>5833.333333333333</v>
      </c>
      <c r="E30" s="6">
        <f t="shared" ref="E30:E40" si="2">C30+B30</f>
        <v>6475</v>
      </c>
      <c r="G30" s="6">
        <f t="shared" ref="G30:G40" si="3">G29-C30</f>
        <v>58333.333333333328</v>
      </c>
    </row>
    <row r="31" spans="1:7" x14ac:dyDescent="0.25">
      <c r="A31" s="13">
        <v>3</v>
      </c>
      <c r="B31" s="6">
        <f t="shared" si="0"/>
        <v>583.33333333333326</v>
      </c>
      <c r="C31" s="6">
        <f t="shared" si="1"/>
        <v>5833.333333333333</v>
      </c>
      <c r="E31" s="6">
        <f t="shared" si="2"/>
        <v>6416.6666666666661</v>
      </c>
      <c r="G31" s="6">
        <f t="shared" si="3"/>
        <v>52499.999999999993</v>
      </c>
    </row>
    <row r="32" spans="1:7" x14ac:dyDescent="0.25">
      <c r="A32" s="13">
        <v>4</v>
      </c>
      <c r="B32" s="6">
        <f t="shared" si="0"/>
        <v>524.99999999999989</v>
      </c>
      <c r="C32" s="6">
        <f t="shared" si="1"/>
        <v>5833.333333333333</v>
      </c>
      <c r="E32" s="6">
        <f t="shared" si="2"/>
        <v>6358.333333333333</v>
      </c>
      <c r="G32" s="6">
        <f t="shared" si="3"/>
        <v>46666.666666666657</v>
      </c>
    </row>
    <row r="33" spans="1:7" x14ac:dyDescent="0.25">
      <c r="A33" s="13">
        <v>5</v>
      </c>
      <c r="B33" s="6">
        <f t="shared" si="0"/>
        <v>466.66666666666657</v>
      </c>
      <c r="C33" s="6">
        <f t="shared" si="1"/>
        <v>5833.333333333333</v>
      </c>
      <c r="E33" s="6">
        <f t="shared" si="2"/>
        <v>6300</v>
      </c>
      <c r="G33" s="6">
        <f t="shared" si="3"/>
        <v>40833.333333333321</v>
      </c>
    </row>
    <row r="34" spans="1:7" x14ac:dyDescent="0.25">
      <c r="A34" s="13">
        <v>6</v>
      </c>
      <c r="B34" s="6">
        <f t="shared" si="0"/>
        <v>408.3333333333332</v>
      </c>
      <c r="C34" s="6">
        <f t="shared" si="1"/>
        <v>5833.333333333333</v>
      </c>
      <c r="E34" s="6">
        <f t="shared" si="2"/>
        <v>6241.6666666666661</v>
      </c>
      <c r="G34" s="6">
        <f t="shared" si="3"/>
        <v>34999.999999999985</v>
      </c>
    </row>
    <row r="35" spans="1:7" x14ac:dyDescent="0.25">
      <c r="A35" s="13">
        <v>7</v>
      </c>
      <c r="B35" s="6">
        <f t="shared" si="0"/>
        <v>349.99999999999989</v>
      </c>
      <c r="C35" s="6">
        <f t="shared" si="1"/>
        <v>5833.333333333333</v>
      </c>
      <c r="E35" s="6">
        <f t="shared" si="2"/>
        <v>6183.333333333333</v>
      </c>
      <c r="G35" s="6">
        <f t="shared" si="3"/>
        <v>29166.666666666653</v>
      </c>
    </row>
    <row r="36" spans="1:7" x14ac:dyDescent="0.25">
      <c r="A36" s="13">
        <v>8</v>
      </c>
      <c r="B36" s="6">
        <f t="shared" si="0"/>
        <v>291.66666666666652</v>
      </c>
      <c r="C36" s="6">
        <f t="shared" si="1"/>
        <v>5833.333333333333</v>
      </c>
      <c r="E36" s="6">
        <f t="shared" si="2"/>
        <v>6125</v>
      </c>
      <c r="G36" s="6">
        <f t="shared" si="3"/>
        <v>23333.333333333321</v>
      </c>
    </row>
    <row r="37" spans="1:7" x14ac:dyDescent="0.25">
      <c r="A37" s="13">
        <v>9</v>
      </c>
      <c r="B37" s="6">
        <f t="shared" si="0"/>
        <v>233.33333333333323</v>
      </c>
      <c r="C37" s="6">
        <f t="shared" si="1"/>
        <v>5833.333333333333</v>
      </c>
      <c r="E37" s="6">
        <f t="shared" si="2"/>
        <v>6066.6666666666661</v>
      </c>
      <c r="G37" s="6">
        <f t="shared" si="3"/>
        <v>17499.999999999989</v>
      </c>
    </row>
    <row r="38" spans="1:7" x14ac:dyDescent="0.25">
      <c r="A38" s="13">
        <v>10</v>
      </c>
      <c r="B38" s="6">
        <f t="shared" si="0"/>
        <v>174.99999999999989</v>
      </c>
      <c r="C38" s="6">
        <f t="shared" si="1"/>
        <v>5833.333333333333</v>
      </c>
      <c r="E38" s="6">
        <f t="shared" si="2"/>
        <v>6008.333333333333</v>
      </c>
      <c r="G38" s="6">
        <f t="shared" si="3"/>
        <v>11666.666666666657</v>
      </c>
    </row>
    <row r="39" spans="1:7" x14ac:dyDescent="0.25">
      <c r="A39" s="13">
        <v>11</v>
      </c>
      <c r="B39" s="6">
        <f t="shared" si="0"/>
        <v>116.66666666666657</v>
      </c>
      <c r="C39" s="6">
        <f t="shared" si="1"/>
        <v>5833.333333333333</v>
      </c>
      <c r="E39" s="6">
        <f t="shared" si="2"/>
        <v>5950</v>
      </c>
      <c r="G39" s="6">
        <f t="shared" si="3"/>
        <v>5833.3333333333239</v>
      </c>
    </row>
    <row r="40" spans="1:7" x14ac:dyDescent="0.25">
      <c r="A40" s="13">
        <v>12</v>
      </c>
      <c r="B40" s="6">
        <f t="shared" si="0"/>
        <v>58.333333333333243</v>
      </c>
      <c r="C40" s="6">
        <f t="shared" si="1"/>
        <v>5833.333333333333</v>
      </c>
      <c r="E40" s="6">
        <f t="shared" si="2"/>
        <v>5891.6666666666661</v>
      </c>
      <c r="G40" s="6">
        <f t="shared" si="3"/>
        <v>-9.0949470177292824E-12</v>
      </c>
    </row>
  </sheetData>
  <mergeCells count="4">
    <mergeCell ref="A1:B1"/>
    <mergeCell ref="A2:B2"/>
    <mergeCell ref="A25:B25"/>
    <mergeCell ref="A26:B2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Validação</vt:lpstr>
      <vt:lpstr>Pagamento</vt:lpstr>
      <vt:lpstr>PGTOJURACUM</vt:lpstr>
      <vt:lpstr>Número de Périodo</vt:lpstr>
      <vt:lpstr>Taxa</vt:lpstr>
      <vt:lpstr>VF</vt:lpstr>
      <vt:lpstr>Amortização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System_2</dc:creator>
  <cp:lastModifiedBy>System_2</cp:lastModifiedBy>
  <dcterms:created xsi:type="dcterms:W3CDTF">2024-08-18T16:17:43Z</dcterms:created>
  <dcterms:modified xsi:type="dcterms:W3CDTF">2024-08-22T17:23:21Z</dcterms:modified>
</cp:coreProperties>
</file>