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drawings/drawing2.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B95D3EBC-8C66-4D31-83EB-AB370CDC2289}" xr6:coauthVersionLast="47" xr6:coauthVersionMax="47" xr10:uidLastSave="{00000000-0000-0000-0000-000000000000}"/>
  <bookViews>
    <workbookView xWindow="-108" yWindow="-108" windowWidth="23256" windowHeight="12456" firstSheet="1" activeTab="1" xr2:uid="{00000000-000D-0000-FFFF-FFFF00000000}"/>
  </bookViews>
  <sheets>
    <sheet name="SGV" sheetId="9" state="veryHidden" r:id="rId1"/>
    <sheet name="Phụ lục I" sheetId="1" r:id="rId2"/>
    <sheet name="Phụ lục II" sheetId="2" r:id="rId3"/>
    <sheet name="Phụ lục III" sheetId="3" r:id="rId4"/>
    <sheet name="Phụ lục IV" sheetId="4" r:id="rId5"/>
    <sheet name="Phụ lục V" sheetId="5" r:id="rId6"/>
    <sheet name="Phụ lục VI" sheetId="6" r:id="rId7"/>
    <sheet name="Phụ lục VII" sheetId="7" r:id="rId8"/>
    <sheet name="Phụ lục VIII" sheetId="8" r:id="rId9"/>
  </sheets>
  <definedNames>
    <definedName name="_Toc269827541" localSheetId="1">'Phụ lục I'!$B$5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3" l="1"/>
  <c r="D15" i="7"/>
  <c r="D13" i="7"/>
  <c r="D11" i="7"/>
  <c r="D10" i="7"/>
  <c r="G55" i="6"/>
  <c r="F54" i="6"/>
  <c r="F43" i="6"/>
  <c r="F45" i="6"/>
  <c r="F46" i="6"/>
  <c r="F47" i="6"/>
  <c r="F48" i="6"/>
  <c r="F49" i="6"/>
  <c r="F50" i="6"/>
  <c r="F51" i="6"/>
  <c r="F52" i="6"/>
  <c r="F53" i="6"/>
  <c r="E6" i="5"/>
  <c r="E7" i="5"/>
  <c r="E8" i="5"/>
  <c r="E9" i="5"/>
  <c r="E10" i="5"/>
  <c r="E11" i="5"/>
  <c r="E12" i="5"/>
  <c r="E13" i="5"/>
  <c r="E14" i="5"/>
  <c r="E15" i="5"/>
  <c r="E16" i="5"/>
  <c r="E17" i="5"/>
  <c r="E18" i="5"/>
  <c r="E19" i="5"/>
  <c r="E6" i="3"/>
  <c r="E7" i="3"/>
  <c r="D18" i="4"/>
  <c r="D17" i="4"/>
  <c r="D16" i="4"/>
  <c r="D14" i="4"/>
  <c r="D13" i="4"/>
  <c r="D12" i="4"/>
  <c r="D10" i="4"/>
  <c r="D9" i="4"/>
  <c r="D8" i="4"/>
  <c r="E9" i="3" l="1"/>
  <c r="D7" i="7" s="1"/>
  <c r="D19" i="4"/>
  <c r="D8" i="7" s="1"/>
  <c r="D9" i="7" l="1"/>
  <c r="D12" i="7" s="1"/>
  <c r="D14" i="7" s="1"/>
  <c r="D6" i="8" s="1"/>
  <c r="D7" i="8"/>
  <c r="D8" i="8" s="1"/>
  <c r="D16" i="7" l="1"/>
  <c r="D9" i="8"/>
  <c r="D10" i="8" s="1"/>
</calcChain>
</file>

<file path=xl/sharedStrings.xml><?xml version="1.0" encoding="utf-8"?>
<sst xmlns="http://schemas.openxmlformats.org/spreadsheetml/2006/main" count="353" uniqueCount="242">
  <si>
    <t>TT</t>
  </si>
  <si>
    <t>Mô tả yêu cầu</t>
  </si>
  <si>
    <t xml:space="preserve">Phân loại </t>
  </si>
  <si>
    <t>Ghi chú</t>
  </si>
  <si>
    <t>Tên Use-case</t>
  </si>
  <si>
    <t>Tên tác nhân chính</t>
  </si>
  <si>
    <t>Tên tác nhân phụ</t>
  </si>
  <si>
    <t>Mô tả trường hợp sử dụng</t>
  </si>
  <si>
    <t>Mức độ cần thiết</t>
  </si>
  <si>
    <t xml:space="preserve">Loại </t>
  </si>
  <si>
    <t>Mô tả</t>
  </si>
  <si>
    <t>Loại Actor</t>
  </si>
  <si>
    <t>Số tác nhân</t>
  </si>
  <si>
    <t>Điểm của từng tác nhân</t>
  </si>
  <si>
    <t>Trọng số</t>
  </si>
  <si>
    <t>Đơn giản</t>
  </si>
  <si>
    <t>Trung bình</t>
  </si>
  <si>
    <t>Phức tạp</t>
  </si>
  <si>
    <t xml:space="preserve">STT </t>
  </si>
  <si>
    <t>Số trường hợp sử dụng</t>
  </si>
  <si>
    <t>Điểm của từng loại trường hợp sử dụng</t>
  </si>
  <si>
    <t>B</t>
  </si>
  <si>
    <t xml:space="preserve">Đơn giản </t>
  </si>
  <si>
    <t>M</t>
  </si>
  <si>
    <t>T</t>
  </si>
  <si>
    <t>Cộng 1 + 2 + 3</t>
  </si>
  <si>
    <t>BẢNG TÍNH TOÁN ĐIỂM CÁC TRƯỜNG HỢP SỬ DỤNG (USE-CASE)</t>
  </si>
  <si>
    <t>Trọng số và hệ số BMT được quy định như sau:</t>
  </si>
  <si>
    <t>Loại trường hợp sử dụng</t>
  </si>
  <si>
    <t>Hệ số BMT</t>
  </si>
  <si>
    <t>TAW</t>
  </si>
  <si>
    <t>BẢNG TÍNH TOÁN ĐIỂM CÁC TÁC NHÂN (ACTORS) TƯƠNG TÁC, TRAO ĐỔI THÔNG TIN VỚI PHẦN MỀM</t>
  </si>
  <si>
    <t>Trọng số được quy định như sau:</t>
  </si>
  <si>
    <t>BẢNG CHUYỂN ĐỔI YÊU CẦU CHỨC NĂNG SANG TRƯỜNG HỢP SỬ DỤNG (USE-CASE)</t>
  </si>
  <si>
    <t>BẢNG SẮP XẾP THỨ TỰ ƯU TIÊN CÁC YÊU CẦU CHỨC NĂNG CỦA PHẦN MỀM</t>
  </si>
  <si>
    <t>Cộng (1 + 2 + 3)</t>
  </si>
  <si>
    <t>Hệ số phức tạp về KT-CN (TCF)</t>
  </si>
  <si>
    <t>II</t>
  </si>
  <si>
    <t>Yêu cầu phương tiện đào tạo đặc biệt cho người sử dụng</t>
  </si>
  <si>
    <t>Cung cấp truy nhập trực tiếp tới các phần mềm của các hãng thứ ba</t>
  </si>
  <si>
    <t>Có các tính năng bảo mật đặc biệt</t>
  </si>
  <si>
    <t xml:space="preserve">Sử dụng đồng thời </t>
  </si>
  <si>
    <t xml:space="preserve">Khả năng dễ thay đổi </t>
  </si>
  <si>
    <t xml:space="preserve">Khả năng chuyển đổi </t>
  </si>
  <si>
    <t xml:space="preserve">Dễ sử dụng </t>
  </si>
  <si>
    <t xml:space="preserve">Dễ cài đặt </t>
  </si>
  <si>
    <t xml:space="preserve">Mã nguồn phải tái sử dụng được </t>
  </si>
  <si>
    <t xml:space="preserve">Độ phức tạp của xử lý bên trong </t>
  </si>
  <si>
    <t xml:space="preserve">Hiệu quả sử dụng trực tuyến </t>
  </si>
  <si>
    <t xml:space="preserve">Tính chất đáp ứng tức thời hoặc yêu cầu đảm bảo thông lượng </t>
  </si>
  <si>
    <t>Hệ thống phân tán</t>
  </si>
  <si>
    <t>Hệ số KT - CN(TFW)</t>
  </si>
  <si>
    <t>I</t>
  </si>
  <si>
    <t>Ghi chú</t>
  </si>
  <si>
    <t>Kết quả</t>
  </si>
  <si>
    <t>Giá trị xếp hạng</t>
  </si>
  <si>
    <t>Trọng số</t>
  </si>
  <si>
    <t>Các hệ số</t>
  </si>
  <si>
    <t>BẢNG TÍNH TOÁN HỆ SỐ PHỨC TẠP KỸ THUẬT-CÔNG NGHỆ</t>
  </si>
  <si>
    <t>Nội suy thời gian lao động (P)</t>
  </si>
  <si>
    <t>IV</t>
  </si>
  <si>
    <t>Độ ổn định kinh nghiệm (ES)</t>
  </si>
  <si>
    <t>Hệ số phức tạp về môi trường (EF)</t>
  </si>
  <si>
    <t>Dùng ngôn ngữ lập trình loại khó</t>
  </si>
  <si>
    <t>Sử dụng các nhân viên làm bán thời gian</t>
  </si>
  <si>
    <t>Độ ổn định của các yêu cầu</t>
  </si>
  <si>
    <t>Đánh giá chung cho Dự án</t>
  </si>
  <si>
    <t>Tính chất năng động</t>
  </si>
  <si>
    <t>Có khả năng lãnh đạo Nhóm</t>
  </si>
  <si>
    <t xml:space="preserve">Có kinh nghiệm về hướng đối tượng </t>
  </si>
  <si>
    <t xml:space="preserve">Có kinh nghiệm về ứng dụng tương tự </t>
  </si>
  <si>
    <t>Có áp dụng qui trình phát triển phần mềm theo mẫu RUP và có hiểu biết về RUP hoặc quy trình phát triển phần mềm tương đương</t>
  </si>
  <si>
    <t>Đánh giá cho từng thành viên</t>
  </si>
  <si>
    <t>Hệ số tác động môi trường và nhóm làm việc (EFW)</t>
  </si>
  <si>
    <t xml:space="preserve">Độ ổn định </t>
  </si>
  <si>
    <t>Các hệ số tác động môi trường</t>
  </si>
  <si>
    <t>Loại khác (ghi rõ loại)</t>
  </si>
  <si>
    <t>Có tính cách năng động</t>
  </si>
  <si>
    <t>Hiểu biết về qui trình và kinh nghiệm thực tế (ghi rõ loại)</t>
  </si>
  <si>
    <t>…</t>
  </si>
  <si>
    <t>Intranet</t>
  </si>
  <si>
    <t>WAN</t>
  </si>
  <si>
    <t>LAN</t>
  </si>
  <si>
    <t>MS Project</t>
  </si>
  <si>
    <t>Visio</t>
  </si>
  <si>
    <t>MS Access</t>
  </si>
  <si>
    <t>Open Office</t>
  </si>
  <si>
    <t>MS Excel</t>
  </si>
  <si>
    <t>MS Word</t>
  </si>
  <si>
    <t>Frontpage</t>
  </si>
  <si>
    <t>IIS</t>
  </si>
  <si>
    <t>Oracle</t>
  </si>
  <si>
    <t>SQL server</t>
  </si>
  <si>
    <t>Firework</t>
  </si>
  <si>
    <t>Photoshop</t>
  </si>
  <si>
    <t>Illustrator</t>
  </si>
  <si>
    <t>Flash</t>
  </si>
  <si>
    <t>Kiến thức về phần mềm</t>
  </si>
  <si>
    <t>Javascript</t>
  </si>
  <si>
    <t>PHP/MySQL</t>
  </si>
  <si>
    <t>HTML</t>
  </si>
  <si>
    <t>Kỹ năng lập trình</t>
  </si>
  <si>
    <t>Điểm đánh giá</t>
  </si>
  <si>
    <t>Kỹ năng</t>
  </si>
  <si>
    <t>BẢNG TÍNH TOÁN HỆ SỐ TÁC ĐỘNG MÔI TRƯỜNG VÀ NHÓM LÀM VIỆC, HỆ SỐ PHỨC TẠP VỀ MÔI TRƯỜNG</t>
  </si>
  <si>
    <t>G = 1,4 x E x P x H</t>
  </si>
  <si>
    <t>Giá trị phần mềm nội bộ (G)</t>
  </si>
  <si>
    <t>V</t>
  </si>
  <si>
    <t xml:space="preserve">H: người/giờ </t>
  </si>
  <si>
    <t>Mức lương lao động bình quân (H)</t>
  </si>
  <si>
    <t>E = 10/6 x AUCP</t>
  </si>
  <si>
    <t>Giá trị nỗ lực thực tế €</t>
  </si>
  <si>
    <t>III</t>
  </si>
  <si>
    <t>P : người/giờ/AUCP</t>
  </si>
  <si>
    <t>AUCP = UUCP x TCF x EF</t>
  </si>
  <si>
    <t>Tính điểm AUCP</t>
  </si>
  <si>
    <t>EF = 1,4 + (-0,03 x EFW)</t>
  </si>
  <si>
    <t>TCF = 0,6 + (0,01 x TFW)</t>
  </si>
  <si>
    <t>UUCP = TAW +TBF</t>
  </si>
  <si>
    <t>Tính điểm UUCP</t>
  </si>
  <si>
    <t>Phụ lục IV</t>
  </si>
  <si>
    <t>Điểm Use-case (TBF)</t>
  </si>
  <si>
    <t>Phụ lục III</t>
  </si>
  <si>
    <t>Điểm Actor (TAW)</t>
  </si>
  <si>
    <t>Tính điểm trường hợp sử dụng (Use-case)</t>
  </si>
  <si>
    <t xml:space="preserve">Giá trị </t>
  </si>
  <si>
    <t>Diễn giải</t>
  </si>
  <si>
    <t>Hạng mục</t>
  </si>
  <si>
    <t>BẢNG TÍNH TOÁN GIÁ TRỊ PHẦN MỀM</t>
  </si>
  <si>
    <t>Tổng cộng</t>
  </si>
  <si>
    <t>G + C + TL</t>
  </si>
  <si>
    <t>Chi phí phần mềm</t>
  </si>
  <si>
    <t>TL</t>
  </si>
  <si>
    <t>(G+C) x tỷ lệ</t>
  </si>
  <si>
    <t>Thu nhập chịu thuế tính trước</t>
  </si>
  <si>
    <t>C</t>
  </si>
  <si>
    <t>G x tỷ lệ</t>
  </si>
  <si>
    <t>Chi phí chung</t>
  </si>
  <si>
    <t>G</t>
  </si>
  <si>
    <t>1,4 x E x P x H</t>
  </si>
  <si>
    <t>Giá trị phần mềm</t>
  </si>
  <si>
    <t>Ký hiệu</t>
  </si>
  <si>
    <t>Cách tính</t>
  </si>
  <si>
    <t>Khoảng mục chi phí</t>
  </si>
  <si>
    <t>BẢNG TỔNG HỢP CHI PHÍ PHẦN MỀM</t>
  </si>
  <si>
    <t>GPM</t>
  </si>
  <si>
    <t>Giao diện tương tác hoặc phục vụ một giao thức hoạt động</t>
  </si>
  <si>
    <t>Giao diện đồ họa</t>
  </si>
  <si>
    <t>Thuộc loại giao diện của chương trình</t>
  </si>
  <si>
    <t>Đăng nhập</t>
  </si>
  <si>
    <t>Bài toán có 1 tác nhân là Lập trình viên(LTV), tác nhân tương tác với cơ sở dữ liệu của hệ thống</t>
  </si>
  <si>
    <t>Internet</t>
  </si>
  <si>
    <t>Mức độ cần thiết:</t>
  </si>
  <si>
    <t>Điểm của từng loại tác nhân (đơn vị tính: điểm) được xác định theo công thức:</t>
  </si>
  <si>
    <r>
      <rPr>
        <b/>
        <sz val="14"/>
        <color rgb="FF000000"/>
        <rFont val="Times New Roman"/>
        <family val="1"/>
      </rPr>
      <t>Điểm của từng loại tác nhân</t>
    </r>
    <r>
      <rPr>
        <sz val="14"/>
        <color rgb="FF000000"/>
        <rFont val="Times New Roman"/>
        <family val="1"/>
      </rPr>
      <t xml:space="preserve"> = Số tác nhân x Trọng số</t>
    </r>
  </si>
  <si>
    <t>Theo mức độ</t>
  </si>
  <si>
    <t>Mô tả chức năng cơ bản</t>
  </si>
  <si>
    <t>Mô tả chức năng mở rộng</t>
  </si>
  <si>
    <t>Mô tả chức năng nâng cao</t>
  </si>
  <si>
    <t>Theo độ phức tạp</t>
  </si>
  <si>
    <t>Đơn giản</t>
  </si>
  <si>
    <t>Trung bình</t>
  </si>
  <si>
    <t>Phức tạp</t>
  </si>
  <si>
    <t>Có số lượng giao dịch &lt;4</t>
  </si>
  <si>
    <t>Có số lượng giao dịch từ 4 đến 7</t>
  </si>
  <si>
    <t>Có số lượng giao dịch &gt;7</t>
  </si>
  <si>
    <t>Điểm của từng loại trường hợp sử dụng được tính theo công thức:</t>
  </si>
  <si>
    <r>
      <rPr>
        <b/>
        <sz val="14"/>
        <color theme="1"/>
        <rFont val="Calibri"/>
        <family val="2"/>
        <scheme val="minor"/>
      </rPr>
      <t>Điểm của từng loại THSD</t>
    </r>
    <r>
      <rPr>
        <sz val="14"/>
        <color theme="1"/>
        <rFont val="Calibri"/>
        <family val="2"/>
        <scheme val="minor"/>
      </rPr>
      <t xml:space="preserve"> = Số THSD * Trọng số * Hệ số BMT</t>
    </r>
  </si>
  <si>
    <t>I.Dự kiến trình độ và kinh nghiệm cần có của nhân công lao động</t>
  </si>
  <si>
    <t>II. Tính toán hệ số tác động môi trường và nhóm làm việc, hệ số phức tạp về môi trường, xác định độ ổn định kinh nghiệm và nội suy thời gian lao động (P)</t>
  </si>
  <si>
    <t>Thứ tự các hệ số tác động môi trường (i)</t>
  </si>
  <si>
    <t>(Từ 0 đến 5)</t>
  </si>
  <si>
    <t>0 = Không có kinh nghiệm</t>
  </si>
  <si>
    <t>3 = Trung bình</t>
  </si>
  <si>
    <t>5 = Trình độ chuyên gia</t>
  </si>
  <si>
    <t>0 = Không năng động</t>
  </si>
  <si>
    <t>5 = Cao</t>
  </si>
  <si>
    <t>Đánh giá chung cho Nhóm làm việc</t>
  </si>
  <si>
    <t>0 = Rất bất định</t>
  </si>
  <si>
    <t>5 = Không hay thay đổi</t>
  </si>
  <si>
    <t>0 = Không có nhân viên làm bán thời gian</t>
  </si>
  <si>
    <t>3 = Có nhân viên làm Part-time</t>
  </si>
  <si>
    <t>5 = Tất cả đều làm Part-time</t>
  </si>
  <si>
    <t>0 = Ngôn ngữ lập trình dễ</t>
  </si>
  <si>
    <t>5 = Khó</t>
  </si>
  <si>
    <r>
      <t xml:space="preserve"> </t>
    </r>
    <r>
      <rPr>
        <b/>
        <sz val="14"/>
        <color theme="1"/>
        <rFont val="Times New Roman"/>
        <family val="1"/>
      </rPr>
      <t>Kết quả</t>
    </r>
  </si>
  <si>
    <t>Giá trị nội suy</t>
  </si>
  <si>
    <t>≤ 0</t>
  </si>
  <si>
    <t>&gt;0</t>
  </si>
  <si>
    <t>0,05</t>
  </si>
  <si>
    <t>&gt;1</t>
  </si>
  <si>
    <t>0,1</t>
  </si>
  <si>
    <t>&gt;2</t>
  </si>
  <si>
    <t>0,6</t>
  </si>
  <si>
    <t>&gt;3</t>
  </si>
  <si>
    <t>Thời gian lao động (P) được xác định trên cơ sở nội suy độ ổn định kinh nghiệm (đơn vị tính: giờ), cụ thể như sau:</t>
  </si>
  <si>
    <t>ES</t>
  </si>
  <si>
    <t>Giá trị nội suy (P)</t>
  </si>
  <si>
    <t>&lt; 1</t>
  </si>
  <si>
    <t>≥ 1</t>
  </si>
  <si>
    <t>≥ 3</t>
  </si>
  <si>
    <t>TBF</t>
  </si>
  <si>
    <t>Tổng của các (số tác nhân x Trọng số)</t>
  </si>
  <si>
    <t>Tổng của các (Số THSD * Trọng số * Hệ số BMT)</t>
  </si>
  <si>
    <t>TFW=40  (Hệ số KT-CN)</t>
  </si>
  <si>
    <t>EFW=17.5 (Hệ số tác động môi trường và nhóm làm việc)</t>
  </si>
  <si>
    <r>
      <t xml:space="preserve">H =   </t>
    </r>
    <r>
      <rPr>
        <i/>
        <sz val="14"/>
        <color theme="1"/>
        <rFont val="Times New Roman"/>
        <family val="1"/>
      </rPr>
      <t xml:space="preserve">gnc </t>
    </r>
    <r>
      <rPr>
        <sz val="14"/>
        <color theme="1"/>
        <rFont val="Times New Roman"/>
        <family val="1"/>
      </rPr>
      <t>x (1+f) Trong đó: gnc=40000đ ; f= 25%</t>
    </r>
  </si>
  <si>
    <t>Trong đó, định mức tỷ lệ cho chi phí chung, thu nhập chịu thuế tính trước theo bảng sau (Đơn vị: %):</t>
  </si>
  <si>
    <t>65.0</t>
  </si>
  <si>
    <t>Cơ sở dữ liệu</t>
  </si>
  <si>
    <t xml:space="preserve">Xóa thông tin </t>
  </si>
  <si>
    <t>Dữ liệu đầu vào</t>
  </si>
  <si>
    <t xml:space="preserve">Đăng nhập </t>
  </si>
  <si>
    <t>Dữ liệu đầu ra</t>
  </si>
  <si>
    <t>Xem thông tin chi tiết</t>
  </si>
  <si>
    <t>Yêu cầu truy vấn</t>
  </si>
  <si>
    <t>Tra cứu thông tin</t>
  </si>
  <si>
    <t>Cập nhật thông tin</t>
  </si>
  <si>
    <t>Thêm Người dùng mới</t>
  </si>
  <si>
    <t>Tên phần mềm: Quản lý sinh viên</t>
  </si>
  <si>
    <t>Thêm người dùng mới</t>
  </si>
  <si>
    <t>Nhân viên</t>
  </si>
  <si>
    <t>Cho phép thêm mới nhân viên, sinh viên vào hệ thống quản lý.</t>
  </si>
  <si>
    <t>Người dùng,Nhân viên</t>
  </si>
  <si>
    <t>Người dùng đăng nhập để thực hiện lên các chức năng được phép thao tác</t>
  </si>
  <si>
    <t xml:space="preserve">Người dùng </t>
  </si>
  <si>
    <t>Cho phép người dùng tra cứu thông tin theo các thuộc tính hoặc nhóm thuộc tính.</t>
  </si>
  <si>
    <t>Cho phép người dùng xem thông tin cá nhân</t>
  </si>
  <si>
    <t>Cho phép người dùng cập nhập thông tin trong giới hạn quyền của mình</t>
  </si>
  <si>
    <t>Xóa thông tin</t>
  </si>
  <si>
    <t>Cho phép người dùng xóa thông tin trong giới hạn quyền của mình.</t>
  </si>
  <si>
    <t>C#</t>
  </si>
  <si>
    <t xml:space="preserve">Bài toán có 1 tác nhân là Nhân viên hoặc Người dùng, tác nhân tương tác với giao diện lập trình ứng dụng </t>
  </si>
  <si>
    <t>Bài toán có tác nhân là Người dùng</t>
  </si>
  <si>
    <t>Yêu cầu bảo mật</t>
  </si>
  <si>
    <t>Yêu cầu phi chức năng</t>
  </si>
  <si>
    <t>Yêu cầu về hiệu năng</t>
  </si>
  <si>
    <t xml:space="preserve">Yêu cầu về tính mở rộng </t>
  </si>
  <si>
    <t>In thông tin</t>
  </si>
  <si>
    <t>Cho phép người dùng in thông tin muốn xuất ra</t>
  </si>
  <si>
    <t>Thêm thông tin</t>
  </si>
  <si>
    <t>Cho phép thêm thông tin dữ liệu về điểm, môn,… trong hạn quyền của mình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</si>
</sst>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14"/>
      <color theme="1"/>
      <name val="Calibri"/>
      <family val="2"/>
      <scheme val="minor"/>
    </font>
    <font>
      <sz val="14"/>
      <color theme="1"/>
      <name val="Calibri"/>
      <family val="2"/>
      <scheme val="minor"/>
    </font>
    <font>
      <b/>
      <sz val="14"/>
      <color theme="1"/>
      <name val="Times New Roman"/>
      <family val="1"/>
    </font>
    <font>
      <sz val="14"/>
      <color theme="1"/>
      <name val="Times New Roman"/>
      <family val="1"/>
    </font>
    <font>
      <sz val="14"/>
      <color theme="1"/>
      <name val="Calibri"/>
      <family val="2"/>
      <scheme val="minor"/>
    </font>
    <font>
      <sz val="14"/>
      <color rgb="FF000000"/>
      <name val="Times New Roman"/>
      <family val="1"/>
    </font>
    <font>
      <b/>
      <sz val="13"/>
      <color theme="1"/>
      <name val="Times New Roman"/>
      <family val="1"/>
    </font>
    <font>
      <b/>
      <sz val="14"/>
      <color theme="0"/>
      <name val="Calibri"/>
      <family val="2"/>
      <scheme val="minor"/>
    </font>
    <font>
      <b/>
      <sz val="14"/>
      <color rgb="FF000000"/>
      <name val="Times New Roman"/>
      <family val="1"/>
    </font>
    <font>
      <i/>
      <sz val="14"/>
      <color theme="1"/>
      <name val="Times New Roman"/>
      <family val="1"/>
    </font>
    <font>
      <sz val="14"/>
      <color theme="1"/>
      <name val="Calibri"/>
      <scheme val="minor"/>
    </font>
  </fonts>
  <fills count="6">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theme="1"/>
        <bgColor theme="1"/>
      </patternFill>
    </fill>
    <fill>
      <patternFill patternType="solid">
        <fgColor theme="5"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top style="thin">
        <color indexed="64"/>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style="medium">
        <color rgb="FF000000"/>
      </top>
      <bottom style="medium">
        <color rgb="FF000000"/>
      </bottom>
      <diagonal/>
    </border>
  </borders>
  <cellStyleXfs count="1">
    <xf numFmtId="0" fontId="0" fillId="0" borderId="0"/>
  </cellStyleXfs>
  <cellXfs count="104">
    <xf numFmtId="0" fontId="0" fillId="0" borderId="0" xfId="0"/>
    <xf numFmtId="0" fontId="1" fillId="0" borderId="1" xfId="0" applyFont="1" applyBorder="1" applyAlignment="1">
      <alignment horizontal="center"/>
    </xf>
    <xf numFmtId="0" fontId="2" fillId="0" borderId="1" xfId="0" applyFont="1" applyBorder="1" applyAlignment="1">
      <alignment horizontal="center"/>
    </xf>
    <xf numFmtId="0" fontId="2" fillId="0" borderId="0" xfId="0" applyFont="1"/>
    <xf numFmtId="0" fontId="2" fillId="0" borderId="0" xfId="0" applyFont="1" applyAlignment="1"/>
    <xf numFmtId="0" fontId="2" fillId="0" borderId="0" xfId="0" applyFont="1" applyAlignment="1">
      <alignment horizontal="center"/>
    </xf>
    <xf numFmtId="0" fontId="1"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3" xfId="0" applyFont="1" applyBorder="1" applyAlignment="1">
      <alignment horizontal="center"/>
    </xf>
    <xf numFmtId="0" fontId="2"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0" xfId="0" applyFont="1" applyAlignment="1">
      <alignment horizontal="center" vertical="center"/>
    </xf>
    <xf numFmtId="0" fontId="5"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5" fillId="2" borderId="0" xfId="0" applyFont="1" applyFill="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3" borderId="0" xfId="0" applyFont="1" applyFill="1" applyAlignment="1">
      <alignment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vertical="center"/>
    </xf>
    <xf numFmtId="0" fontId="7"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xf>
    <xf numFmtId="0" fontId="6" fillId="0" borderId="0" xfId="0" applyFont="1" applyAlignment="1">
      <alignment vertical="center" wrapText="1"/>
    </xf>
    <xf numFmtId="0" fontId="2" fillId="0" borderId="1" xfId="0" applyFont="1" applyBorder="1" applyAlignment="1"/>
    <xf numFmtId="0" fontId="1" fillId="0" borderId="0" xfId="0" applyFont="1" applyBorder="1" applyAlignment="1"/>
    <xf numFmtId="0" fontId="1" fillId="0" borderId="1" xfId="0" applyFont="1" applyBorder="1" applyAlignment="1">
      <alignment horizontal="center" vertical="center"/>
    </xf>
    <xf numFmtId="0" fontId="6" fillId="0" borderId="0" xfId="0" applyFont="1" applyAlignment="1"/>
    <xf numFmtId="0" fontId="1" fillId="0" borderId="0" xfId="0" applyFont="1" applyAlignment="1"/>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4" fillId="0" borderId="25" xfId="0" applyFont="1" applyBorder="1" applyAlignment="1">
      <alignment vertical="center" wrapText="1"/>
    </xf>
    <xf numFmtId="0" fontId="4" fillId="0" borderId="23" xfId="0" applyFont="1" applyBorder="1" applyAlignment="1">
      <alignment vertical="center" wrapText="1"/>
    </xf>
    <xf numFmtId="0" fontId="10" fillId="0" borderId="18" xfId="0" applyFont="1" applyBorder="1" applyAlignment="1">
      <alignment horizontal="center" vertical="center" wrapText="1"/>
    </xf>
    <xf numFmtId="0" fontId="3" fillId="0" borderId="21"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23" xfId="0" applyFont="1" applyBorder="1" applyAlignment="1">
      <alignment horizontal="center" vertical="center" wrapText="1"/>
    </xf>
    <xf numFmtId="0" fontId="3" fillId="0" borderId="18" xfId="0" applyFont="1" applyBorder="1" applyAlignment="1">
      <alignment horizontal="center" vertical="center" wrapText="1"/>
    </xf>
    <xf numFmtId="0" fontId="4" fillId="0" borderId="23" xfId="0" applyFont="1" applyBorder="1" applyAlignment="1">
      <alignment horizontal="left" vertical="center" wrapText="1" indent="8"/>
    </xf>
    <xf numFmtId="0" fontId="4" fillId="0" borderId="0" xfId="0" applyFont="1" applyAlignment="1"/>
    <xf numFmtId="0" fontId="2" fillId="5" borderId="0" xfId="0" applyFont="1" applyFill="1" applyAlignment="1">
      <alignment horizontal="center" vertical="center" wrapText="1"/>
    </xf>
    <xf numFmtId="0" fontId="2" fillId="5" borderId="0" xfId="0" applyFont="1" applyFill="1" applyAlignment="1">
      <alignment vertical="center" wrapText="1"/>
    </xf>
    <xf numFmtId="0" fontId="1" fillId="0" borderId="0" xfId="0" applyFont="1" applyAlignment="1">
      <alignment wrapText="1"/>
    </xf>
    <xf numFmtId="0" fontId="8" fillId="4" borderId="1" xfId="0" applyFont="1" applyFill="1" applyBorder="1" applyAlignment="1">
      <alignment horizontal="center" vertical="center"/>
    </xf>
    <xf numFmtId="0" fontId="8" fillId="4" borderId="1" xfId="0" applyFont="1" applyFill="1" applyBorder="1" applyAlignment="1">
      <alignment horizontal="center" vertical="center" wrapText="1"/>
    </xf>
    <xf numFmtId="164" fontId="2" fillId="0" borderId="1" xfId="0" applyNumberFormat="1"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left" vertical="center"/>
    </xf>
    <xf numFmtId="0" fontId="2" fillId="0" borderId="0" xfId="0" applyFont="1" applyAlignment="1">
      <alignment horizontal="center" vertical="center"/>
    </xf>
    <xf numFmtId="0" fontId="11"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6" fillId="0" borderId="0" xfId="0" applyFont="1" applyAlignment="1">
      <alignment horizontal="center" vertical="center" wrapText="1"/>
    </xf>
    <xf numFmtId="0" fontId="1" fillId="0" borderId="0" xfId="0" applyFont="1" applyAlignment="1">
      <alignment horizontal="center"/>
    </xf>
    <xf numFmtId="0" fontId="6" fillId="0" borderId="10" xfId="0" applyFont="1" applyBorder="1" applyAlignment="1">
      <alignment horizontal="center" vertical="center"/>
    </xf>
    <xf numFmtId="0" fontId="6" fillId="0" borderId="17" xfId="0" applyFont="1" applyBorder="1" applyAlignment="1">
      <alignment horizontal="center" vertical="center"/>
    </xf>
    <xf numFmtId="0" fontId="6" fillId="0" borderId="8" xfId="0" applyFont="1" applyBorder="1" applyAlignment="1">
      <alignment horizontal="center" vertical="center"/>
    </xf>
    <xf numFmtId="0" fontId="2" fillId="0" borderId="7"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0" fillId="0" borderId="0" xfId="0" applyAlignment="1">
      <alignment horizontal="center"/>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4" fillId="0" borderId="26" xfId="0" applyFont="1" applyBorder="1" applyAlignment="1">
      <alignment vertical="center" wrapText="1"/>
    </xf>
    <xf numFmtId="0" fontId="4" fillId="0" borderId="21" xfId="0" applyFont="1" applyBorder="1" applyAlignment="1">
      <alignment vertical="center" wrapText="1"/>
    </xf>
    <xf numFmtId="0" fontId="4" fillId="0" borderId="19" xfId="0" applyFont="1" applyBorder="1" applyAlignment="1">
      <alignment horizontal="left" vertical="center" wrapText="1" indent="7"/>
    </xf>
    <xf numFmtId="0" fontId="4" fillId="0" borderId="24" xfId="0" applyFont="1" applyBorder="1" applyAlignment="1">
      <alignment horizontal="left" vertical="center" wrapText="1" indent="7"/>
    </xf>
    <xf numFmtId="0" fontId="4" fillId="0" borderId="20" xfId="0" applyFont="1" applyBorder="1" applyAlignment="1">
      <alignment horizontal="left" vertical="center" wrapText="1" indent="7"/>
    </xf>
    <xf numFmtId="0" fontId="1" fillId="0" borderId="0" xfId="0" applyFont="1" applyAlignment="1">
      <alignment horizont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cellXfs>
  <cellStyles count="1">
    <cellStyle name="Normal" xfId="0" builtinId="0"/>
  </cellStyles>
  <dxfs count="81">
    <dxf>
      <font>
        <strike val="0"/>
        <outline val="0"/>
        <shadow val="0"/>
        <u val="none"/>
        <vertAlign val="baseline"/>
        <sz val="14"/>
        <color theme="1"/>
        <name val="Calibri"/>
        <scheme val="minor"/>
      </font>
      <alignment horizontal="center" vertical="center" textRotation="0" wrapText="0" indent="0" justifyLastLine="0" shrinkToFit="0" readingOrder="0"/>
    </dxf>
    <dxf>
      <font>
        <strike val="0"/>
        <outline val="0"/>
        <shadow val="0"/>
        <u val="none"/>
        <vertAlign val="baseline"/>
        <sz val="14"/>
        <color theme="1"/>
        <name val="Calibri"/>
        <scheme val="minor"/>
      </font>
      <alignment horizontal="center" vertical="center" textRotation="0" wrapText="0" indent="0" justifyLastLine="0" shrinkToFit="0" readingOrder="0"/>
    </dxf>
    <dxf>
      <font>
        <strike val="0"/>
        <outline val="0"/>
        <shadow val="0"/>
        <u val="none"/>
        <vertAlign val="baseline"/>
        <sz val="14"/>
        <color theme="1"/>
        <name val="Calibri"/>
        <scheme val="minor"/>
      </font>
      <alignment horizontal="center" vertical="center" textRotation="0" wrapText="0" indent="0" justifyLastLine="0" shrinkToFit="0" readingOrder="0"/>
    </dxf>
    <dxf>
      <font>
        <strike val="0"/>
        <outline val="0"/>
        <shadow val="0"/>
        <u val="none"/>
        <vertAlign val="baseline"/>
        <sz val="14"/>
        <color theme="1"/>
        <name val="Calibri"/>
        <scheme val="minor"/>
      </font>
      <alignment horizontal="center" vertical="center" textRotation="0" wrapText="0" indent="0" justifyLastLine="0" shrinkToFit="0" readingOrder="0"/>
    </dxf>
    <dxf>
      <font>
        <strike val="0"/>
        <outline val="0"/>
        <shadow val="0"/>
        <u val="none"/>
        <vertAlign val="baseline"/>
        <sz val="14"/>
        <color theme="1"/>
        <name val="Calibri"/>
        <scheme val="minor"/>
      </font>
      <alignment horizontal="center" vertical="center" textRotation="0" wrapText="0" indent="0" justifyLastLine="0" shrinkToFit="0" readingOrder="0"/>
    </dxf>
    <dxf>
      <font>
        <strike val="0"/>
        <outline val="0"/>
        <shadow val="0"/>
        <u val="none"/>
        <vertAlign val="baseline"/>
        <sz val="14"/>
        <color theme="1"/>
        <name val="Calibri"/>
        <scheme val="minor"/>
      </font>
      <alignment horizontal="center" vertical="center" textRotation="0" wrapText="0" indent="0" justifyLastLine="0" shrinkToFit="0" readingOrder="0"/>
    </dxf>
    <dxf>
      <font>
        <strike val="0"/>
        <outline val="0"/>
        <shadow val="0"/>
        <u val="none"/>
        <vertAlign val="baseline"/>
        <sz val="14"/>
        <color theme="1"/>
        <name val="Calibri"/>
        <scheme val="minor"/>
      </font>
      <alignment horizontal="center" vertical="center" textRotation="0" indent="0" justifyLastLine="0" shrinkToFit="0" readingOrder="0"/>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alignment horizontal="center" vertical="bottom" textRotation="0" wrapText="0" indent="0" justifyLastLine="0" shrinkToFit="0" readingOrder="0"/>
    </dxf>
    <dxf>
      <font>
        <strike val="0"/>
        <outline val="0"/>
        <shadow val="0"/>
        <u val="none"/>
        <vertAlign val="baseline"/>
        <sz val="14"/>
        <color theme="1"/>
        <name val="Calibri"/>
        <scheme val="minor"/>
      </font>
      <alignment horizontal="general" vertical="bottom" textRotation="0" wrapText="1" indent="0" justifyLastLine="0" shrinkToFit="0" readingOrder="0"/>
    </dxf>
    <dxf>
      <font>
        <strike val="0"/>
        <outline val="0"/>
        <shadow val="0"/>
        <u val="none"/>
        <vertAlign val="baseline"/>
        <sz val="14"/>
        <color theme="1"/>
        <name val="Calibri"/>
        <scheme val="minor"/>
      </font>
      <alignment horizontal="center" vertical="center" textRotation="0" wrapText="0" indent="0" justifyLastLine="0" shrinkToFit="0" readingOrder="0"/>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alignment horizontal="center" vertical="center" textRotation="0" wrapText="0" indent="0" justifyLastLine="0" shrinkToFit="0" readingOrder="0"/>
    </dxf>
    <dxf>
      <font>
        <strike val="0"/>
        <outline val="0"/>
        <shadow val="0"/>
        <u val="none"/>
        <vertAlign val="baseline"/>
        <sz val="14"/>
        <color theme="1"/>
        <name val="Calibri"/>
        <scheme val="minor"/>
      </font>
      <alignment horizontal="center" vertical="center" textRotation="0" wrapText="1" indent="0" justifyLastLine="0" shrinkToFit="0" readingOrder="0"/>
    </dxf>
    <dxf>
      <font>
        <strike val="0"/>
        <outline val="0"/>
        <shadow val="0"/>
        <u val="none"/>
        <vertAlign val="baseline"/>
        <sz val="14"/>
        <color theme="1"/>
        <name val="Calibri"/>
        <scheme val="minor"/>
      </font>
      <numFmt numFmtId="0" formatCode="General"/>
      <alignment horizontal="center" vertical="center" textRotation="0" wrapText="1" indent="0" justifyLastLine="0" shrinkToFit="0" readingOrder="0"/>
    </dxf>
    <dxf>
      <font>
        <strike val="0"/>
        <outline val="0"/>
        <shadow val="0"/>
        <u val="none"/>
        <vertAlign val="baseline"/>
        <sz val="14"/>
        <color theme="1"/>
        <name val="Calibri"/>
        <scheme val="minor"/>
      </font>
      <alignment horizontal="general" vertical="center" textRotation="0" wrapText="1" indent="0" justifyLastLine="0" shrinkToFit="0" readingOrder="0"/>
    </dxf>
    <dxf>
      <font>
        <strike val="0"/>
        <outline val="0"/>
        <shadow val="0"/>
        <u val="none"/>
        <vertAlign val="baseline"/>
        <sz val="14"/>
        <color theme="1"/>
        <name val="Calibri"/>
        <scheme val="minor"/>
      </font>
      <alignment horizontal="center" vertical="center" textRotation="0" wrapText="1" indent="0" justifyLastLine="0" shrinkToFit="0" readingOrder="0"/>
    </dxf>
    <dxf>
      <font>
        <strike val="0"/>
        <outline val="0"/>
        <shadow val="0"/>
        <u val="none"/>
        <vertAlign val="baseline"/>
        <sz val="14"/>
        <color theme="1"/>
        <name val="Calibri"/>
        <scheme val="minor"/>
      </font>
      <alignment horizontal="general" vertical="center" textRotation="0" wrapText="1" indent="0" justifyLastLine="0" shrinkToFit="0" readingOrder="0"/>
    </dxf>
    <dxf>
      <font>
        <strike val="0"/>
        <outline val="0"/>
        <shadow val="0"/>
        <u val="none"/>
        <vertAlign val="baseline"/>
        <sz val="14"/>
        <color theme="1"/>
        <name val="Calibri"/>
        <scheme val="minor"/>
      </font>
      <alignment horizontal="center" vertical="center" textRotation="0" wrapText="1" indent="0" justifyLastLine="0" shrinkToFit="0" readingOrder="0"/>
    </dxf>
    <dxf>
      <font>
        <strike val="0"/>
        <outline val="0"/>
        <shadow val="0"/>
        <u val="none"/>
        <vertAlign val="baseline"/>
        <sz val="14"/>
        <color theme="1"/>
        <name val="Calibri"/>
        <scheme val="minor"/>
      </font>
      <alignment horizontal="general" vertical="center" textRotation="0" wrapText="1" indent="0" justifyLastLine="0" shrinkToFit="0" readingOrder="0"/>
    </dxf>
    <dxf>
      <font>
        <strike val="0"/>
        <outline val="0"/>
        <shadow val="0"/>
        <u val="none"/>
        <vertAlign val="baseline"/>
        <sz val="14"/>
        <color theme="1"/>
        <name val="Calibri"/>
        <scheme val="minor"/>
      </font>
      <alignment horizontal="center" vertical="center" textRotation="0" wrapText="1" indent="0" justifyLastLine="0" shrinkToFit="0" readingOrder="0"/>
    </dxf>
    <dxf>
      <font>
        <strike val="0"/>
        <outline val="0"/>
        <shadow val="0"/>
        <u val="none"/>
        <vertAlign val="baseline"/>
        <sz val="14"/>
        <color theme="1"/>
        <name val="Calibri"/>
        <scheme val="minor"/>
      </font>
      <alignment horizontal="general" vertical="center" textRotation="0" indent="0" justifyLastLine="0" shrinkToFit="0" readingOrder="0"/>
    </dxf>
    <dxf>
      <font>
        <strike val="0"/>
        <outline val="0"/>
        <shadow val="0"/>
        <u val="none"/>
        <vertAlign val="baseline"/>
        <sz val="14"/>
        <color theme="1"/>
        <name val="Calibri"/>
        <scheme val="minor"/>
      </font>
      <alignment horizontal="general" vertical="center" textRotation="0" indent="0" justifyLastLine="0" shrinkToFit="0" readingOrder="0"/>
    </dxf>
    <dxf>
      <font>
        <strike val="0"/>
        <outline val="0"/>
        <shadow val="0"/>
        <u val="none"/>
        <vertAlign val="baseline"/>
        <sz val="14"/>
        <color theme="1"/>
        <name val="Calibri"/>
        <scheme val="minor"/>
      </font>
      <alignment horizontal="center" vertical="center" textRotation="0" wrapText="0" indent="0" justifyLastLine="0" shrinkToFit="0" readingOrder="0"/>
    </dxf>
    <dxf>
      <font>
        <strike val="0"/>
        <outline val="0"/>
        <shadow val="0"/>
        <u val="none"/>
        <vertAlign val="baseline"/>
        <sz val="14"/>
        <color theme="1"/>
        <name val="Calibri"/>
        <scheme val="minor"/>
      </font>
      <alignment horizontal="general" vertical="center" textRotation="0" indent="0" justifyLastLine="0" shrinkToFit="0" readingOrder="0"/>
    </dxf>
    <dxf>
      <font>
        <strike val="0"/>
        <outline val="0"/>
        <shadow val="0"/>
        <u val="none"/>
        <vertAlign val="baseline"/>
        <sz val="14"/>
        <color theme="1"/>
        <name val="Calibri"/>
        <scheme val="minor"/>
      </font>
      <alignment horizontal="center" vertical="center" textRotation="0" wrapText="0" indent="0" justifyLastLine="0" shrinkToFit="0" readingOrder="0"/>
    </dxf>
    <dxf>
      <font>
        <strike val="0"/>
        <outline val="0"/>
        <shadow val="0"/>
        <u val="none"/>
        <vertAlign val="baseline"/>
        <sz val="14"/>
        <color theme="1"/>
        <name val="Times New Roman"/>
        <scheme val="none"/>
      </font>
      <alignment horizontal="center" vertical="center" textRotation="0" wrapText="0" indent="0" justifyLastLine="0" shrinkToFit="0" readingOrder="0"/>
    </dxf>
    <dxf>
      <font>
        <strike val="0"/>
        <outline val="0"/>
        <shadow val="0"/>
        <u val="none"/>
        <vertAlign val="baseline"/>
        <sz val="14"/>
        <color theme="1"/>
        <name val="Times New Roman"/>
        <scheme val="none"/>
      </font>
      <numFmt numFmtId="0" formatCode="General"/>
      <alignment horizontal="center" vertical="center" textRotation="0" wrapText="0" indent="0" justifyLastLine="0" shrinkToFit="0" readingOrder="0"/>
    </dxf>
    <dxf>
      <font>
        <strike val="0"/>
        <outline val="0"/>
        <shadow val="0"/>
        <u val="none"/>
        <vertAlign val="baseline"/>
        <sz val="14"/>
        <color theme="1"/>
        <name val="Times New Roman"/>
        <scheme val="none"/>
      </font>
      <alignment horizontal="center" vertical="center" textRotation="0" wrapText="0" indent="0" justifyLastLine="0" shrinkToFit="0" readingOrder="0"/>
    </dxf>
    <dxf>
      <font>
        <strike val="0"/>
        <outline val="0"/>
        <shadow val="0"/>
        <u val="none"/>
        <vertAlign val="baseline"/>
        <sz val="14"/>
        <color theme="1"/>
        <name val="Times New Roman"/>
        <scheme val="none"/>
      </font>
      <alignment horizontal="center" vertical="center" textRotation="0" wrapText="0" indent="0" justifyLastLine="0" shrinkToFit="0" readingOrder="0"/>
    </dxf>
    <dxf>
      <font>
        <strike val="0"/>
        <outline val="0"/>
        <shadow val="0"/>
        <u val="none"/>
        <vertAlign val="baseline"/>
        <sz val="14"/>
        <color theme="1"/>
        <name val="Times New Roman"/>
        <scheme val="none"/>
      </font>
      <alignment horizontal="center" vertical="center" textRotation="0" wrapText="0" indent="0" justifyLastLine="0" shrinkToFit="0" readingOrder="0"/>
    </dxf>
    <dxf>
      <font>
        <strike val="0"/>
        <outline val="0"/>
        <shadow val="0"/>
        <u val="none"/>
        <vertAlign val="baseline"/>
        <sz val="14"/>
        <color theme="1"/>
        <name val="Times New Roman"/>
        <scheme val="none"/>
      </font>
      <alignment horizontal="center" vertical="center" textRotation="0" wrapText="0" indent="0" justifyLastLine="0" shrinkToFit="0" readingOrder="0"/>
    </dxf>
    <dxf>
      <font>
        <strike val="0"/>
        <outline val="0"/>
        <shadow val="0"/>
        <u val="none"/>
        <vertAlign val="baseline"/>
        <sz val="14"/>
        <color theme="1"/>
        <name val="Times New Roman"/>
        <scheme val="none"/>
      </font>
      <alignment horizontal="center" vertical="center" textRotation="0" wrapText="0" indent="0" justifyLastLine="0" shrinkToFit="0" readingOrder="0"/>
    </dxf>
    <dxf>
      <font>
        <strike val="0"/>
        <outline val="0"/>
        <shadow val="0"/>
        <u val="none"/>
        <vertAlign val="baseline"/>
        <sz val="14"/>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Calibri"/>
        <scheme val="minor"/>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4"/>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Calibri"/>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4"/>
        <color theme="1"/>
        <name val="Calibri"/>
        <scheme val="minor"/>
      </font>
      <numFmt numFmtId="0" formatCode="General"/>
      <alignment horizontal="center" vertical="bottom" textRotation="0" wrapText="0" indent="0" justifyLastLine="0" shrinkToFit="0" readingOrder="0"/>
    </dxf>
    <dxf>
      <font>
        <strike val="0"/>
        <outline val="0"/>
        <shadow val="0"/>
        <u val="none"/>
        <vertAlign val="baseline"/>
        <sz val="14"/>
        <color theme="1"/>
        <name val="Calibri"/>
        <scheme val="minor"/>
      </font>
      <alignment horizontal="center" vertical="bottom" textRotation="0" wrapText="0" indent="0" justifyLastLine="0" shrinkToFit="0" readingOrder="0"/>
    </dxf>
    <dxf>
      <font>
        <strike val="0"/>
        <outline val="0"/>
        <shadow val="0"/>
        <u val="none"/>
        <vertAlign val="baseline"/>
        <sz val="14"/>
        <color theme="1"/>
        <name val="Calibri"/>
        <scheme val="minor"/>
      </font>
      <alignment horizontal="center" vertical="bottom" textRotation="0" wrapText="0" indent="0" justifyLastLine="0" shrinkToFit="0" readingOrder="0"/>
    </dxf>
    <dxf>
      <font>
        <strike val="0"/>
        <outline val="0"/>
        <shadow val="0"/>
        <u val="none"/>
        <vertAlign val="baseline"/>
        <sz val="14"/>
        <color theme="1"/>
        <name val="Calibri"/>
        <scheme val="minor"/>
      </font>
      <alignment horizontal="center" vertical="bottom" textRotation="0" wrapText="0" indent="0" justifyLastLine="0" shrinkToFit="0" readingOrder="0"/>
    </dxf>
    <dxf>
      <font>
        <strike val="0"/>
        <outline val="0"/>
        <shadow val="0"/>
        <u val="none"/>
        <vertAlign val="baseline"/>
        <sz val="14"/>
        <color theme="1"/>
        <name val="Calibri"/>
        <scheme val="minor"/>
      </font>
      <alignment horizontal="center" vertical="bottom" textRotation="0" wrapText="0" indent="0" justifyLastLine="0" shrinkToFit="0" readingOrder="0"/>
    </dxf>
    <dxf>
      <font>
        <strike val="0"/>
        <outline val="0"/>
        <shadow val="0"/>
        <u val="none"/>
        <vertAlign val="baseline"/>
        <sz val="14"/>
        <color theme="1"/>
        <name val="Calibri"/>
        <scheme val="minor"/>
      </font>
      <alignment horizontal="center" vertical="bottom" textRotation="0" wrapText="0" indent="0" justifyLastLine="0" shrinkToFit="0" readingOrder="0"/>
    </dxf>
    <dxf>
      <font>
        <strike val="0"/>
        <outline val="0"/>
        <shadow val="0"/>
        <u val="none"/>
        <vertAlign val="baseline"/>
        <sz val="14"/>
        <color theme="1"/>
        <name val="Calibri"/>
        <scheme val="minor"/>
      </font>
      <alignment horizontal="center" vertical="bottom" textRotation="0" wrapText="0" indent="0" justifyLastLine="0" shrinkToFit="0" readingOrder="0"/>
    </dxf>
    <dxf>
      <font>
        <strike val="0"/>
        <outline val="0"/>
        <shadow val="0"/>
        <u val="none"/>
        <vertAlign val="baseline"/>
        <sz val="14"/>
        <color theme="1"/>
        <name val="Calibri"/>
        <scheme val="minor"/>
      </font>
      <alignment horizontal="center" vertical="bottom" textRotation="0" wrapText="0" indent="0" justifyLastLine="0" shrinkToFit="0" readingOrder="0"/>
    </dxf>
    <dxf>
      <font>
        <strike val="0"/>
        <outline val="0"/>
        <shadow val="0"/>
        <u val="none"/>
        <vertAlign val="baseline"/>
        <sz val="14"/>
        <color theme="1"/>
        <name val="Calibri"/>
        <scheme val="minor"/>
      </font>
      <alignment horizontal="center" vertical="bottom" textRotation="0" wrapText="0" indent="0" justifyLastLine="0" shrinkToFit="0" readingOrder="0"/>
    </dxf>
    <dxf>
      <font>
        <strike val="0"/>
        <outline val="0"/>
        <shadow val="0"/>
        <u val="none"/>
        <vertAlign val="baseline"/>
        <sz val="14"/>
        <color theme="1"/>
        <name val="Calibri"/>
        <scheme val="minor"/>
      </font>
      <alignment horizontal="center" vertical="bottom" textRotation="0" wrapText="0" indent="0" justifyLastLine="0" shrinkToFit="0" readingOrder="0"/>
    </dxf>
    <dxf>
      <font>
        <strike val="0"/>
        <outline val="0"/>
        <shadow val="0"/>
        <u val="none"/>
        <vertAlign val="baseline"/>
        <sz val="14"/>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4"/>
        <color theme="1"/>
        <name val="Calibri"/>
        <scheme val="minor"/>
      </font>
      <alignment horizontal="center" vertical="bottom" textRotation="0" wrapText="0" indent="0" justifyLastLine="0" shrinkToFit="0" readingOrder="0"/>
    </dxf>
    <dxf>
      <font>
        <strike val="0"/>
        <outline val="0"/>
        <shadow val="0"/>
        <u val="none"/>
        <vertAlign val="baseline"/>
        <sz val="14"/>
        <color theme="1"/>
        <name val="Calibri"/>
        <scheme val="minor"/>
      </font>
      <alignment horizontal="general" vertical="center" textRotation="0" wrapText="0" indent="0" justifyLastLine="0" shrinkToFit="0" readingOrder="0"/>
    </dxf>
    <dxf>
      <font>
        <strike val="0"/>
        <outline val="0"/>
        <shadow val="0"/>
        <u val="none"/>
        <vertAlign val="baseline"/>
        <sz val="14"/>
        <color theme="1"/>
        <name val="Calibri"/>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scheme val="minor"/>
      </font>
      <alignment horizontal="center" vertical="bottom" textRotation="0" wrapText="0" indent="0" justifyLastLine="0" shrinkToFit="0" readingOrder="0"/>
    </dxf>
    <dxf>
      <font>
        <strike val="0"/>
        <outline val="0"/>
        <shadow val="0"/>
        <u val="none"/>
        <vertAlign val="baseline"/>
        <sz val="14"/>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scheme val="minor"/>
      </font>
      <alignment horizontal="center" vertical="bottom" textRotation="0" wrapText="0" indent="0" justifyLastLine="0" shrinkToFit="0" readingOrder="0"/>
    </dxf>
    <dxf>
      <font>
        <strike val="0"/>
        <outline val="0"/>
        <shadow val="0"/>
        <u val="none"/>
        <vertAlign val="baseline"/>
        <sz val="14"/>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scheme val="minor"/>
      </font>
      <alignment horizontal="center" vertical="bottom" textRotation="0" wrapText="0" indent="0" justifyLastLine="0" shrinkToFit="0" readingOrder="0"/>
    </dxf>
    <dxf>
      <font>
        <strike val="0"/>
        <outline val="0"/>
        <shadow val="0"/>
        <u val="none"/>
        <vertAlign val="baseline"/>
        <sz val="14"/>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theme="1"/>
        <name val="Calibri"/>
        <scheme val="minor"/>
      </font>
      <alignment horizontal="center" vertical="bottom" textRotation="0" wrapText="0" indent="0" justifyLastLine="0" shrinkToFit="0" readingOrder="0"/>
    </dxf>
    <dxf>
      <font>
        <strike val="0"/>
        <outline val="0"/>
        <shadow val="0"/>
        <u val="none"/>
        <vertAlign val="baseline"/>
        <sz val="14"/>
        <color theme="1"/>
        <name val="Calibri"/>
        <scheme val="minor"/>
      </font>
      <alignment horizontal="general" vertical="center" textRotation="0" wrapText="0" indent="0" justifyLastLine="0" shrinkToFit="0" readingOrder="0"/>
    </dxf>
    <dxf>
      <font>
        <strike val="0"/>
        <outline val="0"/>
        <shadow val="0"/>
        <u val="none"/>
        <vertAlign val="baseline"/>
        <sz val="14"/>
        <color theme="1"/>
        <name val="Calibri"/>
        <scheme val="minor"/>
      </font>
      <alignment horizontal="general" vertical="center" textRotation="0" wrapText="0" indent="0" justifyLastLine="0" shrinkToFit="0" readingOrder="0"/>
    </dxf>
    <dxf>
      <font>
        <strike val="0"/>
        <outline val="0"/>
        <shadow val="0"/>
        <u val="none"/>
        <vertAlign val="baseline"/>
        <sz val="14"/>
        <color theme="1"/>
        <name val="Calibri"/>
        <scheme val="minor"/>
      </font>
      <alignment horizontal="center" vertical="bottom" textRotation="0" wrapText="0" indent="0" justifyLastLine="0" shrinkToFit="0" readingOrder="0"/>
    </dxf>
    <dxf>
      <font>
        <strike val="0"/>
        <outline val="0"/>
        <shadow val="0"/>
        <u val="none"/>
        <vertAlign val="baseline"/>
        <sz val="14"/>
        <color theme="1"/>
        <name val="Calibri"/>
        <scheme val="minor"/>
      </font>
      <alignment horizontal="center" vertical="center" textRotation="0" wrapText="0" indent="0" justifyLastLine="0" shrinkToFit="0" readingOrder="0"/>
    </dxf>
    <dxf>
      <font>
        <strike val="0"/>
        <outline val="0"/>
        <shadow val="0"/>
        <u val="none"/>
        <vertAlign val="baseline"/>
        <sz val="14"/>
        <color theme="1"/>
        <name val="Calibri"/>
        <scheme val="minor"/>
      </font>
      <alignment horizontal="left" vertical="center" textRotation="0" wrapText="0" indent="0" justifyLastLine="0" shrinkToFit="0" readingOrder="0"/>
    </dxf>
    <dxf>
      <font>
        <strike val="0"/>
        <outline val="0"/>
        <shadow val="0"/>
        <u val="none"/>
        <vertAlign val="baseline"/>
        <sz val="14"/>
        <color theme="1"/>
        <name val="Calibri"/>
        <scheme val="minor"/>
      </font>
      <alignment horizontal="center" vertical="center" textRotation="0" wrapText="0" indent="0" justifyLastLine="0" shrinkToFit="0" readingOrder="0"/>
    </dxf>
    <dxf>
      <font>
        <strike val="0"/>
        <outline val="0"/>
        <shadow val="0"/>
        <u val="none"/>
        <vertAlign val="baseline"/>
        <sz val="14"/>
        <color theme="1"/>
        <name val="Calibri"/>
        <scheme val="minor"/>
      </font>
      <alignment horizontal="center" vertical="center" textRotation="0" wrapText="0" indent="0" justifyLastLine="0" shrinkToFit="0" readingOrder="0"/>
    </dxf>
    <dxf>
      <font>
        <strike val="0"/>
        <outline val="0"/>
        <shadow val="0"/>
        <u val="none"/>
        <vertAlign val="baseline"/>
        <sz val="14"/>
        <color theme="1"/>
        <name val="Calibri"/>
        <scheme val="minor"/>
      </font>
      <alignment horizontal="center" vertical="center" textRotation="0" wrapText="0" indent="0" justifyLastLine="0" shrinkToFit="0" readingOrder="0"/>
    </dxf>
    <dxf>
      <font>
        <strike val="0"/>
        <outline val="0"/>
        <shadow val="0"/>
        <u val="none"/>
        <vertAlign val="baseline"/>
        <sz val="14"/>
        <color theme="1"/>
        <name val="Calibri"/>
        <scheme val="minor"/>
      </font>
      <alignment horizontal="center" vertical="center" textRotation="0" wrapText="0" indent="0" justifyLastLine="0" shrinkToFit="0" readingOrder="0"/>
    </dxf>
    <dxf>
      <font>
        <strike val="0"/>
        <outline val="0"/>
        <shadow val="0"/>
        <u val="none"/>
        <vertAlign val="baseline"/>
        <sz val="14"/>
        <color theme="1"/>
        <name val="Calibri"/>
        <scheme val="minor"/>
      </font>
      <alignment horizontal="center" vertical="center" textRotation="0" wrapText="0" indent="0" justifyLastLine="0" shrinkToFit="0" readingOrder="0"/>
    </dxf>
    <dxf>
      <font>
        <strike val="0"/>
        <outline val="0"/>
        <shadow val="0"/>
        <u val="none"/>
        <vertAlign val="baseline"/>
        <sz val="14"/>
        <color theme="1"/>
        <name val="Calibri"/>
        <scheme val="minor"/>
      </font>
      <alignment horizontal="center" vertical="bottom" textRotation="0" wrapText="0" indent="0" justifyLastLine="0" shrinkToFit="0" readingOrder="0"/>
    </dxf>
    <dxf>
      <font>
        <strike val="0"/>
        <outline val="0"/>
        <shadow val="0"/>
        <u val="none"/>
        <vertAlign val="baseline"/>
        <sz val="14"/>
        <color theme="1"/>
        <name val="Calibri"/>
        <scheme val="minor"/>
      </font>
      <alignment horizontal="center" vertical="center" textRotation="0" indent="0" justifyLastLine="0" shrinkToFit="0" readingOrder="0"/>
    </dxf>
    <dxf>
      <font>
        <strike val="0"/>
        <outline val="0"/>
        <shadow val="0"/>
        <u val="none"/>
        <vertAlign val="baseline"/>
        <sz val="14"/>
        <color theme="1"/>
        <name val="Calibri"/>
        <scheme val="minor"/>
      </font>
      <alignment horizontal="center" vertical="center" textRotation="0" wrapText="1" indent="0" justifyLastLine="0" shrinkToFit="0" readingOrder="0"/>
    </dxf>
    <dxf>
      <font>
        <strike val="0"/>
        <outline val="0"/>
        <shadow val="0"/>
        <u val="none"/>
        <vertAlign val="baseline"/>
        <sz val="14"/>
        <color theme="1"/>
        <name val="Calibri"/>
        <scheme val="minor"/>
      </font>
      <alignment horizontal="center" vertical="center" textRotation="0" indent="0" justifyLastLine="0" shrinkToFit="0" readingOrder="0"/>
    </dxf>
    <dxf>
      <font>
        <strike val="0"/>
        <outline val="0"/>
        <shadow val="0"/>
        <u val="none"/>
        <vertAlign val="baseline"/>
        <sz val="14"/>
        <color theme="1"/>
        <name val="Calibri"/>
        <scheme val="minor"/>
      </font>
      <alignment horizontal="center" vertical="center" textRotation="0" indent="0" justifyLastLine="0" shrinkToFit="0" readingOrder="0"/>
    </dxf>
    <dxf>
      <font>
        <strike val="0"/>
        <outline val="0"/>
        <shadow val="0"/>
        <u val="none"/>
        <vertAlign val="baseline"/>
        <sz val="14"/>
        <color theme="1"/>
        <name val="Calibri"/>
        <scheme val="minor"/>
      </font>
      <alignment horizontal="center" vertical="center" textRotation="0" indent="0" justifyLastLine="0" shrinkToFit="0" readingOrder="0"/>
    </dxf>
    <dxf>
      <font>
        <strike val="0"/>
        <outline val="0"/>
        <shadow val="0"/>
        <u val="none"/>
        <vertAlign val="baseline"/>
        <sz val="14"/>
        <color theme="1"/>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586740</xdr:colOff>
      <xdr:row>21</xdr:row>
      <xdr:rowOff>170356</xdr:rowOff>
    </xdr:from>
    <xdr:to>
      <xdr:col>2</xdr:col>
      <xdr:colOff>0</xdr:colOff>
      <xdr:row>38</xdr:row>
      <xdr:rowOff>160365</xdr:rowOff>
    </xdr:to>
    <xdr:pic>
      <xdr:nvPicPr>
        <xdr:cNvPr id="2" name="Picture 1">
          <a:extLst>
            <a:ext uri="{FF2B5EF4-FFF2-40B4-BE49-F238E27FC236}">
              <a16:creationId xmlns:a16="http://schemas.microsoft.com/office/drawing/2014/main" id="{44547425-644D-46B3-8BB1-2BC814C49074}"/>
            </a:ext>
          </a:extLst>
        </xdr:cNvPr>
        <xdr:cNvPicPr>
          <a:picLocks noChangeAspect="1"/>
        </xdr:cNvPicPr>
      </xdr:nvPicPr>
      <xdr:blipFill>
        <a:blip xmlns:r="http://schemas.openxmlformats.org/officeDocument/2006/relationships" r:embed="rId1"/>
        <a:stretch>
          <a:fillRect/>
        </a:stretch>
      </xdr:blipFill>
      <xdr:spPr>
        <a:xfrm>
          <a:off x="586740" y="5039536"/>
          <a:ext cx="4998720" cy="3098969"/>
        </a:xfrm>
        <a:prstGeom prst="rect">
          <a:avLst/>
        </a:prstGeom>
        <a:ln w="15875">
          <a:solidFill>
            <a:schemeClr val="tx1"/>
          </a:solidFill>
        </a:ln>
      </xdr:spPr>
    </xdr:pic>
    <xdr:clientData/>
  </xdr:twoCellAnchor>
  <xdr:twoCellAnchor editAs="oneCell">
    <xdr:from>
      <xdr:col>3</xdr:col>
      <xdr:colOff>42042</xdr:colOff>
      <xdr:row>25</xdr:row>
      <xdr:rowOff>167641</xdr:rowOff>
    </xdr:from>
    <xdr:to>
      <xdr:col>9</xdr:col>
      <xdr:colOff>22860</xdr:colOff>
      <xdr:row>31</xdr:row>
      <xdr:rowOff>144780</xdr:rowOff>
    </xdr:to>
    <xdr:pic>
      <xdr:nvPicPr>
        <xdr:cNvPr id="3" name="Picture 2">
          <a:extLst>
            <a:ext uri="{FF2B5EF4-FFF2-40B4-BE49-F238E27FC236}">
              <a16:creationId xmlns:a16="http://schemas.microsoft.com/office/drawing/2014/main" id="{3014D32E-F4A9-4F57-9F8D-5E646099E47A}"/>
            </a:ext>
          </a:extLst>
        </xdr:cNvPr>
        <xdr:cNvPicPr>
          <a:picLocks noChangeAspect="1"/>
        </xdr:cNvPicPr>
      </xdr:nvPicPr>
      <xdr:blipFill rotWithShape="1">
        <a:blip xmlns:r="http://schemas.openxmlformats.org/officeDocument/2006/relationships" r:embed="rId2"/>
        <a:srcRect r="12575" b="27692"/>
        <a:stretch/>
      </xdr:blipFill>
      <xdr:spPr>
        <a:xfrm>
          <a:off x="6587622" y="5768341"/>
          <a:ext cx="4979538" cy="1074419"/>
        </a:xfrm>
        <a:prstGeom prst="rect">
          <a:avLst/>
        </a:prstGeom>
        <a:ln w="15875">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44824</xdr:colOff>
      <xdr:row>5</xdr:row>
      <xdr:rowOff>44825</xdr:rowOff>
    </xdr:from>
    <xdr:to>
      <xdr:col>11</xdr:col>
      <xdr:colOff>1055185</xdr:colOff>
      <xdr:row>10</xdr:row>
      <xdr:rowOff>143993</xdr:rowOff>
    </xdr:to>
    <xdr:pic>
      <xdr:nvPicPr>
        <xdr:cNvPr id="2" name="Picture 1">
          <a:extLst>
            <a:ext uri="{FF2B5EF4-FFF2-40B4-BE49-F238E27FC236}">
              <a16:creationId xmlns:a16="http://schemas.microsoft.com/office/drawing/2014/main" id="{9086583A-BDA6-4066-9786-79EB19F766AD}"/>
            </a:ext>
          </a:extLst>
        </xdr:cNvPr>
        <xdr:cNvPicPr>
          <a:picLocks noChangeAspect="1"/>
        </xdr:cNvPicPr>
      </xdr:nvPicPr>
      <xdr:blipFill>
        <a:blip xmlns:r="http://schemas.openxmlformats.org/officeDocument/2006/relationships" r:embed="rId1"/>
        <a:stretch>
          <a:fillRect/>
        </a:stretch>
      </xdr:blipFill>
      <xdr:spPr>
        <a:xfrm>
          <a:off x="7198659" y="1595719"/>
          <a:ext cx="5609255" cy="1264580"/>
        </a:xfrm>
        <a:prstGeom prst="rect">
          <a:avLst/>
        </a:prstGeom>
        <a:ln w="12700">
          <a:solidFill>
            <a:schemeClr val="tx1"/>
          </a:solidFill>
        </a:ln>
      </xdr:spPr>
    </xdr:pic>
    <xdr:clientData/>
  </xdr:twoCellAnchor>
  <xdr:twoCellAnchor editAs="oneCell">
    <xdr:from>
      <xdr:col>10</xdr:col>
      <xdr:colOff>0</xdr:colOff>
      <xdr:row>49</xdr:row>
      <xdr:rowOff>125506</xdr:rowOff>
    </xdr:from>
    <xdr:to>
      <xdr:col>14</xdr:col>
      <xdr:colOff>509689</xdr:colOff>
      <xdr:row>56</xdr:row>
      <xdr:rowOff>181763</xdr:rowOff>
    </xdr:to>
    <xdr:pic>
      <xdr:nvPicPr>
        <xdr:cNvPr id="4" name="Picture 3">
          <a:extLst>
            <a:ext uri="{FF2B5EF4-FFF2-40B4-BE49-F238E27FC236}">
              <a16:creationId xmlns:a16="http://schemas.microsoft.com/office/drawing/2014/main" id="{47FB75D8-7D99-4B1D-8FED-9FC3F95AA9AF}"/>
            </a:ext>
          </a:extLst>
        </xdr:cNvPr>
        <xdr:cNvPicPr>
          <a:picLocks noChangeAspect="1"/>
        </xdr:cNvPicPr>
      </xdr:nvPicPr>
      <xdr:blipFill>
        <a:blip xmlns:r="http://schemas.openxmlformats.org/officeDocument/2006/relationships" r:embed="rId2"/>
        <a:stretch>
          <a:fillRect/>
        </a:stretch>
      </xdr:blipFill>
      <xdr:spPr>
        <a:xfrm>
          <a:off x="10246659" y="16656424"/>
          <a:ext cx="5700254" cy="2629128"/>
        </a:xfrm>
        <a:prstGeom prst="rect">
          <a:avLst/>
        </a:prstGeom>
        <a:ln w="15875">
          <a:solidFill>
            <a:schemeClr val="tx1"/>
          </a:solidFill>
        </a:ln>
      </xdr:spPr>
    </xdr:pic>
    <xdr:clientData/>
  </xdr:twoCellAnchor>
  <xdr:twoCellAnchor editAs="oneCell">
    <xdr:from>
      <xdr:col>10</xdr:col>
      <xdr:colOff>35859</xdr:colOff>
      <xdr:row>93</xdr:row>
      <xdr:rowOff>35859</xdr:rowOff>
    </xdr:from>
    <xdr:to>
      <xdr:col>14</xdr:col>
      <xdr:colOff>583651</xdr:colOff>
      <xdr:row>101</xdr:row>
      <xdr:rowOff>167813</xdr:rowOff>
    </xdr:to>
    <xdr:pic>
      <xdr:nvPicPr>
        <xdr:cNvPr id="6" name="Picture 5">
          <a:extLst>
            <a:ext uri="{FF2B5EF4-FFF2-40B4-BE49-F238E27FC236}">
              <a16:creationId xmlns:a16="http://schemas.microsoft.com/office/drawing/2014/main" id="{657F8FC9-C7C1-43CA-9058-42D93E1AABCE}"/>
            </a:ext>
          </a:extLst>
        </xdr:cNvPr>
        <xdr:cNvPicPr>
          <a:picLocks noChangeAspect="1"/>
        </xdr:cNvPicPr>
      </xdr:nvPicPr>
      <xdr:blipFill>
        <a:blip xmlns:r="http://schemas.openxmlformats.org/officeDocument/2006/relationships" r:embed="rId3"/>
        <a:stretch>
          <a:fillRect/>
        </a:stretch>
      </xdr:blipFill>
      <xdr:spPr>
        <a:xfrm>
          <a:off x="10282518" y="33196306"/>
          <a:ext cx="5738357" cy="1996613"/>
        </a:xfrm>
        <a:prstGeom prst="rect">
          <a:avLst/>
        </a:prstGeom>
        <a:ln w="15875">
          <a:solidFill>
            <a:schemeClr val="tx1"/>
          </a:solidFill>
        </a:ln>
      </xdr:spPr>
    </xdr:pic>
    <xdr:clientData/>
  </xdr:twoCellAnchor>
  <xdr:twoCellAnchor editAs="oneCell">
    <xdr:from>
      <xdr:col>10</xdr:col>
      <xdr:colOff>62753</xdr:colOff>
      <xdr:row>85</xdr:row>
      <xdr:rowOff>71718</xdr:rowOff>
    </xdr:from>
    <xdr:to>
      <xdr:col>13</xdr:col>
      <xdr:colOff>168494</xdr:colOff>
      <xdr:row>91</xdr:row>
      <xdr:rowOff>98287</xdr:rowOff>
    </xdr:to>
    <xdr:pic>
      <xdr:nvPicPr>
        <xdr:cNvPr id="7" name="Picture 6">
          <a:extLst>
            <a:ext uri="{FF2B5EF4-FFF2-40B4-BE49-F238E27FC236}">
              <a16:creationId xmlns:a16="http://schemas.microsoft.com/office/drawing/2014/main" id="{607674D5-8A7B-44AD-B209-A8F3583E1570}"/>
            </a:ext>
          </a:extLst>
        </xdr:cNvPr>
        <xdr:cNvPicPr>
          <a:picLocks noChangeAspect="1"/>
        </xdr:cNvPicPr>
      </xdr:nvPicPr>
      <xdr:blipFill>
        <a:blip xmlns:r="http://schemas.openxmlformats.org/officeDocument/2006/relationships" r:embed="rId4"/>
        <a:stretch>
          <a:fillRect/>
        </a:stretch>
      </xdr:blipFill>
      <xdr:spPr>
        <a:xfrm>
          <a:off x="10309412" y="31367506"/>
          <a:ext cx="4686706" cy="1425063"/>
        </a:xfrm>
        <a:prstGeom prst="rect">
          <a:avLst/>
        </a:prstGeom>
        <a:ln w="15875">
          <a:solidFill>
            <a:schemeClr val="tx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16C6A1-89C9-4440-A038-9E7994675263}" name="Table3" displayName="Table3" ref="A5:D16" totalsRowShown="0" headerRowDxfId="80" dataDxfId="79">
  <autoFilter ref="A5:D16" xr:uid="{0616C6A1-89C9-4440-A038-9E7994675263}"/>
  <tableColumns count="4">
    <tableColumn id="1" xr3:uid="{23130DFD-8402-4C14-B9E8-9E9370119213}" name="TT" dataDxfId="78"/>
    <tableColumn id="2" xr3:uid="{8BBF88E6-95E3-4121-8A39-125A916A7A26}" name="Mô tả yêu cầu" dataDxfId="77"/>
    <tableColumn id="3" xr3:uid="{9943106A-23D2-4DE2-BCF9-0E1252B1561E}" name="Phân loại " dataDxfId="76"/>
    <tableColumn id="4" xr3:uid="{A95CAB22-8AC7-4522-A517-17616AD7E307}" name="Ghi chú" dataDxfId="75"/>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Table8" displayName="Table8" ref="A5:E16" totalsRowShown="0" headerRowDxfId="13" dataDxfId="12">
  <autoFilter ref="A5:E16" xr:uid="{00000000-0009-0000-0100-000009000000}">
    <filterColumn colId="0" hiddenButton="1"/>
    <filterColumn colId="1" hiddenButton="1"/>
    <filterColumn colId="2" hiddenButton="1"/>
    <filterColumn colId="3" hiddenButton="1"/>
    <filterColumn colId="4" hiddenButton="1"/>
  </autoFilter>
  <tableColumns count="5">
    <tableColumn id="1" xr3:uid="{00000000-0010-0000-0900-000001000000}" name="TT" dataDxfId="11"/>
    <tableColumn id="2" xr3:uid="{00000000-0010-0000-0900-000002000000}" name="Hạng mục" dataDxfId="10"/>
    <tableColumn id="3" xr3:uid="{00000000-0010-0000-0900-000003000000}" name="Diễn giải" dataDxfId="9"/>
    <tableColumn id="4" xr3:uid="{00000000-0010-0000-0900-000004000000}" name="Giá trị " dataDxfId="8"/>
    <tableColumn id="5" xr3:uid="{00000000-0010-0000-0900-000005000000}" name="Ghi chú" dataDxfId="7"/>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Table9" displayName="Table9" ref="A5:E10" totalsRowShown="0" headerRowDxfId="6" dataDxfId="5">
  <autoFilter ref="A5:E10" xr:uid="{00000000-0009-0000-0100-00000A000000}">
    <filterColumn colId="0" hiddenButton="1"/>
    <filterColumn colId="1" hiddenButton="1"/>
    <filterColumn colId="2" hiddenButton="1"/>
    <filterColumn colId="3" hiddenButton="1"/>
    <filterColumn colId="4" hiddenButton="1"/>
  </autoFilter>
  <tableColumns count="5">
    <tableColumn id="1" xr3:uid="{00000000-0010-0000-0A00-000001000000}" name="TT" dataDxfId="4"/>
    <tableColumn id="2" xr3:uid="{00000000-0010-0000-0A00-000002000000}" name="Khoảng mục chi phí" dataDxfId="3"/>
    <tableColumn id="3" xr3:uid="{00000000-0010-0000-0A00-000003000000}" name="Cách tính" dataDxfId="2"/>
    <tableColumn id="4" xr3:uid="{00000000-0010-0000-0A00-000004000000}" name="Giá trị " dataDxfId="1"/>
    <tableColumn id="5" xr3:uid="{00000000-0010-0000-0A00-000005000000}" name="Ký hiệu" dataDxfId="0"/>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F3BFC3-2393-4017-8206-B6B91BF104C6}" name="Table5" displayName="Table5" ref="A5:F13" totalsRowShown="0" headerRowDxfId="74" dataDxfId="73">
  <autoFilter ref="A5:F13" xr:uid="{1FF3BFC3-2393-4017-8206-B6B91BF104C6}"/>
  <tableColumns count="6">
    <tableColumn id="1" xr3:uid="{A3413C2C-0984-4BFA-901B-EFF0AB89EFBF}" name="TT" dataDxfId="72"/>
    <tableColumn id="2" xr3:uid="{72359F2B-BDA7-43B2-BCEA-20BC01BC5BF2}" name="Tên Use-case" dataDxfId="71"/>
    <tableColumn id="3" xr3:uid="{A7C7BC76-1F34-4D4A-8D15-A7B9429E076F}" name="Tên tác nhân chính" dataDxfId="70"/>
    <tableColumn id="4" xr3:uid="{732EAA8D-B6F1-4CA3-B975-DAE914313E84}" name="Tên tác nhân phụ" dataDxfId="69"/>
    <tableColumn id="5" xr3:uid="{90AB31FF-2BF7-45D1-BF0E-947AF091464A}" name="Mô tả trường hợp sử dụng" dataDxfId="68"/>
    <tableColumn id="6" xr3:uid="{55269AD9-3986-4251-94AF-86D70B416725}" name="Mức độ cần thiết" dataDxfId="6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5:F9" headerRowDxfId="66" dataDxfId="65">
  <autoFilter ref="A5:F9"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200-000001000000}" name="TT" totalsRowLabel="Total" dataDxfId="64" totalsRowDxfId="63"/>
    <tableColumn id="2" xr3:uid="{00000000-0010-0000-0200-000002000000}" name="Loại Actor" dataDxfId="62" totalsRowDxfId="61"/>
    <tableColumn id="3" xr3:uid="{00000000-0010-0000-0200-000003000000}" name="Mô tả" dataDxfId="60" totalsRowDxfId="59"/>
    <tableColumn id="4" xr3:uid="{00000000-0010-0000-0200-000004000000}" name="Số tác nhân" dataDxfId="58" totalsRowDxfId="57"/>
    <tableColumn id="5" xr3:uid="{00000000-0010-0000-0200-000005000000}" name="Điểm của từng tác nhân" dataDxfId="56">
      <calculatedColumnFormula>Table1[[#This Row],[Số tác nhân]]*Table2[[#This Row],[Trọng số]]</calculatedColumnFormula>
    </tableColumn>
    <tableColumn id="6" xr3:uid="{00000000-0010-0000-0200-000006000000}" name="Ghi chú" totalsRowFunction="count" dataDxfId="55" totalsRowDxfId="54"/>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H5:J8" totalsRowShown="0" headerRowDxfId="53" dataDxfId="52">
  <autoFilter ref="H5:J8" xr:uid="{00000000-0009-0000-0100-000002000000}">
    <filterColumn colId="0" hiddenButton="1"/>
    <filterColumn colId="1" hiddenButton="1"/>
    <filterColumn colId="2" hiddenButton="1"/>
  </autoFilter>
  <tableColumns count="3">
    <tableColumn id="1" xr3:uid="{00000000-0010-0000-0300-000001000000}" name="TT" dataDxfId="51"/>
    <tableColumn id="2" xr3:uid="{00000000-0010-0000-0300-000002000000}" name="Loại Actor" dataDxfId="50"/>
    <tableColumn id="3" xr3:uid="{00000000-0010-0000-0300-000003000000}" name="Trọng số" dataDxfId="49"/>
  </tableColumns>
  <tableStyleInfo name="TableStyleLight8"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6:D19" totalsRowShown="0" headerRowDxfId="48" dataDxfId="47">
  <autoFilter ref="A6:D19" xr:uid="{00000000-0009-0000-0100-000006000000}">
    <filterColumn colId="0" hiddenButton="1"/>
    <filterColumn colId="1" hiddenButton="1"/>
    <filterColumn colId="2" hiddenButton="1"/>
    <filterColumn colId="3" hiddenButton="1"/>
  </autoFilter>
  <tableColumns count="4">
    <tableColumn id="1" xr3:uid="{00000000-0010-0000-0400-000001000000}" name="STT " dataDxfId="46"/>
    <tableColumn id="2" xr3:uid="{00000000-0010-0000-0400-000002000000}" name="Loại " dataDxfId="45"/>
    <tableColumn id="3" xr3:uid="{00000000-0010-0000-0400-000003000000}" name="Số trường hợp sử dụng" dataDxfId="44"/>
    <tableColumn id="4" xr3:uid="{00000000-0010-0000-0400-000004000000}" name="Điểm của từng loại trường hợp sử dụng" dataDxfId="43"/>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e12" displayName="Table12" ref="G6:J18" totalsRowShown="0" headerRowDxfId="42" headerRowBorderDxfId="41" tableBorderDxfId="40" totalsRowBorderDxfId="39">
  <autoFilter ref="G6:J18" xr:uid="{00000000-0009-0000-0100-00000C000000}">
    <filterColumn colId="0" hiddenButton="1"/>
    <filterColumn colId="1" hiddenButton="1"/>
    <filterColumn colId="2" hiddenButton="1"/>
    <filterColumn colId="3" hiddenButton="1"/>
  </autoFilter>
  <tableColumns count="4">
    <tableColumn id="1" xr3:uid="{00000000-0010-0000-0500-000001000000}" name="TT" dataDxfId="38"/>
    <tableColumn id="2" xr3:uid="{00000000-0010-0000-0500-000002000000}" name="Loại trường hợp sử dụng" dataDxfId="37"/>
    <tableColumn id="3" xr3:uid="{00000000-0010-0000-0500-000003000000}" name="Trọng số" dataDxfId="36"/>
    <tableColumn id="4" xr3:uid="{00000000-0010-0000-0500-000004000000}" name="Hệ số BMT" dataDxfId="35"/>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e35" displayName="Table35" ref="A5:F20" totalsRowShown="0" headerRowDxfId="34" dataDxfId="33">
  <autoFilter ref="A5:F20" xr:uid="{00000000-0009-0000-0100-000004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600-000001000000}" name="TT" dataDxfId="32"/>
    <tableColumn id="2" xr3:uid="{00000000-0010-0000-0600-000002000000}" name="Các hệ số" dataDxfId="31"/>
    <tableColumn id="3" xr3:uid="{00000000-0010-0000-0600-000003000000}" name="Trọng số" dataDxfId="30"/>
    <tableColumn id="4" xr3:uid="{00000000-0010-0000-0600-000004000000}" name="Giá trị xếp hạng" dataDxfId="29"/>
    <tableColumn id="5" xr3:uid="{00000000-0010-0000-0600-000005000000}" name="Kết quả" dataDxfId="28">
      <calculatedColumnFormula>Table35[[#This Row],[Trọng số]]*Table35[[#This Row],[Giá trị xếp hạng]]</calculatedColumnFormula>
    </tableColumn>
    <tableColumn id="6" xr3:uid="{00000000-0010-0000-0600-000006000000}" name="Ghi chú" dataDxfId="2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58" displayName="Table58" ref="B5:D38" totalsRowShown="0" headerRowDxfId="26" dataDxfId="25">
  <autoFilter ref="B5:D38" xr:uid="{00000000-0009-0000-0100-000007000000}">
    <filterColumn colId="0" hiddenButton="1"/>
    <filterColumn colId="1" hiddenButton="1"/>
    <filterColumn colId="2" hiddenButton="1"/>
  </autoFilter>
  <tableColumns count="3">
    <tableColumn id="1" xr3:uid="{00000000-0010-0000-0700-000001000000}" name="TT" dataDxfId="24"/>
    <tableColumn id="2" xr3:uid="{00000000-0010-0000-0700-000002000000}" name="Kỹ năng" dataDxfId="23"/>
    <tableColumn id="3" xr3:uid="{00000000-0010-0000-0700-000003000000}" name="Điểm đánh giá" dataDxfId="2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7" displayName="Table7" ref="B42:G56" totalsRowShown="0" headerRowDxfId="21" dataDxfId="20">
  <autoFilter ref="B42:G56" xr:uid="{00000000-0009-0000-0100-000008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800-000001000000}" name="TT" dataDxfId="19"/>
    <tableColumn id="2" xr3:uid="{00000000-0010-0000-0800-000002000000}" name="Các hệ số tác động môi trường" dataDxfId="18"/>
    <tableColumn id="3" xr3:uid="{00000000-0010-0000-0800-000003000000}" name="Trọng số" dataDxfId="17"/>
    <tableColumn id="4" xr3:uid="{00000000-0010-0000-0800-000004000000}" name="Giá trị xếp hạng" dataDxfId="16"/>
    <tableColumn id="5" xr3:uid="{00000000-0010-0000-0800-000005000000}" name="Kết quả" dataDxfId="15">
      <calculatedColumnFormula>Table7[[#This Row],[Trọng số]]*Table7[[#This Row],[Giá trị xếp hạng]]</calculatedColumnFormula>
    </tableColumn>
    <tableColumn id="6" xr3:uid="{00000000-0010-0000-0800-000006000000}" name="Độ ổn định " dataDxfId="1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
  <sheetViews>
    <sheetView tabSelected="1" zoomScaleNormal="100" workbookViewId="0">
      <selection activeCell="B13" sqref="B13"/>
    </sheetView>
  </sheetViews>
  <sheetFormatPr defaultColWidth="8.88671875" defaultRowHeight="18" x14ac:dyDescent="0.35"/>
  <cols>
    <col min="1" max="1" width="6.44140625" style="3" customWidth="1"/>
    <col min="2" max="2" width="34.88671875" style="3" customWidth="1"/>
    <col min="3" max="3" width="47.6640625" style="3" customWidth="1"/>
    <col min="4" max="4" width="42.33203125" style="3" customWidth="1"/>
    <col min="5" max="16384" width="8.88671875" style="3"/>
  </cols>
  <sheetData>
    <row r="1" spans="1:4" ht="36" customHeight="1" x14ac:dyDescent="0.35">
      <c r="A1" s="80" t="s">
        <v>34</v>
      </c>
      <c r="B1" s="80"/>
      <c r="C1" s="80"/>
      <c r="D1" s="80"/>
    </row>
    <row r="2" spans="1:4" x14ac:dyDescent="0.35">
      <c r="A2" s="80" t="s">
        <v>219</v>
      </c>
      <c r="B2" s="81"/>
      <c r="C2" s="81"/>
      <c r="D2" s="81"/>
    </row>
    <row r="3" spans="1:4" x14ac:dyDescent="0.35">
      <c r="C3" s="51"/>
    </row>
    <row r="4" spans="1:4" x14ac:dyDescent="0.35">
      <c r="C4" s="51"/>
    </row>
    <row r="5" spans="1:4" x14ac:dyDescent="0.35">
      <c r="A5" s="51" t="s">
        <v>0</v>
      </c>
      <c r="B5" s="8" t="s">
        <v>1</v>
      </c>
      <c r="C5" s="51" t="s">
        <v>2</v>
      </c>
      <c r="D5" s="51" t="s">
        <v>3</v>
      </c>
    </row>
    <row r="6" spans="1:4" x14ac:dyDescent="0.35">
      <c r="A6" s="50">
        <v>1</v>
      </c>
      <c r="B6" s="50" t="s">
        <v>218</v>
      </c>
      <c r="C6" s="18" t="s">
        <v>211</v>
      </c>
      <c r="D6" s="50"/>
    </row>
    <row r="7" spans="1:4" ht="24.75" customHeight="1" x14ac:dyDescent="0.35">
      <c r="A7" s="50">
        <v>2</v>
      </c>
      <c r="B7" s="50" t="s">
        <v>217</v>
      </c>
      <c r="C7" s="18" t="s">
        <v>211</v>
      </c>
      <c r="D7" s="50"/>
    </row>
    <row r="8" spans="1:4" x14ac:dyDescent="0.35">
      <c r="A8" s="50">
        <v>3</v>
      </c>
      <c r="B8" s="50" t="s">
        <v>216</v>
      </c>
      <c r="C8" s="18" t="s">
        <v>215</v>
      </c>
      <c r="D8" s="50"/>
    </row>
    <row r="9" spans="1:4" x14ac:dyDescent="0.35">
      <c r="A9" s="50">
        <v>4</v>
      </c>
      <c r="B9" s="50" t="s">
        <v>214</v>
      </c>
      <c r="C9" s="18" t="s">
        <v>213</v>
      </c>
      <c r="D9" s="50"/>
    </row>
    <row r="10" spans="1:4" x14ac:dyDescent="0.35">
      <c r="A10" s="50">
        <v>5</v>
      </c>
      <c r="B10" s="50" t="s">
        <v>212</v>
      </c>
      <c r="C10" s="18" t="s">
        <v>211</v>
      </c>
      <c r="D10" s="50"/>
    </row>
    <row r="11" spans="1:4" ht="24" customHeight="1" x14ac:dyDescent="0.35">
      <c r="A11" s="50">
        <v>6</v>
      </c>
      <c r="B11" s="50" t="s">
        <v>210</v>
      </c>
      <c r="C11" s="18" t="s">
        <v>209</v>
      </c>
      <c r="D11" s="50"/>
    </row>
    <row r="12" spans="1:4" ht="18" customHeight="1" x14ac:dyDescent="0.35">
      <c r="A12" s="78">
        <v>7</v>
      </c>
      <c r="B12" s="78" t="s">
        <v>238</v>
      </c>
      <c r="C12" s="18" t="s">
        <v>213</v>
      </c>
      <c r="D12" s="78"/>
    </row>
    <row r="13" spans="1:4" ht="20.399999999999999" customHeight="1" x14ac:dyDescent="0.35">
      <c r="A13" s="78">
        <v>8</v>
      </c>
      <c r="B13" s="78" t="s">
        <v>240</v>
      </c>
      <c r="C13" s="18" t="s">
        <v>211</v>
      </c>
      <c r="D13" s="78"/>
    </row>
    <row r="14" spans="1:4" x14ac:dyDescent="0.35">
      <c r="A14" s="75">
        <v>9</v>
      </c>
      <c r="B14" s="75" t="s">
        <v>234</v>
      </c>
      <c r="C14" s="30"/>
      <c r="D14" s="30" t="s">
        <v>235</v>
      </c>
    </row>
    <row r="15" spans="1:4" x14ac:dyDescent="0.35">
      <c r="A15" s="75">
        <v>10</v>
      </c>
      <c r="B15" s="75" t="s">
        <v>236</v>
      </c>
      <c r="C15" s="30"/>
      <c r="D15" s="30" t="s">
        <v>235</v>
      </c>
    </row>
    <row r="16" spans="1:4" x14ac:dyDescent="0.35">
      <c r="A16" s="75">
        <v>11</v>
      </c>
      <c r="B16" s="75" t="s">
        <v>237</v>
      </c>
      <c r="C16" s="30"/>
      <c r="D16" s="30" t="s">
        <v>235</v>
      </c>
    </row>
    <row r="17" spans="1:4" x14ac:dyDescent="0.35">
      <c r="A17" s="29"/>
      <c r="B17" s="29"/>
      <c r="C17" s="30"/>
      <c r="D17" s="30"/>
    </row>
    <row r="18" spans="1:4" x14ac:dyDescent="0.35">
      <c r="A18" s="29"/>
      <c r="B18" s="31"/>
      <c r="C18" s="30"/>
      <c r="D18" s="30"/>
    </row>
    <row r="19" spans="1:4" x14ac:dyDescent="0.35">
      <c r="A19" s="29"/>
      <c r="B19" s="31"/>
      <c r="C19" s="30"/>
      <c r="D19" s="30"/>
    </row>
    <row r="20" spans="1:4" x14ac:dyDescent="0.35">
      <c r="A20" s="29"/>
      <c r="B20" s="31"/>
      <c r="C20" s="30"/>
      <c r="D20" s="30"/>
    </row>
  </sheetData>
  <mergeCells count="2">
    <mergeCell ref="A2:D2"/>
    <mergeCell ref="A1:D1"/>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1"/>
  <sheetViews>
    <sheetView workbookViewId="0">
      <selection activeCell="E20" sqref="E20"/>
    </sheetView>
  </sheetViews>
  <sheetFormatPr defaultColWidth="8.88671875" defaultRowHeight="18" x14ac:dyDescent="0.3"/>
  <cols>
    <col min="1" max="1" width="6.33203125" style="11" customWidth="1"/>
    <col min="2" max="2" width="26" style="11" bestFit="1" customWidth="1"/>
    <col min="3" max="3" width="27.33203125" style="11" bestFit="1" customWidth="1"/>
    <col min="4" max="4" width="22.33203125" style="11" bestFit="1" customWidth="1"/>
    <col min="5" max="5" width="93.33203125" style="11" bestFit="1" customWidth="1"/>
    <col min="6" max="6" width="20.5546875" style="11" customWidth="1"/>
    <col min="7" max="9" width="8.88671875" style="11"/>
    <col min="10" max="10" width="30.6640625" style="11" bestFit="1" customWidth="1"/>
    <col min="11" max="16384" width="8.88671875" style="11"/>
  </cols>
  <sheetData>
    <row r="1" spans="1:10" ht="39.6" customHeight="1" x14ac:dyDescent="0.3">
      <c r="A1" s="82" t="s">
        <v>33</v>
      </c>
      <c r="B1" s="81"/>
      <c r="C1" s="81"/>
      <c r="D1" s="81"/>
      <c r="E1" s="81"/>
      <c r="F1" s="81"/>
    </row>
    <row r="2" spans="1:10" x14ac:dyDescent="0.3">
      <c r="A2" s="80" t="s">
        <v>219</v>
      </c>
      <c r="B2" s="80"/>
      <c r="C2" s="80"/>
      <c r="D2" s="80"/>
      <c r="E2" s="80"/>
      <c r="F2" s="80"/>
    </row>
    <row r="5" spans="1:10" x14ac:dyDescent="0.35">
      <c r="A5" s="51" t="s">
        <v>0</v>
      </c>
      <c r="B5" s="51" t="s">
        <v>4</v>
      </c>
      <c r="C5" s="51" t="s">
        <v>5</v>
      </c>
      <c r="D5" s="51" t="s">
        <v>6</v>
      </c>
      <c r="E5" s="76" t="s">
        <v>7</v>
      </c>
      <c r="F5" s="51" t="s">
        <v>8</v>
      </c>
    </row>
    <row r="6" spans="1:10" x14ac:dyDescent="0.35">
      <c r="A6" s="50">
        <v>1</v>
      </c>
      <c r="B6" s="51" t="s">
        <v>220</v>
      </c>
      <c r="C6" s="51" t="s">
        <v>221</v>
      </c>
      <c r="D6" s="50"/>
      <c r="E6" s="77" t="s">
        <v>222</v>
      </c>
      <c r="F6" s="51" t="s">
        <v>21</v>
      </c>
      <c r="I6" s="4"/>
      <c r="J6" s="4" t="s">
        <v>152</v>
      </c>
    </row>
    <row r="7" spans="1:10" x14ac:dyDescent="0.35">
      <c r="A7" s="50">
        <v>2</v>
      </c>
      <c r="B7" s="50" t="s">
        <v>149</v>
      </c>
      <c r="C7" s="50" t="s">
        <v>223</v>
      </c>
      <c r="D7" s="50"/>
      <c r="E7" s="77" t="s">
        <v>224</v>
      </c>
      <c r="F7" s="50" t="s">
        <v>21</v>
      </c>
      <c r="I7" s="55" t="s">
        <v>21</v>
      </c>
      <c r="J7" s="53" t="s">
        <v>156</v>
      </c>
    </row>
    <row r="8" spans="1:10" x14ac:dyDescent="0.35">
      <c r="A8" s="50">
        <v>3</v>
      </c>
      <c r="B8" s="50" t="s">
        <v>216</v>
      </c>
      <c r="C8" s="50" t="s">
        <v>225</v>
      </c>
      <c r="D8" s="50"/>
      <c r="E8" s="77" t="s">
        <v>226</v>
      </c>
      <c r="F8" s="50" t="s">
        <v>21</v>
      </c>
      <c r="I8" s="55" t="s">
        <v>23</v>
      </c>
      <c r="J8" s="53" t="s">
        <v>157</v>
      </c>
    </row>
    <row r="9" spans="1:10" x14ac:dyDescent="0.35">
      <c r="A9" s="50">
        <v>4</v>
      </c>
      <c r="B9" s="50" t="s">
        <v>214</v>
      </c>
      <c r="C9" s="50" t="s">
        <v>225</v>
      </c>
      <c r="D9" s="50"/>
      <c r="E9" s="77" t="s">
        <v>227</v>
      </c>
      <c r="F9" s="50" t="s">
        <v>21</v>
      </c>
      <c r="I9" s="55" t="s">
        <v>24</v>
      </c>
      <c r="J9" s="53" t="s">
        <v>158</v>
      </c>
    </row>
    <row r="10" spans="1:10" x14ac:dyDescent="0.3">
      <c r="A10" s="50">
        <v>5</v>
      </c>
      <c r="B10" s="50" t="s">
        <v>217</v>
      </c>
      <c r="C10" s="50" t="s">
        <v>225</v>
      </c>
      <c r="D10" s="50"/>
      <c r="E10" s="77" t="s">
        <v>228</v>
      </c>
      <c r="F10" s="50" t="s">
        <v>21</v>
      </c>
    </row>
    <row r="11" spans="1:10" x14ac:dyDescent="0.3">
      <c r="A11" s="50">
        <v>6</v>
      </c>
      <c r="B11" s="50" t="s">
        <v>229</v>
      </c>
      <c r="C11" s="50" t="s">
        <v>221</v>
      </c>
      <c r="D11" s="50"/>
      <c r="E11" s="77" t="s">
        <v>230</v>
      </c>
      <c r="F11" s="50" t="s">
        <v>21</v>
      </c>
    </row>
    <row r="12" spans="1:10" x14ac:dyDescent="0.3">
      <c r="A12" s="79">
        <v>7</v>
      </c>
      <c r="B12" s="79" t="s">
        <v>238</v>
      </c>
      <c r="C12" s="78" t="s">
        <v>223</v>
      </c>
      <c r="D12" s="79"/>
      <c r="E12" s="77" t="s">
        <v>239</v>
      </c>
      <c r="F12" s="78" t="s">
        <v>21</v>
      </c>
    </row>
    <row r="13" spans="1:10" x14ac:dyDescent="0.3">
      <c r="A13" s="79">
        <v>8</v>
      </c>
      <c r="B13" s="79" t="s">
        <v>240</v>
      </c>
      <c r="C13" s="78" t="s">
        <v>221</v>
      </c>
      <c r="D13" s="79"/>
      <c r="E13" s="77" t="s">
        <v>241</v>
      </c>
      <c r="F13" s="78" t="s">
        <v>21</v>
      </c>
    </row>
    <row r="14" spans="1:10" x14ac:dyDescent="0.3">
      <c r="A14" s="19"/>
      <c r="B14" s="19"/>
      <c r="C14" s="19"/>
      <c r="D14" s="19"/>
      <c r="E14" s="18"/>
      <c r="F14" s="19"/>
      <c r="G14" s="41"/>
    </row>
    <row r="15" spans="1:10" x14ac:dyDescent="0.3">
      <c r="A15" s="32"/>
      <c r="B15" s="32"/>
      <c r="C15" s="32"/>
      <c r="D15" s="32"/>
      <c r="E15" s="32"/>
      <c r="F15" s="32"/>
    </row>
    <row r="16" spans="1:10" x14ac:dyDescent="0.3">
      <c r="A16" s="32"/>
      <c r="B16" s="32"/>
      <c r="C16" s="32"/>
      <c r="D16" s="32"/>
      <c r="E16" s="32"/>
      <c r="F16" s="32"/>
    </row>
    <row r="17" spans="1:6" x14ac:dyDescent="0.35">
      <c r="A17" s="35"/>
      <c r="B17" s="35"/>
      <c r="C17" s="35"/>
      <c r="D17" s="34"/>
      <c r="E17" s="34"/>
      <c r="F17" s="35"/>
    </row>
    <row r="18" spans="1:6" x14ac:dyDescent="0.3">
      <c r="A18" s="19"/>
      <c r="B18" s="19"/>
      <c r="C18" s="19"/>
      <c r="D18" s="19"/>
      <c r="E18" s="18"/>
      <c r="F18" s="19"/>
    </row>
    <row r="19" spans="1:6" x14ac:dyDescent="0.3">
      <c r="A19" s="19"/>
      <c r="B19" s="19"/>
      <c r="C19" s="19"/>
      <c r="D19" s="19"/>
      <c r="E19" s="18"/>
      <c r="F19" s="19"/>
    </row>
    <row r="20" spans="1:6" x14ac:dyDescent="0.35">
      <c r="A20" s="34"/>
      <c r="B20" s="35"/>
      <c r="C20" s="34"/>
      <c r="D20" s="34"/>
      <c r="E20" s="34"/>
      <c r="F20" s="35"/>
    </row>
    <row r="21" spans="1:6" x14ac:dyDescent="0.3">
      <c r="A21" s="19"/>
      <c r="B21" s="19"/>
      <c r="C21" s="19"/>
      <c r="D21" s="19"/>
      <c r="E21" s="19"/>
      <c r="F21" s="19"/>
    </row>
    <row r="22" spans="1:6" x14ac:dyDescent="0.3">
      <c r="A22" s="19"/>
      <c r="B22" s="19"/>
      <c r="C22" s="19"/>
      <c r="D22" s="19"/>
      <c r="E22" s="18"/>
      <c r="F22" s="19"/>
    </row>
    <row r="23" spans="1:6" x14ac:dyDescent="0.35">
      <c r="A23" s="34"/>
      <c r="B23" s="35"/>
      <c r="C23" s="34"/>
      <c r="D23" s="34"/>
      <c r="E23" s="34"/>
      <c r="F23" s="35"/>
    </row>
    <row r="24" spans="1:6" x14ac:dyDescent="0.3">
      <c r="A24" s="19"/>
      <c r="B24" s="19"/>
      <c r="C24" s="19"/>
      <c r="D24" s="19"/>
      <c r="E24" s="19"/>
      <c r="F24" s="19"/>
    </row>
    <row r="25" spans="1:6" x14ac:dyDescent="0.3">
      <c r="A25" s="19"/>
      <c r="B25" s="19"/>
      <c r="C25" s="19"/>
      <c r="D25" s="19"/>
      <c r="E25" s="18"/>
      <c r="F25" s="19"/>
    </row>
    <row r="26" spans="1:6" x14ac:dyDescent="0.3">
      <c r="A26" s="19"/>
      <c r="B26" s="19"/>
      <c r="C26" s="19"/>
      <c r="D26" s="19"/>
      <c r="E26" s="18"/>
      <c r="F26" s="19"/>
    </row>
    <row r="27" spans="1:6" x14ac:dyDescent="0.3">
      <c r="A27" s="36"/>
      <c r="B27" s="36"/>
      <c r="C27" s="34"/>
      <c r="D27" s="36"/>
      <c r="E27" s="34"/>
      <c r="F27" s="34"/>
    </row>
    <row r="28" spans="1:6" x14ac:dyDescent="0.3">
      <c r="A28" s="28"/>
      <c r="B28" s="28"/>
      <c r="C28" s="28"/>
      <c r="D28" s="28"/>
      <c r="E28" s="28"/>
      <c r="F28" s="28"/>
    </row>
    <row r="29" spans="1:6" x14ac:dyDescent="0.3">
      <c r="A29" s="31"/>
      <c r="B29" s="31"/>
      <c r="C29" s="31"/>
      <c r="D29" s="31"/>
      <c r="E29" s="31"/>
      <c r="F29" s="31"/>
    </row>
    <row r="30" spans="1:6" x14ac:dyDescent="0.3">
      <c r="A30" s="37"/>
      <c r="B30" s="38"/>
      <c r="C30" s="38"/>
      <c r="D30" s="38"/>
      <c r="E30" s="38"/>
      <c r="F30" s="39"/>
    </row>
    <row r="31" spans="1:6" x14ac:dyDescent="0.3">
      <c r="A31" s="31"/>
      <c r="B31" s="31"/>
      <c r="C31" s="31"/>
      <c r="D31" s="31"/>
      <c r="E31" s="31"/>
      <c r="F31" s="31"/>
    </row>
    <row r="32" spans="1:6" x14ac:dyDescent="0.3">
      <c r="A32" s="31"/>
      <c r="B32" s="31"/>
      <c r="C32" s="31"/>
      <c r="D32" s="31"/>
      <c r="E32" s="31"/>
      <c r="F32" s="31"/>
    </row>
    <row r="33" spans="1:6" x14ac:dyDescent="0.3">
      <c r="A33" s="40"/>
      <c r="B33" s="42"/>
      <c r="C33" s="42"/>
      <c r="D33" s="42"/>
      <c r="E33" s="42"/>
      <c r="F33" s="43"/>
    </row>
    <row r="34" spans="1:6" x14ac:dyDescent="0.3">
      <c r="A34" s="31"/>
      <c r="B34" s="31"/>
      <c r="C34" s="31"/>
      <c r="D34" s="31"/>
      <c r="E34" s="31"/>
      <c r="F34" s="31"/>
    </row>
    <row r="35" spans="1:6" x14ac:dyDescent="0.3">
      <c r="A35" s="31"/>
      <c r="B35" s="31"/>
      <c r="C35" s="31"/>
      <c r="D35" s="31"/>
      <c r="E35" s="31"/>
      <c r="F35" s="31"/>
    </row>
    <row r="36" spans="1:6" x14ac:dyDescent="0.3">
      <c r="A36" s="34"/>
      <c r="B36" s="34"/>
      <c r="C36" s="42"/>
      <c r="D36" s="34"/>
      <c r="E36" s="34"/>
      <c r="F36" s="34"/>
    </row>
    <row r="37" spans="1:6" x14ac:dyDescent="0.3">
      <c r="A37" s="32"/>
      <c r="B37" s="32"/>
      <c r="C37" s="32"/>
      <c r="D37" s="32"/>
      <c r="E37" s="32"/>
      <c r="F37" s="32"/>
    </row>
    <row r="38" spans="1:6" x14ac:dyDescent="0.3">
      <c r="A38" s="34"/>
      <c r="B38" s="34"/>
      <c r="C38" s="42"/>
      <c r="D38" s="34"/>
      <c r="E38" s="34"/>
      <c r="F38" s="34"/>
    </row>
    <row r="41" spans="1:6" ht="16.95" customHeight="1" x14ac:dyDescent="0.3">
      <c r="B41" s="17"/>
      <c r="C41" s="17"/>
      <c r="E41" s="17"/>
    </row>
  </sheetData>
  <mergeCells count="2">
    <mergeCell ref="A1:F1"/>
    <mergeCell ref="A2:F2"/>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7"/>
  <sheetViews>
    <sheetView workbookViewId="0">
      <selection activeCell="D7" sqref="D7"/>
    </sheetView>
  </sheetViews>
  <sheetFormatPr defaultColWidth="8.88671875" defaultRowHeight="18" x14ac:dyDescent="0.35"/>
  <cols>
    <col min="1" max="1" width="6.6640625" style="3" customWidth="1"/>
    <col min="2" max="2" width="18.5546875" style="3" bestFit="1" customWidth="1"/>
    <col min="3" max="3" width="27.5546875" style="3" customWidth="1"/>
    <col min="4" max="4" width="18.5546875" style="3" customWidth="1"/>
    <col min="5" max="5" width="26.6640625" style="3" bestFit="1" customWidth="1"/>
    <col min="6" max="6" width="48" style="3" customWidth="1"/>
    <col min="7" max="7" width="6.6640625" style="3" customWidth="1"/>
    <col min="8" max="8" width="17.109375" style="3" customWidth="1"/>
    <col min="9" max="9" width="12.33203125" style="3" customWidth="1"/>
    <col min="10" max="10" width="18.44140625" style="3" customWidth="1"/>
    <col min="11" max="11" width="15.6640625" style="3" customWidth="1"/>
    <col min="12" max="16384" width="8.88671875" style="3"/>
  </cols>
  <sheetData>
    <row r="1" spans="1:12" x14ac:dyDescent="0.35">
      <c r="G1" s="5"/>
      <c r="H1" s="5"/>
      <c r="I1" s="5"/>
      <c r="J1" s="5"/>
      <c r="K1" s="5"/>
      <c r="L1" s="5"/>
    </row>
    <row r="2" spans="1:12" ht="39.6" customHeight="1" x14ac:dyDescent="0.35">
      <c r="A2" s="81" t="s">
        <v>31</v>
      </c>
      <c r="B2" s="81"/>
      <c r="C2" s="81"/>
      <c r="D2" s="81"/>
      <c r="E2" s="81"/>
      <c r="F2" s="81"/>
      <c r="G2" s="5"/>
      <c r="H2" s="5"/>
      <c r="I2" s="5"/>
      <c r="J2" s="5"/>
      <c r="K2" s="5"/>
      <c r="L2" s="5"/>
    </row>
    <row r="3" spans="1:12" x14ac:dyDescent="0.35">
      <c r="A3" s="80" t="s">
        <v>219</v>
      </c>
      <c r="B3" s="80"/>
      <c r="C3" s="80"/>
      <c r="D3" s="80"/>
      <c r="E3" s="80"/>
      <c r="F3" s="80"/>
      <c r="G3" s="5"/>
      <c r="H3" s="5"/>
      <c r="I3" s="5"/>
      <c r="J3" s="5"/>
      <c r="K3" s="5"/>
      <c r="L3" s="5"/>
    </row>
    <row r="4" spans="1:12" x14ac:dyDescent="0.35">
      <c r="G4" s="5"/>
      <c r="H4" s="84" t="s">
        <v>32</v>
      </c>
      <c r="I4" s="84"/>
      <c r="J4" s="84"/>
      <c r="K4" s="57"/>
      <c r="L4" s="5"/>
    </row>
    <row r="5" spans="1:12" x14ac:dyDescent="0.35">
      <c r="A5" s="5" t="s">
        <v>0</v>
      </c>
      <c r="B5" s="5" t="s">
        <v>11</v>
      </c>
      <c r="C5" s="5" t="s">
        <v>10</v>
      </c>
      <c r="D5" s="5" t="s">
        <v>12</v>
      </c>
      <c r="E5" s="5" t="s">
        <v>13</v>
      </c>
      <c r="F5" s="5" t="s">
        <v>3</v>
      </c>
      <c r="G5" s="5"/>
      <c r="H5" s="5" t="s">
        <v>0</v>
      </c>
      <c r="I5" s="5" t="s">
        <v>11</v>
      </c>
      <c r="J5" s="5" t="s">
        <v>14</v>
      </c>
      <c r="L5" s="5"/>
    </row>
    <row r="6" spans="1:12" ht="54" x14ac:dyDescent="0.35">
      <c r="A6" s="11">
        <v>1</v>
      </c>
      <c r="B6" s="11" t="s">
        <v>15</v>
      </c>
      <c r="C6" s="44" t="s">
        <v>148</v>
      </c>
      <c r="D6" s="32">
        <v>1</v>
      </c>
      <c r="E6" s="32">
        <f>Table1[[#This Row],[Số tác nhân]]*Table2[[#This Row],[Trọng số]]</f>
        <v>1</v>
      </c>
      <c r="F6" s="17" t="s">
        <v>232</v>
      </c>
      <c r="G6" s="5"/>
      <c r="H6" s="5">
        <v>1</v>
      </c>
      <c r="I6" s="5" t="s">
        <v>15</v>
      </c>
      <c r="J6" s="5">
        <v>1</v>
      </c>
      <c r="L6" s="5"/>
    </row>
    <row r="7" spans="1:12" ht="54" x14ac:dyDescent="0.35">
      <c r="A7" s="17">
        <v>2</v>
      </c>
      <c r="B7" s="17" t="s">
        <v>16</v>
      </c>
      <c r="C7" s="44" t="s">
        <v>146</v>
      </c>
      <c r="D7" s="18">
        <v>1</v>
      </c>
      <c r="E7" s="18">
        <f>Table1[[#This Row],[Số tác nhân]]*Table2[[#This Row],[Trọng số]]</f>
        <v>2</v>
      </c>
      <c r="F7" s="17" t="s">
        <v>150</v>
      </c>
      <c r="G7" s="5"/>
      <c r="H7" s="5">
        <v>2</v>
      </c>
      <c r="I7" s="5" t="s">
        <v>16</v>
      </c>
      <c r="J7" s="5">
        <v>2</v>
      </c>
      <c r="L7" s="5"/>
    </row>
    <row r="8" spans="1:12" x14ac:dyDescent="0.35">
      <c r="A8" s="17">
        <v>3</v>
      </c>
      <c r="B8" s="17" t="s">
        <v>17</v>
      </c>
      <c r="C8" s="45" t="s">
        <v>147</v>
      </c>
      <c r="D8" s="18">
        <v>2</v>
      </c>
      <c r="E8" s="18">
        <f>Table1[[#This Row],[Số tác nhân]]*Table2[[#This Row],[Trọng số]]</f>
        <v>6</v>
      </c>
      <c r="F8" s="18" t="s">
        <v>233</v>
      </c>
      <c r="G8" s="5"/>
      <c r="H8" s="5">
        <v>3</v>
      </c>
      <c r="I8" s="5" t="s">
        <v>17</v>
      </c>
      <c r="J8" s="5">
        <v>3</v>
      </c>
      <c r="L8" s="5"/>
    </row>
    <row r="9" spans="1:12" x14ac:dyDescent="0.35">
      <c r="A9" s="17"/>
      <c r="B9" s="46" t="s">
        <v>35</v>
      </c>
      <c r="C9" s="18" t="s">
        <v>30</v>
      </c>
      <c r="D9" s="18"/>
      <c r="E9" s="18">
        <f>SUBTOTAL(109,E6:E8)</f>
        <v>9</v>
      </c>
      <c r="F9" s="17"/>
      <c r="G9" s="5"/>
      <c r="H9" s="5"/>
      <c r="L9" s="5"/>
    </row>
    <row r="10" spans="1:12" ht="23.4" customHeight="1" x14ac:dyDescent="0.35">
      <c r="G10" s="5"/>
      <c r="H10" s="5"/>
      <c r="J10" s="52"/>
      <c r="K10" s="52"/>
      <c r="L10" s="5"/>
    </row>
    <row r="11" spans="1:12" ht="18" customHeight="1" x14ac:dyDescent="0.35">
      <c r="J11" s="52"/>
      <c r="K11" s="52"/>
      <c r="L11" s="5"/>
    </row>
    <row r="12" spans="1:12" ht="24" customHeight="1" x14ac:dyDescent="0.35">
      <c r="A12" s="5"/>
      <c r="B12" s="5"/>
      <c r="D12" s="5"/>
      <c r="E12" s="5"/>
      <c r="L12" s="5"/>
    </row>
    <row r="13" spans="1:12" ht="17.399999999999999" customHeight="1" x14ac:dyDescent="0.35"/>
    <row r="16" spans="1:12" ht="35.4" customHeight="1" x14ac:dyDescent="0.35">
      <c r="E16" s="83" t="s">
        <v>153</v>
      </c>
      <c r="F16" s="83"/>
    </row>
    <row r="17" spans="5:6" ht="36.6" customHeight="1" x14ac:dyDescent="0.35">
      <c r="E17" s="83" t="s">
        <v>154</v>
      </c>
      <c r="F17" s="83"/>
    </row>
  </sheetData>
  <mergeCells count="5">
    <mergeCell ref="E17:F17"/>
    <mergeCell ref="E16:F16"/>
    <mergeCell ref="H4:J4"/>
    <mergeCell ref="A3:F3"/>
    <mergeCell ref="A2:F2"/>
  </mergeCells>
  <pageMargins left="0.7" right="0.7" top="0.75" bottom="0.75" header="0.3" footer="0.3"/>
  <pageSetup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48"/>
  <sheetViews>
    <sheetView topLeftCell="A4" zoomScale="80" zoomScaleNormal="80" workbookViewId="0">
      <selection activeCell="D15" sqref="D15"/>
    </sheetView>
  </sheetViews>
  <sheetFormatPr defaultColWidth="8.88671875" defaultRowHeight="18" x14ac:dyDescent="0.35"/>
  <cols>
    <col min="1" max="1" width="8.6640625" style="3" customWidth="1"/>
    <col min="2" max="2" width="25.44140625" style="3" customWidth="1"/>
    <col min="3" max="3" width="28" style="3" bestFit="1" customWidth="1"/>
    <col min="4" max="4" width="47.109375" style="3" bestFit="1" customWidth="1"/>
    <col min="5" max="5" width="8.88671875" style="3"/>
    <col min="6" max="6" width="17.33203125" style="3" customWidth="1"/>
    <col min="7" max="7" width="8.88671875" style="3"/>
    <col min="8" max="8" width="29.33203125" style="3" customWidth="1"/>
    <col min="9" max="9" width="15.109375" style="3" customWidth="1"/>
    <col min="10" max="10" width="16.33203125" style="3" customWidth="1"/>
    <col min="11" max="11" width="35.33203125" style="3" customWidth="1"/>
    <col min="12" max="16384" width="8.88671875" style="3"/>
  </cols>
  <sheetData>
    <row r="1" spans="1:14" ht="15.6" customHeight="1" x14ac:dyDescent="0.35">
      <c r="E1" s="4"/>
      <c r="F1" s="4"/>
      <c r="G1" s="4"/>
      <c r="H1" s="4"/>
      <c r="I1" s="4"/>
      <c r="J1" s="4"/>
      <c r="K1" s="4"/>
      <c r="L1" s="4"/>
      <c r="M1" s="4"/>
      <c r="N1" s="4"/>
    </row>
    <row r="2" spans="1:14" ht="35.4" customHeight="1" x14ac:dyDescent="0.35">
      <c r="A2" s="81" t="s">
        <v>26</v>
      </c>
      <c r="B2" s="81"/>
      <c r="C2" s="81"/>
      <c r="D2" s="81"/>
      <c r="G2" s="4"/>
      <c r="H2" s="4"/>
      <c r="I2" s="4"/>
      <c r="J2" s="4"/>
      <c r="K2" s="4"/>
      <c r="L2" s="4"/>
      <c r="M2" s="4"/>
      <c r="N2" s="4"/>
    </row>
    <row r="3" spans="1:14" x14ac:dyDescent="0.35">
      <c r="A3" s="91" t="s">
        <v>219</v>
      </c>
      <c r="B3" s="91"/>
      <c r="C3" s="91"/>
      <c r="D3" s="91"/>
      <c r="G3" s="54"/>
      <c r="H3" s="54"/>
      <c r="I3" s="54"/>
      <c r="J3" s="54"/>
      <c r="K3" s="4"/>
      <c r="L3" s="4"/>
      <c r="M3" s="4"/>
      <c r="N3" s="4"/>
    </row>
    <row r="4" spans="1:14" x14ac:dyDescent="0.35">
      <c r="K4" s="4"/>
      <c r="L4" s="4"/>
      <c r="M4" s="4"/>
      <c r="N4" s="4"/>
    </row>
    <row r="5" spans="1:14" x14ac:dyDescent="0.35">
      <c r="G5" s="91" t="s">
        <v>27</v>
      </c>
      <c r="H5" s="91"/>
      <c r="I5" s="91"/>
      <c r="J5" s="91"/>
      <c r="K5" s="4"/>
      <c r="L5" s="4"/>
      <c r="M5" s="4"/>
      <c r="N5" s="4"/>
    </row>
    <row r="6" spans="1:14" x14ac:dyDescent="0.35">
      <c r="A6" s="5" t="s">
        <v>18</v>
      </c>
      <c r="B6" s="5" t="s">
        <v>9</v>
      </c>
      <c r="C6" s="5" t="s">
        <v>19</v>
      </c>
      <c r="D6" s="5" t="s">
        <v>20</v>
      </c>
      <c r="G6" s="22" t="s">
        <v>0</v>
      </c>
      <c r="H6" s="23" t="s">
        <v>28</v>
      </c>
      <c r="I6" s="23" t="s">
        <v>14</v>
      </c>
      <c r="J6" s="24" t="s">
        <v>29</v>
      </c>
      <c r="K6" s="4"/>
      <c r="L6" s="4"/>
      <c r="M6" s="4"/>
      <c r="N6" s="4"/>
    </row>
    <row r="7" spans="1:14" x14ac:dyDescent="0.35">
      <c r="A7" s="6">
        <v>1</v>
      </c>
      <c r="B7" s="6" t="s">
        <v>21</v>
      </c>
      <c r="C7" s="5"/>
      <c r="D7" s="5"/>
      <c r="G7" s="20">
        <v>1</v>
      </c>
      <c r="H7" s="1" t="s">
        <v>21</v>
      </c>
      <c r="I7" s="2"/>
      <c r="J7" s="21"/>
      <c r="K7" s="4"/>
      <c r="L7" s="4"/>
      <c r="M7" s="4"/>
      <c r="N7" s="4"/>
    </row>
    <row r="8" spans="1:14" x14ac:dyDescent="0.35">
      <c r="A8" s="5"/>
      <c r="B8" s="5" t="s">
        <v>22</v>
      </c>
      <c r="C8" s="33">
        <v>8</v>
      </c>
      <c r="D8" s="5">
        <f>Table6[[#This Row],[Số trường hợp sử dụng]]*I8*J8</f>
        <v>40</v>
      </c>
      <c r="G8" s="20"/>
      <c r="H8" s="2" t="s">
        <v>15</v>
      </c>
      <c r="I8" s="2">
        <v>5</v>
      </c>
      <c r="J8" s="21">
        <v>1</v>
      </c>
      <c r="K8" s="4"/>
      <c r="L8" s="4"/>
      <c r="M8" s="4"/>
      <c r="N8" s="4"/>
    </row>
    <row r="9" spans="1:14" x14ac:dyDescent="0.35">
      <c r="A9" s="5"/>
      <c r="B9" s="5" t="s">
        <v>16</v>
      </c>
      <c r="C9" s="5">
        <v>0</v>
      </c>
      <c r="D9" s="5">
        <f>Table6[[#This Row],[Số trường hợp sử dụng]]*I9*J9</f>
        <v>0</v>
      </c>
      <c r="G9" s="20"/>
      <c r="H9" s="2" t="s">
        <v>16</v>
      </c>
      <c r="I9" s="2">
        <v>10</v>
      </c>
      <c r="J9" s="21">
        <v>1</v>
      </c>
      <c r="K9" s="4"/>
      <c r="L9" s="4"/>
      <c r="M9" s="4"/>
      <c r="N9" s="4"/>
    </row>
    <row r="10" spans="1:14" x14ac:dyDescent="0.35">
      <c r="A10" s="5"/>
      <c r="B10" s="5" t="s">
        <v>17</v>
      </c>
      <c r="C10" s="5">
        <v>0</v>
      </c>
      <c r="D10" s="5">
        <f>Table6[[#This Row],[Số trường hợp sử dụng]]*I10*J10</f>
        <v>0</v>
      </c>
      <c r="G10" s="20"/>
      <c r="H10" s="2" t="s">
        <v>17</v>
      </c>
      <c r="I10" s="2">
        <v>15</v>
      </c>
      <c r="J10" s="21">
        <v>1</v>
      </c>
      <c r="K10" s="4"/>
      <c r="L10" s="4"/>
      <c r="M10" s="4"/>
      <c r="N10" s="4"/>
    </row>
    <row r="11" spans="1:14" x14ac:dyDescent="0.35">
      <c r="A11" s="6">
        <v>2</v>
      </c>
      <c r="B11" s="6" t="s">
        <v>23</v>
      </c>
      <c r="C11" s="5"/>
      <c r="D11" s="5"/>
      <c r="G11" s="20">
        <v>2</v>
      </c>
      <c r="H11" s="1" t="s">
        <v>23</v>
      </c>
      <c r="I11" s="2"/>
      <c r="J11" s="21"/>
      <c r="K11" s="4"/>
      <c r="L11" s="4"/>
      <c r="M11" s="4"/>
      <c r="N11" s="4"/>
    </row>
    <row r="12" spans="1:14" x14ac:dyDescent="0.35">
      <c r="A12" s="5"/>
      <c r="B12" s="5" t="s">
        <v>22</v>
      </c>
      <c r="C12" s="5">
        <v>0</v>
      </c>
      <c r="D12" s="5">
        <f>Table6[[#This Row],[Số trường hợp sử dụng]]*I12*J12</f>
        <v>0</v>
      </c>
      <c r="G12" s="20"/>
      <c r="H12" s="2" t="s">
        <v>15</v>
      </c>
      <c r="I12" s="2">
        <v>5</v>
      </c>
      <c r="J12" s="21">
        <v>1.2</v>
      </c>
      <c r="K12" s="4"/>
      <c r="L12" s="4"/>
      <c r="M12" s="4"/>
      <c r="N12" s="4"/>
    </row>
    <row r="13" spans="1:14" x14ac:dyDescent="0.35">
      <c r="A13" s="5"/>
      <c r="B13" s="5" t="s">
        <v>16</v>
      </c>
      <c r="C13" s="5">
        <v>0</v>
      </c>
      <c r="D13" s="5">
        <f>Table6[[#This Row],[Số trường hợp sử dụng]]*I13*J13</f>
        <v>0</v>
      </c>
      <c r="G13" s="20"/>
      <c r="H13" s="2" t="s">
        <v>16</v>
      </c>
      <c r="I13" s="2">
        <v>10</v>
      </c>
      <c r="J13" s="21">
        <v>1.2</v>
      </c>
      <c r="K13" s="4"/>
      <c r="L13" s="4"/>
      <c r="M13" s="4"/>
      <c r="N13" s="4"/>
    </row>
    <row r="14" spans="1:14" x14ac:dyDescent="0.35">
      <c r="A14" s="5"/>
      <c r="B14" s="5" t="s">
        <v>17</v>
      </c>
      <c r="C14" s="5">
        <v>0</v>
      </c>
      <c r="D14" s="5">
        <f>Table6[[#This Row],[Số trường hợp sử dụng]]*I14*J14</f>
        <v>0</v>
      </c>
      <c r="G14" s="20"/>
      <c r="H14" s="2" t="s">
        <v>17</v>
      </c>
      <c r="I14" s="2">
        <v>15</v>
      </c>
      <c r="J14" s="21">
        <v>1.2</v>
      </c>
      <c r="K14" s="4"/>
      <c r="L14" s="4"/>
      <c r="M14" s="4"/>
      <c r="N14" s="4"/>
    </row>
    <row r="15" spans="1:14" x14ac:dyDescent="0.35">
      <c r="A15" s="6">
        <v>3</v>
      </c>
      <c r="B15" s="6" t="s">
        <v>24</v>
      </c>
      <c r="C15" s="5"/>
      <c r="D15" s="5"/>
      <c r="G15" s="20">
        <v>3</v>
      </c>
      <c r="H15" s="1" t="s">
        <v>24</v>
      </c>
      <c r="I15" s="2"/>
      <c r="J15" s="21"/>
      <c r="K15" s="4"/>
      <c r="L15" s="4"/>
      <c r="M15" s="4"/>
      <c r="N15" s="4"/>
    </row>
    <row r="16" spans="1:14" x14ac:dyDescent="0.35">
      <c r="A16" s="5"/>
      <c r="B16" s="5" t="s">
        <v>22</v>
      </c>
      <c r="C16" s="5">
        <v>0</v>
      </c>
      <c r="D16" s="5">
        <f>Table6[[#This Row],[Số trường hợp sử dụng]]*I16*J16</f>
        <v>0</v>
      </c>
      <c r="G16" s="20"/>
      <c r="H16" s="2" t="s">
        <v>15</v>
      </c>
      <c r="I16" s="2">
        <v>5</v>
      </c>
      <c r="J16" s="21">
        <v>1.5</v>
      </c>
      <c r="K16" s="4"/>
      <c r="L16" s="4"/>
      <c r="M16" s="4"/>
      <c r="N16" s="4"/>
    </row>
    <row r="17" spans="1:14" x14ac:dyDescent="0.35">
      <c r="A17" s="5"/>
      <c r="B17" s="5" t="s">
        <v>16</v>
      </c>
      <c r="C17" s="5">
        <v>0</v>
      </c>
      <c r="D17" s="5">
        <f>Table6[[#This Row],[Số trường hợp sử dụng]]*I17*J17</f>
        <v>0</v>
      </c>
      <c r="G17" s="20"/>
      <c r="H17" s="2" t="s">
        <v>16</v>
      </c>
      <c r="I17" s="2">
        <v>10</v>
      </c>
      <c r="J17" s="21">
        <v>1.5</v>
      </c>
      <c r="K17" s="4"/>
      <c r="L17" s="4"/>
      <c r="M17" s="4"/>
      <c r="N17" s="4"/>
    </row>
    <row r="18" spans="1:14" x14ac:dyDescent="0.35">
      <c r="A18" s="5"/>
      <c r="B18" s="5" t="s">
        <v>17</v>
      </c>
      <c r="C18" s="5">
        <v>0</v>
      </c>
      <c r="D18" s="5">
        <f>Table6[[#This Row],[Số trường hợp sử dụng]]*I18*J18</f>
        <v>0</v>
      </c>
      <c r="G18" s="25"/>
      <c r="H18" s="26" t="s">
        <v>17</v>
      </c>
      <c r="I18" s="26">
        <v>15</v>
      </c>
      <c r="J18" s="27">
        <v>1.5</v>
      </c>
      <c r="K18" s="4"/>
      <c r="L18" s="4"/>
      <c r="M18" s="4"/>
      <c r="N18" s="4"/>
    </row>
    <row r="19" spans="1:14" x14ac:dyDescent="0.35">
      <c r="A19" s="5"/>
      <c r="B19" s="5" t="s">
        <v>25</v>
      </c>
      <c r="C19" s="5" t="s">
        <v>201</v>
      </c>
      <c r="D19" s="5">
        <f>SUBTOTAL(109,D7:D18)</f>
        <v>40</v>
      </c>
      <c r="G19" s="4"/>
      <c r="H19" s="4"/>
      <c r="I19" s="4"/>
      <c r="J19" s="4"/>
      <c r="K19" s="4"/>
      <c r="L19" s="4"/>
      <c r="M19" s="4"/>
      <c r="N19" s="4"/>
    </row>
    <row r="20" spans="1:14" x14ac:dyDescent="0.35">
      <c r="G20" s="4"/>
      <c r="H20" s="4" t="s">
        <v>155</v>
      </c>
      <c r="I20" s="4"/>
      <c r="J20" s="4" t="s">
        <v>159</v>
      </c>
      <c r="K20" s="4"/>
      <c r="L20" s="4"/>
      <c r="M20" s="4"/>
      <c r="N20" s="4"/>
    </row>
    <row r="21" spans="1:14" x14ac:dyDescent="0.35">
      <c r="G21" s="55" t="s">
        <v>21</v>
      </c>
      <c r="H21" s="53" t="s">
        <v>156</v>
      </c>
      <c r="I21" s="4"/>
      <c r="J21" s="55" t="s">
        <v>160</v>
      </c>
      <c r="K21" s="53" t="s">
        <v>163</v>
      </c>
      <c r="L21" s="4"/>
      <c r="M21" s="4"/>
      <c r="N21" s="4"/>
    </row>
    <row r="22" spans="1:14" x14ac:dyDescent="0.35">
      <c r="G22" s="55" t="s">
        <v>23</v>
      </c>
      <c r="H22" s="53" t="s">
        <v>157</v>
      </c>
      <c r="I22" s="4"/>
      <c r="J22" s="55" t="s">
        <v>161</v>
      </c>
      <c r="K22" s="53" t="s">
        <v>164</v>
      </c>
      <c r="L22" s="4"/>
      <c r="M22" s="4"/>
      <c r="N22" s="4"/>
    </row>
    <row r="23" spans="1:14" x14ac:dyDescent="0.35">
      <c r="G23" s="55" t="s">
        <v>24</v>
      </c>
      <c r="H23" s="53" t="s">
        <v>158</v>
      </c>
      <c r="I23" s="4"/>
      <c r="J23" s="55" t="s">
        <v>162</v>
      </c>
      <c r="K23" s="53" t="s">
        <v>165</v>
      </c>
      <c r="L23" s="4"/>
      <c r="M23" s="4"/>
      <c r="N23" s="4"/>
    </row>
    <row r="24" spans="1:14" x14ac:dyDescent="0.35">
      <c r="E24" s="56"/>
      <c r="F24" s="56"/>
      <c r="G24" s="4"/>
      <c r="H24" s="4"/>
      <c r="I24" s="4"/>
      <c r="J24" s="4"/>
      <c r="K24" s="4"/>
      <c r="L24" s="4"/>
      <c r="M24" s="4"/>
      <c r="N24" s="4"/>
    </row>
    <row r="25" spans="1:14" ht="19.2" customHeight="1" x14ac:dyDescent="0.35">
      <c r="E25" s="11"/>
      <c r="F25" s="11"/>
      <c r="G25" s="85" t="s">
        <v>166</v>
      </c>
      <c r="H25" s="86"/>
      <c r="I25" s="86"/>
      <c r="J25" s="87"/>
      <c r="K25" s="4"/>
      <c r="L25" s="4"/>
      <c r="M25" s="4"/>
      <c r="N25" s="4"/>
    </row>
    <row r="26" spans="1:14" ht="33.6" customHeight="1" x14ac:dyDescent="0.35">
      <c r="G26" s="88" t="s">
        <v>167</v>
      </c>
      <c r="H26" s="89"/>
      <c r="I26" s="89"/>
      <c r="J26" s="90"/>
      <c r="K26" s="4"/>
      <c r="L26" s="4"/>
      <c r="M26" s="4"/>
      <c r="N26" s="4"/>
    </row>
    <row r="27" spans="1:14" x14ac:dyDescent="0.35">
      <c r="G27" s="4"/>
      <c r="H27" s="4"/>
      <c r="I27" s="4"/>
      <c r="J27" s="4"/>
      <c r="K27" s="4"/>
      <c r="L27" s="4"/>
      <c r="M27" s="4"/>
      <c r="N27" s="4"/>
    </row>
    <row r="28" spans="1:14" x14ac:dyDescent="0.35">
      <c r="G28" s="4"/>
      <c r="H28" s="4"/>
      <c r="I28" s="4"/>
      <c r="J28" s="4"/>
      <c r="K28" s="4"/>
      <c r="L28" s="4"/>
      <c r="M28" s="4"/>
      <c r="N28" s="4"/>
    </row>
    <row r="29" spans="1:14" x14ac:dyDescent="0.35">
      <c r="G29" s="4"/>
      <c r="H29" s="4"/>
      <c r="I29" s="4"/>
      <c r="J29" s="4"/>
      <c r="K29" s="4"/>
      <c r="L29" s="4"/>
      <c r="M29" s="4"/>
      <c r="N29" s="4"/>
    </row>
    <row r="30" spans="1:14" x14ac:dyDescent="0.35">
      <c r="G30" s="4"/>
      <c r="H30" s="4"/>
      <c r="I30" s="4"/>
      <c r="J30" s="4"/>
      <c r="K30" s="4"/>
      <c r="L30" s="4"/>
      <c r="M30" s="4"/>
      <c r="N30" s="4"/>
    </row>
    <row r="31" spans="1:14" x14ac:dyDescent="0.35">
      <c r="G31" s="4"/>
      <c r="H31" s="4"/>
      <c r="I31" s="4"/>
      <c r="J31" s="4"/>
      <c r="K31" s="4"/>
      <c r="L31" s="4"/>
      <c r="M31" s="4"/>
      <c r="N31" s="4"/>
    </row>
    <row r="32" spans="1:14" x14ac:dyDescent="0.35">
      <c r="G32" s="4"/>
      <c r="H32" s="4"/>
      <c r="I32" s="4"/>
      <c r="J32" s="4"/>
      <c r="K32" s="4"/>
      <c r="L32" s="4"/>
      <c r="M32" s="4"/>
      <c r="N32" s="4"/>
    </row>
    <row r="33" spans="7:14" x14ac:dyDescent="0.35">
      <c r="G33" s="4"/>
      <c r="H33" s="4"/>
      <c r="I33" s="4"/>
      <c r="J33" s="4"/>
      <c r="K33" s="4"/>
      <c r="L33" s="4"/>
      <c r="M33" s="4"/>
      <c r="N33" s="4"/>
    </row>
    <row r="34" spans="7:14" x14ac:dyDescent="0.35">
      <c r="G34" s="4"/>
      <c r="H34" s="4"/>
      <c r="I34" s="4"/>
      <c r="J34" s="4"/>
      <c r="K34" s="4"/>
      <c r="L34" s="4"/>
      <c r="M34" s="4"/>
      <c r="N34" s="4"/>
    </row>
    <row r="35" spans="7:14" x14ac:dyDescent="0.35">
      <c r="G35" s="4"/>
      <c r="H35" s="4"/>
      <c r="I35" s="4"/>
      <c r="J35" s="4"/>
      <c r="K35" s="4"/>
      <c r="L35" s="4"/>
      <c r="M35" s="4"/>
      <c r="N35" s="4"/>
    </row>
    <row r="36" spans="7:14" x14ac:dyDescent="0.35">
      <c r="G36" s="4"/>
      <c r="H36" s="4"/>
      <c r="I36" s="4"/>
      <c r="J36" s="4"/>
      <c r="K36" s="4"/>
      <c r="L36" s="4"/>
      <c r="M36" s="4"/>
      <c r="N36" s="4"/>
    </row>
    <row r="37" spans="7:14" x14ac:dyDescent="0.35">
      <c r="G37" s="4"/>
      <c r="H37" s="4"/>
      <c r="I37" s="4"/>
      <c r="J37" s="4"/>
      <c r="K37" s="4"/>
      <c r="L37" s="4"/>
      <c r="M37" s="4"/>
      <c r="N37" s="4"/>
    </row>
    <row r="38" spans="7:14" x14ac:dyDescent="0.35">
      <c r="G38" s="4"/>
      <c r="H38" s="4"/>
      <c r="I38" s="4"/>
      <c r="J38" s="4"/>
      <c r="K38" s="4"/>
      <c r="L38" s="4"/>
      <c r="M38" s="4"/>
      <c r="N38" s="4"/>
    </row>
    <row r="39" spans="7:14" x14ac:dyDescent="0.35">
      <c r="G39" s="4"/>
      <c r="H39" s="4"/>
      <c r="I39" s="4"/>
      <c r="J39" s="4"/>
      <c r="K39" s="4"/>
      <c r="L39" s="4"/>
      <c r="M39" s="4"/>
      <c r="N39" s="4"/>
    </row>
    <row r="40" spans="7:14" x14ac:dyDescent="0.35">
      <c r="G40" s="4"/>
      <c r="H40" s="4"/>
      <c r="I40" s="4"/>
      <c r="J40" s="4"/>
      <c r="K40" s="4"/>
      <c r="L40" s="4"/>
      <c r="M40" s="4"/>
      <c r="N40" s="4"/>
    </row>
    <row r="41" spans="7:14" x14ac:dyDescent="0.35">
      <c r="G41" s="4"/>
      <c r="H41" s="4"/>
      <c r="I41" s="4"/>
      <c r="J41" s="4"/>
      <c r="K41" s="4"/>
      <c r="L41" s="4"/>
      <c r="M41" s="4"/>
      <c r="N41" s="4"/>
    </row>
    <row r="42" spans="7:14" x14ac:dyDescent="0.35">
      <c r="G42" s="4"/>
      <c r="H42" s="4"/>
      <c r="I42" s="4"/>
      <c r="J42" s="4"/>
      <c r="K42" s="4"/>
      <c r="L42" s="4"/>
      <c r="M42" s="4"/>
      <c r="N42" s="4"/>
    </row>
    <row r="43" spans="7:14" x14ac:dyDescent="0.35">
      <c r="G43" s="4"/>
      <c r="H43" s="4"/>
      <c r="I43" s="4"/>
      <c r="J43" s="4"/>
      <c r="K43" s="4"/>
      <c r="L43" s="4"/>
      <c r="M43" s="4"/>
      <c r="N43" s="4"/>
    </row>
    <row r="44" spans="7:14" x14ac:dyDescent="0.35">
      <c r="G44" s="4"/>
      <c r="H44" s="4"/>
      <c r="I44" s="4"/>
      <c r="J44" s="4"/>
      <c r="K44" s="4"/>
      <c r="L44" s="4"/>
      <c r="M44" s="4"/>
      <c r="N44" s="4"/>
    </row>
    <row r="45" spans="7:14" x14ac:dyDescent="0.35">
      <c r="G45" s="4"/>
      <c r="H45" s="4"/>
      <c r="I45" s="4"/>
      <c r="J45" s="4"/>
      <c r="K45" s="4"/>
      <c r="L45" s="4"/>
      <c r="M45" s="4"/>
      <c r="N45" s="4"/>
    </row>
    <row r="46" spans="7:14" x14ac:dyDescent="0.35">
      <c r="G46" s="4"/>
      <c r="H46" s="4"/>
      <c r="I46" s="4"/>
      <c r="J46" s="4"/>
      <c r="K46" s="4"/>
      <c r="L46" s="4"/>
      <c r="M46" s="4"/>
      <c r="N46" s="4"/>
    </row>
    <row r="47" spans="7:14" x14ac:dyDescent="0.35">
      <c r="G47" s="4"/>
      <c r="H47" s="4"/>
      <c r="I47" s="4"/>
      <c r="J47" s="4"/>
      <c r="K47" s="4"/>
      <c r="L47" s="4"/>
      <c r="M47" s="4"/>
      <c r="N47" s="4"/>
    </row>
    <row r="48" spans="7:14" x14ac:dyDescent="0.35">
      <c r="G48" s="4"/>
      <c r="H48" s="4"/>
      <c r="I48" s="4"/>
      <c r="J48" s="4"/>
      <c r="K48" s="4"/>
      <c r="L48" s="4"/>
      <c r="M48" s="4"/>
      <c r="N48" s="4"/>
    </row>
  </sheetData>
  <mergeCells count="5">
    <mergeCell ref="G25:J25"/>
    <mergeCell ref="G26:J26"/>
    <mergeCell ref="A2:D2"/>
    <mergeCell ref="A3:D3"/>
    <mergeCell ref="G5:J5"/>
  </mergeCells>
  <pageMargins left="0.7" right="0.7" top="0.75" bottom="0.75" header="0.3" footer="0.3"/>
  <pageSetup orientation="portrait"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0"/>
  <sheetViews>
    <sheetView topLeftCell="A4" workbookViewId="0">
      <selection activeCell="B4" sqref="B4"/>
    </sheetView>
  </sheetViews>
  <sheetFormatPr defaultRowHeight="14.4" x14ac:dyDescent="0.3"/>
  <cols>
    <col min="2" max="2" width="72.5546875" customWidth="1"/>
    <col min="3" max="3" width="14" bestFit="1" customWidth="1"/>
    <col min="4" max="4" width="20.5546875" bestFit="1" customWidth="1"/>
    <col min="5" max="5" width="13" bestFit="1" customWidth="1"/>
    <col min="6" max="6" width="12.6640625" bestFit="1" customWidth="1"/>
    <col min="10" max="10" width="10.109375" customWidth="1"/>
  </cols>
  <sheetData>
    <row r="1" spans="1:13" ht="34.200000000000003" customHeight="1" x14ac:dyDescent="0.3">
      <c r="A1" s="81" t="s">
        <v>58</v>
      </c>
      <c r="B1" s="81"/>
      <c r="C1" s="81"/>
      <c r="D1" s="81"/>
      <c r="E1" s="81"/>
      <c r="F1" s="81"/>
    </row>
    <row r="2" spans="1:13" ht="18" customHeight="1" x14ac:dyDescent="0.3">
      <c r="A2" s="80" t="s">
        <v>219</v>
      </c>
      <c r="B2" s="80"/>
      <c r="C2" s="80"/>
      <c r="D2" s="80"/>
      <c r="E2" s="80"/>
      <c r="F2" s="80"/>
      <c r="I2" s="92"/>
      <c r="J2" s="93"/>
      <c r="K2" s="93"/>
      <c r="L2" s="93"/>
      <c r="M2" s="93"/>
    </row>
    <row r="5" spans="1:13" ht="18" x14ac:dyDescent="0.3">
      <c r="A5" s="13" t="s">
        <v>0</v>
      </c>
      <c r="B5" s="13" t="s">
        <v>57</v>
      </c>
      <c r="C5" s="13" t="s">
        <v>56</v>
      </c>
      <c r="D5" s="13" t="s">
        <v>55</v>
      </c>
      <c r="E5" s="13" t="s">
        <v>54</v>
      </c>
      <c r="F5" s="13" t="s">
        <v>53</v>
      </c>
    </row>
    <row r="6" spans="1:13" ht="18" x14ac:dyDescent="0.3">
      <c r="A6" s="14" t="s">
        <v>52</v>
      </c>
      <c r="B6" s="14" t="s">
        <v>51</v>
      </c>
      <c r="C6" s="13"/>
      <c r="D6" s="13"/>
      <c r="E6" s="13">
        <f>SUM(E7:E19)</f>
        <v>39</v>
      </c>
      <c r="F6" s="13"/>
    </row>
    <row r="7" spans="1:13" ht="18" x14ac:dyDescent="0.3">
      <c r="A7" s="13">
        <v>1</v>
      </c>
      <c r="B7" s="13" t="s">
        <v>50</v>
      </c>
      <c r="C7" s="13">
        <v>2</v>
      </c>
      <c r="D7" s="13">
        <v>2</v>
      </c>
      <c r="E7" s="13">
        <f>Table35[[#This Row],[Trọng số]]*Table35[[#This Row],[Giá trị xếp hạng]]</f>
        <v>4</v>
      </c>
      <c r="F7" s="13"/>
    </row>
    <row r="8" spans="1:13" ht="18" x14ac:dyDescent="0.3">
      <c r="A8" s="13">
        <v>2</v>
      </c>
      <c r="B8" s="13" t="s">
        <v>49</v>
      </c>
      <c r="C8" s="13">
        <v>1</v>
      </c>
      <c r="D8" s="13">
        <v>5</v>
      </c>
      <c r="E8" s="13">
        <f>Table35[[#This Row],[Trọng số]]*Table35[[#This Row],[Giá trị xếp hạng]]</f>
        <v>5</v>
      </c>
      <c r="F8" s="13"/>
    </row>
    <row r="9" spans="1:13" ht="18" x14ac:dyDescent="0.3">
      <c r="A9" s="13">
        <v>3</v>
      </c>
      <c r="B9" s="13" t="s">
        <v>48</v>
      </c>
      <c r="C9" s="13">
        <v>1</v>
      </c>
      <c r="D9" s="13">
        <v>5</v>
      </c>
      <c r="E9" s="13">
        <f>Table35[[#This Row],[Trọng số]]*Table35[[#This Row],[Giá trị xếp hạng]]</f>
        <v>5</v>
      </c>
      <c r="F9" s="13"/>
    </row>
    <row r="10" spans="1:13" ht="18" x14ac:dyDescent="0.3">
      <c r="A10" s="13">
        <v>4</v>
      </c>
      <c r="B10" s="13" t="s">
        <v>47</v>
      </c>
      <c r="C10" s="13">
        <v>1</v>
      </c>
      <c r="D10" s="13">
        <v>2</v>
      </c>
      <c r="E10" s="13">
        <f>Table35[[#This Row],[Trọng số]]*Table35[[#This Row],[Giá trị xếp hạng]]</f>
        <v>2</v>
      </c>
      <c r="F10" s="13"/>
    </row>
    <row r="11" spans="1:13" ht="18" x14ac:dyDescent="0.3">
      <c r="A11" s="13">
        <v>5</v>
      </c>
      <c r="B11" s="13" t="s">
        <v>46</v>
      </c>
      <c r="C11" s="13">
        <v>1</v>
      </c>
      <c r="D11" s="13">
        <v>2</v>
      </c>
      <c r="E11" s="13">
        <f>Table35[[#This Row],[Trọng số]]*Table35[[#This Row],[Giá trị xếp hạng]]</f>
        <v>2</v>
      </c>
      <c r="F11" s="13"/>
    </row>
    <row r="12" spans="1:13" ht="18" x14ac:dyDescent="0.3">
      <c r="A12" s="13">
        <v>6</v>
      </c>
      <c r="B12" s="13" t="s">
        <v>45</v>
      </c>
      <c r="C12" s="13">
        <v>0.5</v>
      </c>
      <c r="D12" s="13">
        <v>5</v>
      </c>
      <c r="E12" s="13">
        <f>Table35[[#This Row],[Trọng số]]*Table35[[#This Row],[Giá trị xếp hạng]]</f>
        <v>2.5</v>
      </c>
      <c r="F12" s="13"/>
    </row>
    <row r="13" spans="1:13" ht="18" x14ac:dyDescent="0.3">
      <c r="A13" s="13">
        <v>7</v>
      </c>
      <c r="B13" s="13" t="s">
        <v>44</v>
      </c>
      <c r="C13" s="13">
        <v>0.5</v>
      </c>
      <c r="D13" s="13">
        <v>5</v>
      </c>
      <c r="E13" s="13">
        <f>Table35[[#This Row],[Trọng số]]*Table35[[#This Row],[Giá trị xếp hạng]]</f>
        <v>2.5</v>
      </c>
      <c r="F13" s="13"/>
    </row>
    <row r="14" spans="1:13" ht="18" x14ac:dyDescent="0.3">
      <c r="A14" s="13">
        <v>8</v>
      </c>
      <c r="B14" s="13" t="s">
        <v>43</v>
      </c>
      <c r="C14" s="13">
        <v>2</v>
      </c>
      <c r="D14" s="13">
        <v>3</v>
      </c>
      <c r="E14" s="13">
        <f>Table35[[#This Row],[Trọng số]]*Table35[[#This Row],[Giá trị xếp hạng]]</f>
        <v>6</v>
      </c>
      <c r="F14" s="13"/>
    </row>
    <row r="15" spans="1:13" ht="18" x14ac:dyDescent="0.3">
      <c r="A15" s="13">
        <v>9</v>
      </c>
      <c r="B15" s="13" t="s">
        <v>42</v>
      </c>
      <c r="C15" s="13">
        <v>1</v>
      </c>
      <c r="D15" s="13">
        <v>4</v>
      </c>
      <c r="E15" s="13">
        <f>Table35[[#This Row],[Trọng số]]*Table35[[#This Row],[Giá trị xếp hạng]]</f>
        <v>4</v>
      </c>
      <c r="F15" s="13"/>
    </row>
    <row r="16" spans="1:13" ht="18" x14ac:dyDescent="0.3">
      <c r="A16" s="13">
        <v>10</v>
      </c>
      <c r="B16" s="13" t="s">
        <v>41</v>
      </c>
      <c r="C16" s="13">
        <v>1</v>
      </c>
      <c r="D16" s="13">
        <v>4</v>
      </c>
      <c r="E16" s="13">
        <f>Table35[[#This Row],[Trọng số]]*Table35[[#This Row],[Giá trị xếp hạng]]</f>
        <v>4</v>
      </c>
      <c r="F16" s="13"/>
    </row>
    <row r="17" spans="1:6" ht="18" x14ac:dyDescent="0.3">
      <c r="A17" s="13">
        <v>11</v>
      </c>
      <c r="B17" s="13" t="s">
        <v>40</v>
      </c>
      <c r="C17" s="13">
        <v>1</v>
      </c>
      <c r="D17" s="13">
        <v>0</v>
      </c>
      <c r="E17" s="13">
        <f>Table35[[#This Row],[Trọng số]]*Table35[[#This Row],[Giá trị xếp hạng]]</f>
        <v>0</v>
      </c>
      <c r="F17" s="13"/>
    </row>
    <row r="18" spans="1:6" ht="18" x14ac:dyDescent="0.3">
      <c r="A18" s="13">
        <v>12</v>
      </c>
      <c r="B18" s="13" t="s">
        <v>39</v>
      </c>
      <c r="C18" s="13">
        <v>1</v>
      </c>
      <c r="D18" s="13">
        <v>0</v>
      </c>
      <c r="E18" s="13">
        <f>Table35[[#This Row],[Trọng số]]*Table35[[#This Row],[Giá trị xếp hạng]]</f>
        <v>0</v>
      </c>
      <c r="F18" s="13"/>
    </row>
    <row r="19" spans="1:6" ht="18" x14ac:dyDescent="0.3">
      <c r="A19" s="13">
        <v>13</v>
      </c>
      <c r="B19" s="13" t="s">
        <v>38</v>
      </c>
      <c r="C19" s="13">
        <v>1</v>
      </c>
      <c r="D19" s="13">
        <v>2</v>
      </c>
      <c r="E19" s="13">
        <f>Table35[[#This Row],[Trọng số]]*Table35[[#This Row],[Giá trị xếp hạng]]</f>
        <v>2</v>
      </c>
      <c r="F19" s="13"/>
    </row>
    <row r="20" spans="1:6" ht="18" x14ac:dyDescent="0.3">
      <c r="A20" s="14" t="s">
        <v>37</v>
      </c>
      <c r="B20" s="14" t="s">
        <v>36</v>
      </c>
      <c r="C20" s="13"/>
      <c r="D20" s="13"/>
      <c r="E20" s="13"/>
      <c r="F20" s="13"/>
    </row>
  </sheetData>
  <mergeCells count="3">
    <mergeCell ref="I2:M2"/>
    <mergeCell ref="A1:F1"/>
    <mergeCell ref="A2:F2"/>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14"/>
  <sheetViews>
    <sheetView topLeftCell="A49" zoomScale="85" zoomScaleNormal="85" workbookViewId="0">
      <selection activeCell="F56" sqref="F56"/>
    </sheetView>
  </sheetViews>
  <sheetFormatPr defaultColWidth="8.88671875" defaultRowHeight="18" x14ac:dyDescent="0.35"/>
  <cols>
    <col min="1" max="1" width="8.88671875" style="3"/>
    <col min="2" max="2" width="9.6640625" style="3" customWidth="1"/>
    <col min="3" max="3" width="50.33203125" style="3" customWidth="1"/>
    <col min="4" max="4" width="19.44140625" style="3" customWidth="1"/>
    <col min="5" max="5" width="15.88671875" style="3" customWidth="1"/>
    <col min="6" max="6" width="15.33203125" style="3" customWidth="1"/>
    <col min="7" max="7" width="13.6640625" style="3" customWidth="1"/>
    <col min="8" max="8" width="5.88671875" style="3" customWidth="1"/>
    <col min="9" max="9" width="4.88671875" style="3" customWidth="1"/>
    <col min="10" max="10" width="5.44140625" style="3" customWidth="1"/>
    <col min="11" max="11" width="22" style="3" customWidth="1"/>
    <col min="12" max="12" width="35.88671875" style="3" customWidth="1"/>
    <col min="13" max="16384" width="8.88671875" style="3"/>
  </cols>
  <sheetData>
    <row r="1" spans="1:4" ht="42.6" customHeight="1" x14ac:dyDescent="0.35">
      <c r="A1" s="101" t="s">
        <v>104</v>
      </c>
      <c r="B1" s="101"/>
      <c r="C1" s="101"/>
      <c r="D1" s="101"/>
    </row>
    <row r="2" spans="1:4" x14ac:dyDescent="0.35">
      <c r="A2" s="80" t="s">
        <v>219</v>
      </c>
      <c r="B2" s="80"/>
      <c r="C2" s="80"/>
      <c r="D2" s="80"/>
    </row>
    <row r="4" spans="1:4" ht="24.6" customHeight="1" x14ac:dyDescent="0.35">
      <c r="B4" s="81" t="s">
        <v>168</v>
      </c>
      <c r="C4" s="81"/>
      <c r="D4" s="81"/>
    </row>
    <row r="5" spans="1:4" x14ac:dyDescent="0.35">
      <c r="B5" s="12" t="s">
        <v>0</v>
      </c>
      <c r="C5" s="12" t="s">
        <v>103</v>
      </c>
      <c r="D5" s="12" t="s">
        <v>102</v>
      </c>
    </row>
    <row r="6" spans="1:4" x14ac:dyDescent="0.35">
      <c r="B6" s="10">
        <v>1</v>
      </c>
      <c r="C6" s="15" t="s">
        <v>101</v>
      </c>
      <c r="D6" s="4"/>
    </row>
    <row r="7" spans="1:4" x14ac:dyDescent="0.35">
      <c r="B7" s="12"/>
      <c r="C7" s="11" t="s">
        <v>100</v>
      </c>
      <c r="D7" s="47">
        <v>5</v>
      </c>
    </row>
    <row r="8" spans="1:4" x14ac:dyDescent="0.35">
      <c r="B8" s="12"/>
      <c r="C8" s="11" t="s">
        <v>99</v>
      </c>
      <c r="D8" s="47">
        <v>5</v>
      </c>
    </row>
    <row r="9" spans="1:4" x14ac:dyDescent="0.35">
      <c r="B9" s="12"/>
      <c r="C9" s="11" t="s">
        <v>231</v>
      </c>
      <c r="D9" s="47">
        <v>5</v>
      </c>
    </row>
    <row r="10" spans="1:4" x14ac:dyDescent="0.35">
      <c r="B10" s="12"/>
      <c r="C10" s="11" t="s">
        <v>98</v>
      </c>
      <c r="D10" s="47">
        <v>5</v>
      </c>
    </row>
    <row r="11" spans="1:4" x14ac:dyDescent="0.35">
      <c r="B11" s="12"/>
      <c r="C11" s="11" t="s">
        <v>79</v>
      </c>
      <c r="D11" s="47"/>
    </row>
    <row r="12" spans="1:4" x14ac:dyDescent="0.35">
      <c r="B12" s="10">
        <v>2</v>
      </c>
      <c r="C12" s="15" t="s">
        <v>97</v>
      </c>
      <c r="D12" s="47"/>
    </row>
    <row r="13" spans="1:4" x14ac:dyDescent="0.35">
      <c r="B13" s="12"/>
      <c r="C13" s="11" t="s">
        <v>96</v>
      </c>
      <c r="D13" s="47"/>
    </row>
    <row r="14" spans="1:4" x14ac:dyDescent="0.35">
      <c r="B14" s="12"/>
      <c r="C14" s="11" t="s">
        <v>95</v>
      </c>
      <c r="D14" s="47">
        <v>4</v>
      </c>
    </row>
    <row r="15" spans="1:4" x14ac:dyDescent="0.35">
      <c r="B15" s="12"/>
      <c r="C15" s="11" t="s">
        <v>94</v>
      </c>
      <c r="D15" s="47">
        <v>3</v>
      </c>
    </row>
    <row r="16" spans="1:4" x14ac:dyDescent="0.35">
      <c r="B16" s="12"/>
      <c r="C16" s="11" t="s">
        <v>93</v>
      </c>
      <c r="D16" s="47"/>
    </row>
    <row r="17" spans="2:4" x14ac:dyDescent="0.35">
      <c r="B17" s="12"/>
      <c r="C17" s="11" t="s">
        <v>92</v>
      </c>
      <c r="D17" s="47">
        <v>5</v>
      </c>
    </row>
    <row r="18" spans="2:4" x14ac:dyDescent="0.35">
      <c r="B18" s="12"/>
      <c r="C18" s="11" t="s">
        <v>91</v>
      </c>
      <c r="D18" s="47">
        <v>4</v>
      </c>
    </row>
    <row r="19" spans="2:4" x14ac:dyDescent="0.35">
      <c r="B19" s="12"/>
      <c r="C19" s="11" t="s">
        <v>90</v>
      </c>
      <c r="D19" s="47"/>
    </row>
    <row r="20" spans="2:4" x14ac:dyDescent="0.35">
      <c r="B20" s="12"/>
      <c r="C20" s="11" t="s">
        <v>89</v>
      </c>
      <c r="D20" s="47"/>
    </row>
    <row r="21" spans="2:4" x14ac:dyDescent="0.35">
      <c r="B21" s="12"/>
      <c r="C21" s="11" t="s">
        <v>88</v>
      </c>
      <c r="D21" s="47">
        <v>3</v>
      </c>
    </row>
    <row r="22" spans="2:4" x14ac:dyDescent="0.35">
      <c r="B22" s="12"/>
      <c r="C22" s="11" t="s">
        <v>87</v>
      </c>
      <c r="D22" s="47">
        <v>3</v>
      </c>
    </row>
    <row r="23" spans="2:4" x14ac:dyDescent="0.35">
      <c r="B23" s="12"/>
      <c r="C23" s="11" t="s">
        <v>86</v>
      </c>
      <c r="D23" s="47"/>
    </row>
    <row r="24" spans="2:4" x14ac:dyDescent="0.35">
      <c r="B24" s="12"/>
      <c r="C24" s="11" t="s">
        <v>85</v>
      </c>
      <c r="D24" s="47"/>
    </row>
    <row r="25" spans="2:4" x14ac:dyDescent="0.35">
      <c r="B25" s="12"/>
      <c r="C25" s="11" t="s">
        <v>84</v>
      </c>
      <c r="D25" s="47"/>
    </row>
    <row r="26" spans="2:4" x14ac:dyDescent="0.35">
      <c r="B26" s="12"/>
      <c r="C26" s="11" t="s">
        <v>83</v>
      </c>
      <c r="D26" s="47">
        <v>5</v>
      </c>
    </row>
    <row r="27" spans="2:4" x14ac:dyDescent="0.35">
      <c r="B27" s="12"/>
      <c r="C27" s="11" t="s">
        <v>82</v>
      </c>
      <c r="D27" s="47"/>
    </row>
    <row r="28" spans="2:4" x14ac:dyDescent="0.35">
      <c r="B28" s="12"/>
      <c r="C28" s="11" t="s">
        <v>81</v>
      </c>
      <c r="D28" s="47"/>
    </row>
    <row r="29" spans="2:4" x14ac:dyDescent="0.35">
      <c r="B29" s="12"/>
      <c r="C29" s="11" t="s">
        <v>151</v>
      </c>
      <c r="D29" s="47">
        <v>3</v>
      </c>
    </row>
    <row r="30" spans="2:4" x14ac:dyDescent="0.35">
      <c r="B30" s="12"/>
      <c r="C30" s="11" t="s">
        <v>80</v>
      </c>
      <c r="D30" s="47"/>
    </row>
    <row r="31" spans="2:4" x14ac:dyDescent="0.35">
      <c r="B31" s="12"/>
      <c r="C31" s="11" t="s">
        <v>79</v>
      </c>
      <c r="D31" s="47"/>
    </row>
    <row r="32" spans="2:4" ht="36" x14ac:dyDescent="0.35">
      <c r="B32" s="10">
        <v>3</v>
      </c>
      <c r="C32" s="16" t="s">
        <v>78</v>
      </c>
      <c r="D32" s="11"/>
    </row>
    <row r="33" spans="2:7" ht="85.95" customHeight="1" x14ac:dyDescent="0.35">
      <c r="B33" s="12"/>
      <c r="C33" s="17" t="s">
        <v>71</v>
      </c>
      <c r="D33" s="47">
        <v>3</v>
      </c>
    </row>
    <row r="34" spans="2:7" x14ac:dyDescent="0.35">
      <c r="B34" s="12"/>
      <c r="C34" s="11" t="s">
        <v>70</v>
      </c>
      <c r="D34" s="47">
        <v>3</v>
      </c>
    </row>
    <row r="35" spans="2:7" x14ac:dyDescent="0.35">
      <c r="B35" s="12"/>
      <c r="C35" s="11" t="s">
        <v>69</v>
      </c>
      <c r="D35" s="47">
        <v>5</v>
      </c>
    </row>
    <row r="36" spans="2:7" x14ac:dyDescent="0.35">
      <c r="B36" s="12"/>
      <c r="C36" s="11" t="s">
        <v>68</v>
      </c>
      <c r="D36" s="47">
        <v>5</v>
      </c>
    </row>
    <row r="37" spans="2:7" x14ac:dyDescent="0.35">
      <c r="B37" s="12"/>
      <c r="C37" s="11" t="s">
        <v>77</v>
      </c>
      <c r="D37" s="47">
        <v>5</v>
      </c>
    </row>
    <row r="38" spans="2:7" x14ac:dyDescent="0.35">
      <c r="B38" s="10">
        <v>4</v>
      </c>
      <c r="C38" s="15" t="s">
        <v>76</v>
      </c>
      <c r="D38" s="11"/>
    </row>
    <row r="41" spans="2:7" ht="48.6" customHeight="1" x14ac:dyDescent="0.35">
      <c r="B41" s="101" t="s">
        <v>169</v>
      </c>
      <c r="C41" s="101"/>
      <c r="D41" s="101"/>
      <c r="E41" s="101"/>
      <c r="F41" s="101"/>
      <c r="G41" s="101"/>
    </row>
    <row r="42" spans="2:7" ht="35.4" customHeight="1" x14ac:dyDescent="0.35">
      <c r="B42" s="18" t="s">
        <v>0</v>
      </c>
      <c r="C42" s="18" t="s">
        <v>75</v>
      </c>
      <c r="D42" s="18" t="s">
        <v>56</v>
      </c>
      <c r="E42" s="18" t="s">
        <v>55</v>
      </c>
      <c r="F42" s="18" t="s">
        <v>54</v>
      </c>
      <c r="G42" s="18" t="s">
        <v>74</v>
      </c>
    </row>
    <row r="43" spans="2:7" ht="48" customHeight="1" x14ac:dyDescent="0.35">
      <c r="B43" s="9" t="s">
        <v>52</v>
      </c>
      <c r="C43" s="16" t="s">
        <v>73</v>
      </c>
      <c r="D43" s="18"/>
      <c r="E43" s="17"/>
      <c r="F43" s="18">
        <f>SUM(F45:F53)</f>
        <v>17.5</v>
      </c>
      <c r="G43" s="18"/>
    </row>
    <row r="44" spans="2:7" ht="26.4" customHeight="1" x14ac:dyDescent="0.35">
      <c r="B44" s="69"/>
      <c r="C44" s="70" t="s">
        <v>72</v>
      </c>
      <c r="D44" s="69"/>
      <c r="E44" s="70"/>
      <c r="F44" s="69"/>
      <c r="G44" s="69"/>
    </row>
    <row r="45" spans="2:7" ht="54" x14ac:dyDescent="0.35">
      <c r="B45" s="18">
        <v>1</v>
      </c>
      <c r="C45" s="17" t="s">
        <v>71</v>
      </c>
      <c r="D45" s="18">
        <v>1.5</v>
      </c>
      <c r="E45" s="18">
        <v>3</v>
      </c>
      <c r="F45" s="18">
        <f>Table7[[#This Row],[Trọng số]]*Table7[[#This Row],[Giá trị xếp hạng]]</f>
        <v>4.5</v>
      </c>
      <c r="G45" s="18">
        <v>1</v>
      </c>
    </row>
    <row r="46" spans="2:7" ht="34.200000000000003" customHeight="1" x14ac:dyDescent="0.35">
      <c r="B46" s="18">
        <v>2</v>
      </c>
      <c r="C46" s="17" t="s">
        <v>70</v>
      </c>
      <c r="D46" s="18">
        <v>0.5</v>
      </c>
      <c r="E46" s="18">
        <v>3</v>
      </c>
      <c r="F46" s="18">
        <f>Table7[[#This Row],[Trọng số]]*Table7[[#This Row],[Giá trị xếp hạng]]</f>
        <v>1.5</v>
      </c>
      <c r="G46" s="18">
        <v>0.1</v>
      </c>
    </row>
    <row r="47" spans="2:7" ht="32.4" customHeight="1" x14ac:dyDescent="0.35">
      <c r="B47" s="18">
        <v>3</v>
      </c>
      <c r="C47" s="17" t="s">
        <v>69</v>
      </c>
      <c r="D47" s="18">
        <v>1</v>
      </c>
      <c r="E47" s="18">
        <v>3</v>
      </c>
      <c r="F47" s="18">
        <f>Table7[[#This Row],[Trọng số]]*Table7[[#This Row],[Giá trị xếp hạng]]</f>
        <v>3</v>
      </c>
      <c r="G47" s="18">
        <v>0.6</v>
      </c>
    </row>
    <row r="48" spans="2:7" ht="28.2" customHeight="1" x14ac:dyDescent="0.35">
      <c r="B48" s="18">
        <v>4</v>
      </c>
      <c r="C48" s="17" t="s">
        <v>68</v>
      </c>
      <c r="D48" s="18">
        <v>0.5</v>
      </c>
      <c r="E48" s="18">
        <v>3</v>
      </c>
      <c r="F48" s="18">
        <f>Table7[[#This Row],[Trọng số]]*Table7[[#This Row],[Giá trị xếp hạng]]</f>
        <v>1.5</v>
      </c>
      <c r="G48" s="18">
        <v>0.1</v>
      </c>
    </row>
    <row r="49" spans="2:12" ht="30.6" customHeight="1" x14ac:dyDescent="0.35">
      <c r="B49" s="18">
        <v>5</v>
      </c>
      <c r="C49" s="17" t="s">
        <v>67</v>
      </c>
      <c r="D49" s="18">
        <v>1</v>
      </c>
      <c r="E49" s="18">
        <v>3</v>
      </c>
      <c r="F49" s="18">
        <f>Table7[[#This Row],[Trọng số]]*Table7[[#This Row],[Giá trị xếp hạng]]</f>
        <v>3</v>
      </c>
      <c r="G49" s="18">
        <v>0.6</v>
      </c>
    </row>
    <row r="50" spans="2:12" ht="27" customHeight="1" x14ac:dyDescent="0.35">
      <c r="B50" s="69"/>
      <c r="C50" s="70" t="s">
        <v>66</v>
      </c>
      <c r="D50" s="69"/>
      <c r="E50" s="69"/>
      <c r="F50" s="69">
        <f>Table7[[#This Row],[Trọng số]]*Table7[[#This Row],[Giá trị xếp hạng]]</f>
        <v>0</v>
      </c>
      <c r="G50" s="69"/>
    </row>
    <row r="51" spans="2:12" ht="25.95" customHeight="1" x14ac:dyDescent="0.35">
      <c r="B51" s="18">
        <v>6</v>
      </c>
      <c r="C51" s="17" t="s">
        <v>65</v>
      </c>
      <c r="D51" s="18">
        <v>2</v>
      </c>
      <c r="E51" s="18">
        <v>5</v>
      </c>
      <c r="F51" s="18">
        <f>Table7[[#This Row],[Trọng số]]*Table7[[#This Row],[Giá trị xếp hạng]]</f>
        <v>10</v>
      </c>
      <c r="G51" s="18">
        <v>1</v>
      </c>
    </row>
    <row r="52" spans="2:12" ht="30.6" customHeight="1" x14ac:dyDescent="0.35">
      <c r="B52" s="18">
        <v>7</v>
      </c>
      <c r="C52" s="17" t="s">
        <v>64</v>
      </c>
      <c r="D52" s="18">
        <v>-1</v>
      </c>
      <c r="E52" s="18">
        <v>3</v>
      </c>
      <c r="F52" s="18">
        <f>Table7[[#This Row],[Trọng số]]*Table7[[#This Row],[Giá trị xếp hạng]]</f>
        <v>-3</v>
      </c>
      <c r="G52" s="18">
        <v>0</v>
      </c>
    </row>
    <row r="53" spans="2:12" ht="28.2" customHeight="1" x14ac:dyDescent="0.35">
      <c r="B53" s="18">
        <v>8</v>
      </c>
      <c r="C53" s="17" t="s">
        <v>63</v>
      </c>
      <c r="D53" s="18">
        <v>-1</v>
      </c>
      <c r="E53" s="18">
        <v>3</v>
      </c>
      <c r="F53" s="18">
        <f>Table7[[#This Row],[Trọng số]]*Table7[[#This Row],[Giá trị xếp hạng]]</f>
        <v>-3</v>
      </c>
      <c r="G53" s="18">
        <v>0</v>
      </c>
    </row>
    <row r="54" spans="2:12" ht="31.2" customHeight="1" x14ac:dyDescent="0.35">
      <c r="B54" s="9" t="s">
        <v>37</v>
      </c>
      <c r="C54" s="16" t="s">
        <v>62</v>
      </c>
      <c r="D54" s="18"/>
      <c r="E54" s="17"/>
      <c r="F54" s="18">
        <f>1.4+((-0.03)*F43)</f>
        <v>0.87499999999999989</v>
      </c>
      <c r="G54" s="18"/>
    </row>
    <row r="55" spans="2:12" ht="29.4" customHeight="1" x14ac:dyDescent="0.35">
      <c r="B55" s="9" t="s">
        <v>37</v>
      </c>
      <c r="C55" s="16" t="s">
        <v>61</v>
      </c>
      <c r="D55" s="18"/>
      <c r="E55" s="17"/>
      <c r="F55" s="18"/>
      <c r="G55" s="18">
        <f>SUM(G45:G53)</f>
        <v>3.4000000000000004</v>
      </c>
    </row>
    <row r="56" spans="2:12" ht="30.6" customHeight="1" x14ac:dyDescent="0.35">
      <c r="B56" s="9" t="s">
        <v>60</v>
      </c>
      <c r="C56" s="16" t="s">
        <v>59</v>
      </c>
      <c r="D56" s="18"/>
      <c r="E56" s="17"/>
      <c r="F56" s="18">
        <v>20</v>
      </c>
      <c r="G56" s="18"/>
    </row>
    <row r="57" spans="2:12" ht="18.600000000000001" thickBot="1" x14ac:dyDescent="0.4"/>
    <row r="58" spans="2:12" ht="40.950000000000003" customHeight="1" x14ac:dyDescent="0.35">
      <c r="K58" s="94" t="s">
        <v>170</v>
      </c>
      <c r="L58" s="58" t="s">
        <v>55</v>
      </c>
    </row>
    <row r="59" spans="2:12" ht="26.4" customHeight="1" thickBot="1" x14ac:dyDescent="0.4">
      <c r="K59" s="95"/>
      <c r="L59" s="59" t="s">
        <v>171</v>
      </c>
    </row>
    <row r="60" spans="2:12" ht="36" customHeight="1" thickBot="1" x14ac:dyDescent="0.4">
      <c r="K60" s="96" t="s">
        <v>72</v>
      </c>
      <c r="L60" s="97"/>
    </row>
    <row r="61" spans="2:12" ht="33" customHeight="1" x14ac:dyDescent="0.35">
      <c r="K61" s="98">
        <v>1</v>
      </c>
      <c r="L61" s="60" t="s">
        <v>172</v>
      </c>
    </row>
    <row r="62" spans="2:12" ht="33" customHeight="1" x14ac:dyDescent="0.35">
      <c r="K62" s="99"/>
      <c r="L62" s="60" t="s">
        <v>173</v>
      </c>
    </row>
    <row r="63" spans="2:12" ht="33.6" customHeight="1" thickBot="1" x14ac:dyDescent="0.4">
      <c r="K63" s="100"/>
      <c r="L63" s="61" t="s">
        <v>174</v>
      </c>
    </row>
    <row r="64" spans="2:12" ht="33" customHeight="1" x14ac:dyDescent="0.35">
      <c r="K64" s="98">
        <v>2</v>
      </c>
      <c r="L64" s="60" t="s">
        <v>172</v>
      </c>
    </row>
    <row r="65" spans="11:12" ht="34.200000000000003" customHeight="1" x14ac:dyDescent="0.35">
      <c r="K65" s="99"/>
      <c r="L65" s="60" t="s">
        <v>173</v>
      </c>
    </row>
    <row r="66" spans="11:12" ht="31.95" customHeight="1" thickBot="1" x14ac:dyDescent="0.4">
      <c r="K66" s="100"/>
      <c r="L66" s="61" t="s">
        <v>174</v>
      </c>
    </row>
    <row r="67" spans="11:12" ht="33" customHeight="1" x14ac:dyDescent="0.35">
      <c r="K67" s="98">
        <v>3</v>
      </c>
      <c r="L67" s="60" t="s">
        <v>172</v>
      </c>
    </row>
    <row r="68" spans="11:12" ht="33.6" customHeight="1" x14ac:dyDescent="0.35">
      <c r="K68" s="99"/>
      <c r="L68" s="60" t="s">
        <v>173</v>
      </c>
    </row>
    <row r="69" spans="11:12" ht="33.6" customHeight="1" thickBot="1" x14ac:dyDescent="0.4">
      <c r="K69" s="100"/>
      <c r="L69" s="61" t="s">
        <v>174</v>
      </c>
    </row>
    <row r="70" spans="11:12" ht="33.6" customHeight="1" x14ac:dyDescent="0.35">
      <c r="K70" s="98">
        <v>4</v>
      </c>
      <c r="L70" s="60" t="s">
        <v>172</v>
      </c>
    </row>
    <row r="71" spans="11:12" ht="33.6" customHeight="1" x14ac:dyDescent="0.35">
      <c r="K71" s="99"/>
      <c r="L71" s="60" t="s">
        <v>173</v>
      </c>
    </row>
    <row r="72" spans="11:12" ht="34.200000000000003" customHeight="1" thickBot="1" x14ac:dyDescent="0.4">
      <c r="K72" s="100"/>
      <c r="L72" s="61" t="s">
        <v>174</v>
      </c>
    </row>
    <row r="73" spans="11:12" ht="33" customHeight="1" x14ac:dyDescent="0.35">
      <c r="K73" s="98">
        <v>5</v>
      </c>
      <c r="L73" s="60" t="s">
        <v>175</v>
      </c>
    </row>
    <row r="74" spans="11:12" ht="33" customHeight="1" x14ac:dyDescent="0.35">
      <c r="K74" s="99"/>
      <c r="L74" s="60" t="s">
        <v>173</v>
      </c>
    </row>
    <row r="75" spans="11:12" ht="18.600000000000001" thickBot="1" x14ac:dyDescent="0.4">
      <c r="K75" s="100"/>
      <c r="L75" s="61" t="s">
        <v>176</v>
      </c>
    </row>
    <row r="76" spans="11:12" ht="36" customHeight="1" thickBot="1" x14ac:dyDescent="0.4">
      <c r="K76" s="96" t="s">
        <v>177</v>
      </c>
      <c r="L76" s="97"/>
    </row>
    <row r="77" spans="11:12" ht="33.6" customHeight="1" x14ac:dyDescent="0.35">
      <c r="K77" s="98">
        <v>6</v>
      </c>
      <c r="L77" s="60" t="s">
        <v>178</v>
      </c>
    </row>
    <row r="78" spans="11:12" ht="33.6" customHeight="1" thickBot="1" x14ac:dyDescent="0.4">
      <c r="K78" s="100"/>
      <c r="L78" s="61" t="s">
        <v>179</v>
      </c>
    </row>
    <row r="79" spans="11:12" ht="33.6" customHeight="1" x14ac:dyDescent="0.35">
      <c r="K79" s="98">
        <v>7</v>
      </c>
      <c r="L79" s="60" t="s">
        <v>180</v>
      </c>
    </row>
    <row r="80" spans="11:12" ht="33.6" customHeight="1" x14ac:dyDescent="0.35">
      <c r="K80" s="99"/>
      <c r="L80" s="60" t="s">
        <v>181</v>
      </c>
    </row>
    <row r="81" spans="11:12" ht="32.4" customHeight="1" thickBot="1" x14ac:dyDescent="0.4">
      <c r="K81" s="100"/>
      <c r="L81" s="61" t="s">
        <v>182</v>
      </c>
    </row>
    <row r="82" spans="11:12" ht="33" customHeight="1" x14ac:dyDescent="0.35">
      <c r="K82" s="98">
        <v>8</v>
      </c>
      <c r="L82" s="60" t="s">
        <v>183</v>
      </c>
    </row>
    <row r="83" spans="11:12" ht="33" customHeight="1" x14ac:dyDescent="0.35">
      <c r="K83" s="99"/>
      <c r="L83" s="60" t="s">
        <v>173</v>
      </c>
    </row>
    <row r="84" spans="11:12" ht="33.6" customHeight="1" thickBot="1" x14ac:dyDescent="0.4">
      <c r="K84" s="100"/>
      <c r="L84" s="61" t="s">
        <v>184</v>
      </c>
    </row>
    <row r="102" spans="11:15" ht="18.600000000000001" thickBot="1" x14ac:dyDescent="0.4"/>
    <row r="103" spans="11:15" ht="18.600000000000001" thickBot="1" x14ac:dyDescent="0.4">
      <c r="K103" s="62" t="s">
        <v>185</v>
      </c>
      <c r="L103" s="63" t="s">
        <v>186</v>
      </c>
    </row>
    <row r="104" spans="11:15" ht="32.4" customHeight="1" thickBot="1" x14ac:dyDescent="0.4">
      <c r="K104" s="64" t="s">
        <v>187</v>
      </c>
      <c r="L104" s="65">
        <v>0</v>
      </c>
      <c r="M104" s="68"/>
      <c r="N104" s="68"/>
      <c r="O104" s="68"/>
    </row>
    <row r="105" spans="11:15" ht="18.600000000000001" thickBot="1" x14ac:dyDescent="0.4">
      <c r="K105" s="64" t="s">
        <v>188</v>
      </c>
      <c r="L105" s="65" t="s">
        <v>189</v>
      </c>
    </row>
    <row r="106" spans="11:15" ht="18.600000000000001" thickBot="1" x14ac:dyDescent="0.4">
      <c r="K106" s="64" t="s">
        <v>190</v>
      </c>
      <c r="L106" s="65" t="s">
        <v>191</v>
      </c>
    </row>
    <row r="107" spans="11:15" ht="18.600000000000001" thickBot="1" x14ac:dyDescent="0.4">
      <c r="K107" s="64" t="s">
        <v>192</v>
      </c>
      <c r="L107" s="65" t="s">
        <v>193</v>
      </c>
    </row>
    <row r="108" spans="11:15" ht="18.600000000000001" thickBot="1" x14ac:dyDescent="0.4">
      <c r="K108" s="64" t="s">
        <v>194</v>
      </c>
      <c r="L108" s="65">
        <v>1</v>
      </c>
    </row>
    <row r="110" spans="11:15" ht="61.2" customHeight="1" thickBot="1" x14ac:dyDescent="0.4">
      <c r="K110" s="102" t="s">
        <v>195</v>
      </c>
      <c r="L110" s="102"/>
      <c r="M110" s="102"/>
      <c r="N110" s="102"/>
      <c r="O110" s="102"/>
    </row>
    <row r="111" spans="11:15" ht="18.600000000000001" thickBot="1" x14ac:dyDescent="0.4">
      <c r="K111" s="66" t="s">
        <v>196</v>
      </c>
      <c r="L111" s="63" t="s">
        <v>197</v>
      </c>
    </row>
    <row r="112" spans="11:15" ht="18.600000000000001" thickBot="1" x14ac:dyDescent="0.4">
      <c r="K112" s="64" t="s">
        <v>198</v>
      </c>
      <c r="L112" s="67">
        <v>48</v>
      </c>
    </row>
    <row r="113" spans="11:12" ht="18.600000000000001" thickBot="1" x14ac:dyDescent="0.4">
      <c r="K113" s="64" t="s">
        <v>199</v>
      </c>
      <c r="L113" s="67">
        <v>32</v>
      </c>
    </row>
    <row r="114" spans="11:12" ht="18.600000000000001" thickBot="1" x14ac:dyDescent="0.4">
      <c r="K114" s="64" t="s">
        <v>200</v>
      </c>
      <c r="L114" s="67">
        <v>20</v>
      </c>
    </row>
  </sheetData>
  <mergeCells count="16">
    <mergeCell ref="K110:O110"/>
    <mergeCell ref="K79:K81"/>
    <mergeCell ref="K82:K84"/>
    <mergeCell ref="K67:K69"/>
    <mergeCell ref="K70:K72"/>
    <mergeCell ref="K73:K75"/>
    <mergeCell ref="K76:L76"/>
    <mergeCell ref="K77:K78"/>
    <mergeCell ref="K58:K59"/>
    <mergeCell ref="K60:L60"/>
    <mergeCell ref="K61:K63"/>
    <mergeCell ref="K64:K66"/>
    <mergeCell ref="A1:D1"/>
    <mergeCell ref="A2:D2"/>
    <mergeCell ref="B4:D4"/>
    <mergeCell ref="B41:G41"/>
  </mergeCells>
  <pageMargins left="0.7" right="0.7" top="0.75" bottom="0.75"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6"/>
  <sheetViews>
    <sheetView topLeftCell="A7" workbookViewId="0">
      <selection activeCell="D7" sqref="D7"/>
    </sheetView>
  </sheetViews>
  <sheetFormatPr defaultRowHeight="14.4" x14ac:dyDescent="0.3"/>
  <cols>
    <col min="2" max="2" width="35.6640625" customWidth="1"/>
    <col min="3" max="3" width="27.109375" customWidth="1"/>
    <col min="4" max="4" width="17.44140625" customWidth="1"/>
    <col min="5" max="5" width="54.33203125" customWidth="1"/>
  </cols>
  <sheetData>
    <row r="1" spans="1:5" ht="33" customHeight="1" x14ac:dyDescent="0.3">
      <c r="A1" s="81" t="s">
        <v>128</v>
      </c>
      <c r="B1" s="81"/>
      <c r="C1" s="81"/>
      <c r="D1" s="81"/>
      <c r="E1" s="81"/>
    </row>
    <row r="2" spans="1:5" ht="18" x14ac:dyDescent="0.3">
      <c r="A2" s="80" t="s">
        <v>219</v>
      </c>
      <c r="B2" s="80"/>
      <c r="C2" s="80"/>
      <c r="D2" s="80"/>
      <c r="E2" s="80"/>
    </row>
    <row r="5" spans="1:5" ht="18" x14ac:dyDescent="0.3">
      <c r="A5" s="12" t="s">
        <v>0</v>
      </c>
      <c r="B5" s="12" t="s">
        <v>127</v>
      </c>
      <c r="C5" s="12" t="s">
        <v>126</v>
      </c>
      <c r="D5" s="12" t="s">
        <v>125</v>
      </c>
      <c r="E5" s="12" t="s">
        <v>53</v>
      </c>
    </row>
    <row r="6" spans="1:5" ht="36" x14ac:dyDescent="0.35">
      <c r="A6" s="10" t="s">
        <v>52</v>
      </c>
      <c r="B6" s="71" t="s">
        <v>124</v>
      </c>
      <c r="C6" s="5"/>
      <c r="D6" s="3"/>
      <c r="E6" s="3"/>
    </row>
    <row r="7" spans="1:5" ht="18" x14ac:dyDescent="0.35">
      <c r="A7" s="12">
        <v>1</v>
      </c>
      <c r="B7" s="7" t="s">
        <v>123</v>
      </c>
      <c r="C7" s="48" t="s">
        <v>122</v>
      </c>
      <c r="D7" s="48">
        <f>'Phụ lục III'!E9</f>
        <v>9</v>
      </c>
      <c r="E7" s="48" t="s">
        <v>202</v>
      </c>
    </row>
    <row r="8" spans="1:5" ht="18" x14ac:dyDescent="0.35">
      <c r="A8" s="12">
        <v>2</v>
      </c>
      <c r="B8" s="7" t="s">
        <v>121</v>
      </c>
      <c r="C8" s="48" t="s">
        <v>120</v>
      </c>
      <c r="D8" s="48">
        <f>'Phụ lục IV'!D19</f>
        <v>40</v>
      </c>
      <c r="E8" s="48" t="s">
        <v>203</v>
      </c>
    </row>
    <row r="9" spans="1:5" ht="18" x14ac:dyDescent="0.35">
      <c r="A9" s="12">
        <v>3</v>
      </c>
      <c r="B9" s="7" t="s">
        <v>119</v>
      </c>
      <c r="C9" s="48" t="s">
        <v>118</v>
      </c>
      <c r="D9" s="48">
        <f>SUM(D7:D8)</f>
        <v>49</v>
      </c>
      <c r="E9" s="48"/>
    </row>
    <row r="10" spans="1:5" ht="18" x14ac:dyDescent="0.35">
      <c r="A10" s="12">
        <v>4</v>
      </c>
      <c r="B10" s="7" t="s">
        <v>36</v>
      </c>
      <c r="C10" s="48" t="s">
        <v>117</v>
      </c>
      <c r="D10" s="48">
        <f>0.6+(0.01*'Phụ lục V'!E6)</f>
        <v>0.99</v>
      </c>
      <c r="E10" s="48" t="s">
        <v>204</v>
      </c>
    </row>
    <row r="11" spans="1:5" ht="36" x14ac:dyDescent="0.35">
      <c r="A11" s="12">
        <v>5</v>
      </c>
      <c r="B11" s="7" t="s">
        <v>62</v>
      </c>
      <c r="C11" s="48" t="s">
        <v>116</v>
      </c>
      <c r="D11" s="48">
        <f>1.4+(-0.03*'Phụ lục VI'!F43)</f>
        <v>0.87499999999999989</v>
      </c>
      <c r="E11" s="18" t="s">
        <v>205</v>
      </c>
    </row>
    <row r="12" spans="1:5" ht="18" x14ac:dyDescent="0.35">
      <c r="A12" s="12">
        <v>6</v>
      </c>
      <c r="B12" s="7" t="s">
        <v>115</v>
      </c>
      <c r="C12" s="48" t="s">
        <v>114</v>
      </c>
      <c r="D12" s="48">
        <f>D9*D10*D11</f>
        <v>42.446249999999992</v>
      </c>
      <c r="E12" s="48"/>
    </row>
    <row r="13" spans="1:5" ht="18" x14ac:dyDescent="0.35">
      <c r="A13" s="10" t="s">
        <v>37</v>
      </c>
      <c r="B13" s="71" t="s">
        <v>59</v>
      </c>
      <c r="C13" s="48" t="s">
        <v>113</v>
      </c>
      <c r="D13" s="48">
        <f>'Phụ lục VI'!F56</f>
        <v>20</v>
      </c>
      <c r="E13" s="48"/>
    </row>
    <row r="14" spans="1:5" ht="18" x14ac:dyDescent="0.35">
      <c r="A14" s="10" t="s">
        <v>112</v>
      </c>
      <c r="B14" s="71" t="s">
        <v>111</v>
      </c>
      <c r="C14" s="48" t="s">
        <v>110</v>
      </c>
      <c r="D14" s="48">
        <f>10/6*D12</f>
        <v>70.743749999999991</v>
      </c>
      <c r="E14" s="48"/>
    </row>
    <row r="15" spans="1:5" ht="36" x14ac:dyDescent="0.35">
      <c r="A15" s="10" t="s">
        <v>60</v>
      </c>
      <c r="B15" s="71" t="s">
        <v>109</v>
      </c>
      <c r="C15" s="48" t="s">
        <v>108</v>
      </c>
      <c r="D15" s="48">
        <f>40000*(1+0.25)</f>
        <v>50000</v>
      </c>
      <c r="E15" s="13" t="s">
        <v>206</v>
      </c>
    </row>
    <row r="16" spans="1:5" ht="18" x14ac:dyDescent="0.35">
      <c r="A16" s="10" t="s">
        <v>107</v>
      </c>
      <c r="B16" s="71" t="s">
        <v>106</v>
      </c>
      <c r="C16" s="48" t="s">
        <v>105</v>
      </c>
      <c r="D16" s="48">
        <f>1.4*D14*D13*D15</f>
        <v>99041249.999999985</v>
      </c>
      <c r="E16" s="48"/>
    </row>
  </sheetData>
  <mergeCells count="2">
    <mergeCell ref="A1:E1"/>
    <mergeCell ref="A2:E2"/>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4"/>
  <sheetViews>
    <sheetView workbookViewId="0">
      <selection activeCell="G8" sqref="G8"/>
    </sheetView>
  </sheetViews>
  <sheetFormatPr defaultColWidth="8.88671875" defaultRowHeight="18" x14ac:dyDescent="0.35"/>
  <cols>
    <col min="1" max="1" width="8.88671875" style="3"/>
    <col min="2" max="2" width="34.33203125" style="3" customWidth="1"/>
    <col min="3" max="3" width="25.109375" style="3" customWidth="1"/>
    <col min="4" max="4" width="15.6640625" style="3" bestFit="1" customWidth="1"/>
    <col min="5" max="5" width="11.88671875" style="3" customWidth="1"/>
    <col min="6" max="8" width="8.88671875" style="3"/>
    <col min="9" max="9" width="19.88671875" style="3" customWidth="1"/>
    <col min="10" max="10" width="36.88671875" style="3" customWidth="1"/>
    <col min="11" max="16384" width="8.88671875" style="3"/>
  </cols>
  <sheetData>
    <row r="1" spans="1:12" ht="32.4" customHeight="1" x14ac:dyDescent="0.35">
      <c r="A1" s="81" t="s">
        <v>144</v>
      </c>
      <c r="B1" s="81"/>
      <c r="C1" s="81"/>
      <c r="D1" s="81"/>
      <c r="E1" s="81"/>
    </row>
    <row r="2" spans="1:12" x14ac:dyDescent="0.35">
      <c r="A2" s="80" t="s">
        <v>219</v>
      </c>
      <c r="B2" s="80"/>
      <c r="C2" s="80"/>
      <c r="D2" s="80"/>
      <c r="E2" s="80"/>
      <c r="K2" s="5"/>
    </row>
    <row r="3" spans="1:12" s="12" customFormat="1" ht="20.399999999999999" customHeight="1" x14ac:dyDescent="0.3"/>
    <row r="4" spans="1:12" ht="17.399999999999999" customHeight="1" x14ac:dyDescent="0.35"/>
    <row r="5" spans="1:12" x14ac:dyDescent="0.35">
      <c r="A5" s="12" t="s">
        <v>0</v>
      </c>
      <c r="B5" s="12" t="s">
        <v>143</v>
      </c>
      <c r="C5" s="12" t="s">
        <v>142</v>
      </c>
      <c r="D5" s="12" t="s">
        <v>125</v>
      </c>
      <c r="E5" s="12" t="s">
        <v>141</v>
      </c>
    </row>
    <row r="6" spans="1:12" ht="24" customHeight="1" x14ac:dyDescent="0.35">
      <c r="A6" s="48">
        <v>1</v>
      </c>
      <c r="B6" s="48" t="s">
        <v>140</v>
      </c>
      <c r="C6" s="48" t="s">
        <v>139</v>
      </c>
      <c r="D6" s="48">
        <f>1.4*'Phụ lục VII'!D14*'Phụ lục VII'!D13*'Phụ lục VII'!D15</f>
        <v>99041249.999999985</v>
      </c>
      <c r="E6" s="48" t="s">
        <v>138</v>
      </c>
    </row>
    <row r="7" spans="1:12" ht="24" customHeight="1" x14ac:dyDescent="0.35">
      <c r="A7" s="48">
        <v>2</v>
      </c>
      <c r="B7" s="48" t="s">
        <v>137</v>
      </c>
      <c r="C7" s="48" t="s">
        <v>136</v>
      </c>
      <c r="D7" s="48">
        <f>'Phụ lục VIII'!D6*'Phụ lục VIII'!I14/100</f>
        <v>64376812.499999993</v>
      </c>
      <c r="E7" s="48" t="s">
        <v>135</v>
      </c>
    </row>
    <row r="8" spans="1:12" ht="24.6" customHeight="1" x14ac:dyDescent="0.35">
      <c r="A8" s="48">
        <v>3</v>
      </c>
      <c r="B8" s="48" t="s">
        <v>134</v>
      </c>
      <c r="C8" s="48" t="s">
        <v>133</v>
      </c>
      <c r="D8" s="48">
        <f>(D6+D7)*J14/100</f>
        <v>9805083.7499999981</v>
      </c>
      <c r="E8" s="48" t="s">
        <v>132</v>
      </c>
      <c r="I8" s="4"/>
      <c r="J8" s="4"/>
      <c r="K8" s="4"/>
      <c r="L8" s="4"/>
    </row>
    <row r="9" spans="1:12" ht="24" customHeight="1" x14ac:dyDescent="0.35">
      <c r="A9" s="48">
        <v>4</v>
      </c>
      <c r="B9" s="48" t="s">
        <v>131</v>
      </c>
      <c r="C9" s="48" t="s">
        <v>130</v>
      </c>
      <c r="D9" s="48">
        <f>D6+D7+D8</f>
        <v>173223146.24999997</v>
      </c>
      <c r="E9" s="48" t="s">
        <v>145</v>
      </c>
    </row>
    <row r="10" spans="1:12" ht="27" customHeight="1" x14ac:dyDescent="0.35">
      <c r="A10" s="48"/>
      <c r="B10" s="49" t="s">
        <v>129</v>
      </c>
      <c r="C10" s="48" t="s">
        <v>145</v>
      </c>
      <c r="D10" s="48">
        <f>D9</f>
        <v>173223146.24999997</v>
      </c>
      <c r="E10" s="48"/>
    </row>
    <row r="12" spans="1:12" ht="36" customHeight="1" x14ac:dyDescent="0.35">
      <c r="H12" s="103" t="s">
        <v>207</v>
      </c>
      <c r="I12" s="103"/>
      <c r="J12" s="103"/>
    </row>
    <row r="13" spans="1:12" x14ac:dyDescent="0.35">
      <c r="H13" s="72" t="s">
        <v>0</v>
      </c>
      <c r="I13" s="72" t="s">
        <v>137</v>
      </c>
      <c r="J13" s="73" t="s">
        <v>134</v>
      </c>
    </row>
    <row r="14" spans="1:12" x14ac:dyDescent="0.35">
      <c r="H14" s="2">
        <v>1</v>
      </c>
      <c r="I14" s="74" t="s">
        <v>208</v>
      </c>
      <c r="J14" s="74">
        <v>6</v>
      </c>
    </row>
  </sheetData>
  <mergeCells count="3">
    <mergeCell ref="A1:E1"/>
    <mergeCell ref="A2:E2"/>
    <mergeCell ref="H12:J12"/>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Phụ lục I</vt:lpstr>
      <vt:lpstr>Phụ lục II</vt:lpstr>
      <vt:lpstr>Phụ lục III</vt:lpstr>
      <vt:lpstr>Phụ lục IV</vt:lpstr>
      <vt:lpstr>Phụ lục V</vt:lpstr>
      <vt:lpstr>Phụ lục VI</vt:lpstr>
      <vt:lpstr>Phụ lục VII</vt:lpstr>
      <vt:lpstr>Phụ lục VIII</vt:lpstr>
      <vt:lpstr>'Phụ lục I'!_Toc269827541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Leaster Halley</dc:creator>
  <cp:lastModifiedBy>Admin</cp:lastModifiedBy>
  <dcterms:created xsi:type="dcterms:W3CDTF">2021-12-23T02:23:13Z</dcterms:created>
  <dcterms:modified xsi:type="dcterms:W3CDTF">2022-03-06T16:01:19Z</dcterms:modified>
</cp:coreProperties>
</file>