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XM\Desktop\"/>
    </mc:Choice>
  </mc:AlternateContent>
  <bookViews>
    <workbookView xWindow="0" yWindow="0" windowWidth="22875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37" i="1" l="1"/>
  <c r="D36" i="1" s="1"/>
  <c r="D35" i="1" s="1"/>
  <c r="D38" i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2" i="1"/>
  <c r="F2" i="1" s="1"/>
  <c r="G2" i="1" s="1"/>
  <c r="E1" i="1"/>
  <c r="F1" i="1" s="1"/>
  <c r="G1" i="1" s="1"/>
  <c r="I1" i="1" l="1"/>
  <c r="J2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B11" i="1" l="1"/>
  <c r="B14" i="1" l="1"/>
  <c r="B17" i="1"/>
  <c r="B18" i="1" s="1"/>
  <c r="D18" i="1" s="1"/>
  <c r="F18" i="1" s="1"/>
  <c r="B13" i="1"/>
  <c r="B15" i="1"/>
  <c r="B12" i="1"/>
  <c r="B16" i="1"/>
  <c r="B19" i="1" l="1"/>
  <c r="D19" i="1" s="1"/>
  <c r="F19" i="1" s="1"/>
  <c r="B20" i="1"/>
  <c r="D20" i="1" s="1"/>
  <c r="F20" i="1" s="1"/>
  <c r="B21" i="1"/>
  <c r="D21" i="1" s="1"/>
  <c r="F21" i="1" s="1"/>
  <c r="B2" i="1" l="1"/>
  <c r="E25" i="1" l="1"/>
  <c r="B30" i="1"/>
  <c r="D25" i="1" l="1"/>
  <c r="B25" i="1" s="1"/>
  <c r="E26" i="1"/>
  <c r="E27" i="1" l="1"/>
  <c r="D26" i="1"/>
  <c r="B26" i="1" s="1"/>
  <c r="E28" i="1" l="1"/>
  <c r="D28" i="1" s="1"/>
  <c r="B28" i="1" s="1"/>
  <c r="D27" i="1"/>
  <c r="B27" i="1" s="1"/>
  <c r="B31" i="1" s="1"/>
  <c r="B34" i="1" l="1"/>
  <c r="B39" i="1" s="1"/>
  <c r="C39" i="1" s="1"/>
  <c r="E39" i="1" s="1"/>
  <c r="B37" i="1"/>
  <c r="C37" i="1" s="1"/>
  <c r="E37" i="1" s="1"/>
  <c r="B36" i="1"/>
  <c r="C36" i="1" s="1"/>
  <c r="E36" i="1" s="1"/>
  <c r="B35" i="1"/>
  <c r="C35" i="1" s="1"/>
  <c r="E35" i="1" s="1"/>
  <c r="B38" i="1" l="1"/>
  <c r="C38" i="1" s="1"/>
  <c r="E38" i="1" s="1"/>
  <c r="B40" i="1" s="1"/>
  <c r="B50" i="1" l="1"/>
  <c r="C41" i="1"/>
  <c r="D41" i="1" s="1"/>
  <c r="B41" i="1"/>
  <c r="B42" i="1" l="1"/>
  <c r="C42" i="1"/>
  <c r="D42" i="1" s="1"/>
  <c r="B51" i="1"/>
  <c r="C51" i="1"/>
  <c r="D51" i="1" s="1"/>
  <c r="B52" i="1" l="1"/>
  <c r="C52" i="1"/>
  <c r="D52" i="1" s="1"/>
  <c r="B43" i="1"/>
  <c r="C43" i="1"/>
  <c r="D43" i="1" s="1"/>
  <c r="B44" i="1" l="1"/>
  <c r="C44" i="1"/>
  <c r="D44" i="1" s="1"/>
  <c r="C53" i="1"/>
  <c r="D53" i="1" s="1"/>
  <c r="B53" i="1"/>
  <c r="B54" i="1" l="1"/>
  <c r="C54" i="1"/>
  <c r="D54" i="1" s="1"/>
  <c r="B45" i="1"/>
  <c r="C45" i="1"/>
  <c r="D45" i="1" s="1"/>
  <c r="B46" i="1" l="1"/>
  <c r="C46" i="1"/>
  <c r="D46" i="1" s="1"/>
  <c r="B55" i="1"/>
  <c r="C55" i="1"/>
  <c r="D55" i="1" s="1"/>
  <c r="C56" i="1" l="1"/>
  <c r="D56" i="1" s="1"/>
  <c r="B56" i="1"/>
  <c r="C47" i="1"/>
  <c r="D47" i="1" s="1"/>
  <c r="B47" i="1"/>
  <c r="B48" i="1" l="1"/>
  <c r="C48" i="1"/>
  <c r="D48" i="1" s="1"/>
  <c r="B57" i="1"/>
  <c r="C57" i="1"/>
  <c r="D57" i="1" s="1"/>
  <c r="B58" i="1" l="1"/>
  <c r="C58" i="1"/>
  <c r="D58" i="1" s="1"/>
  <c r="B49" i="1"/>
  <c r="C49" i="1"/>
  <c r="D49" i="1" s="1"/>
  <c r="B5" i="1" s="1"/>
  <c r="B59" i="1" l="1"/>
  <c r="C59" i="1"/>
  <c r="D59" i="1" s="1"/>
  <c r="B6" i="1" s="1"/>
</calcChain>
</file>

<file path=xl/sharedStrings.xml><?xml version="1.0" encoding="utf-8"?>
<sst xmlns="http://schemas.openxmlformats.org/spreadsheetml/2006/main" count="57" uniqueCount="42">
  <si>
    <t>图号</t>
    <phoneticPr fontId="1" type="noConversion"/>
  </si>
  <si>
    <t>数字ID</t>
    <phoneticPr fontId="1" type="noConversion"/>
  </si>
  <si>
    <t>0123456789BCDFGHJKLMNPQRSTVWXY</t>
    <phoneticPr fontId="1" type="noConversion"/>
  </si>
  <si>
    <t>S</t>
    <phoneticPr fontId="1" type="noConversion"/>
  </si>
  <si>
    <t>N1</t>
    <phoneticPr fontId="1" type="noConversion"/>
  </si>
  <si>
    <t>N2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</si>
  <si>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</si>
  <si>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</si>
  <si>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</si>
  <si>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</si>
  <si>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</si>
  <si>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</si>
  <si>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N</t>
    <phoneticPr fontId="1" type="noConversion"/>
  </si>
  <si>
    <t>F1</t>
    <phoneticPr fontId="1" type="noConversion"/>
  </si>
  <si>
    <t>FC</t>
    <phoneticPr fontId="1" type="noConversion"/>
  </si>
  <si>
    <t>C1</t>
    <phoneticPr fontId="1" type="noConversion"/>
  </si>
  <si>
    <t>C2</t>
    <phoneticPr fontId="1" type="noConversion"/>
  </si>
  <si>
    <t>工匠号</t>
    <phoneticPr fontId="1" type="noConversion"/>
  </si>
  <si>
    <t>图号转ID</t>
    <phoneticPr fontId="1" type="noConversion"/>
  </si>
  <si>
    <t>ID转图号</t>
    <phoneticPr fontId="1" type="noConversion"/>
  </si>
  <si>
    <t>1000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</si>
  <si>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</si>
  <si>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</si>
  <si>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</si>
  <si>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</si>
  <si>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</si>
  <si>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</si>
  <si>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</si>
  <si>
    <t>S4</t>
    <phoneticPr fontId="1" type="noConversion"/>
  </si>
  <si>
    <t>S5</t>
  </si>
  <si>
    <t>S5</t>
    <phoneticPr fontId="1" type="noConversion"/>
  </si>
  <si>
    <t>S6</t>
  </si>
  <si>
    <t>S6</t>
    <phoneticPr fontId="1" type="noConversion"/>
  </si>
  <si>
    <t>S7</t>
  </si>
  <si>
    <t>S7</t>
    <phoneticPr fontId="1" type="noConversion"/>
  </si>
  <si>
    <t>S8</t>
  </si>
  <si>
    <t>S8</t>
    <phoneticPr fontId="1" type="noConversion"/>
  </si>
  <si>
    <t>S9</t>
  </si>
  <si>
    <t>S9</t>
    <phoneticPr fontId="1" type="noConversion"/>
  </si>
  <si>
    <t>M</t>
    <phoneticPr fontId="1" type="noConversion"/>
  </si>
  <si>
    <t>图号/工匠号</t>
    <phoneticPr fontId="1" type="noConversion"/>
  </si>
  <si>
    <t>HKQLSF5MG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</si>
</sst>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;[Red]#,##0.00"/>
    <numFmt numFmtId="177" formatCode="#,##0.00_);[Red]\(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Protection="1">
      <alignment vertical="center"/>
    </xf>
    <xf numFmtId="0" fontId="0" fillId="3" borderId="0" xfId="0" applyFill="1" applyProtection="1">
      <alignment vertical="center"/>
    </xf>
    <xf numFmtId="0" fontId="0" fillId="3" borderId="0" xfId="0" applyNumberFormat="1" applyFill="1" applyProtection="1">
      <alignment vertical="center"/>
    </xf>
    <xf numFmtId="0" fontId="0" fillId="2" borderId="0" xfId="0" applyNumberFormat="1" applyFill="1" applyProtection="1">
      <alignment vertical="center"/>
    </xf>
    <xf numFmtId="0" fontId="0" fillId="2" borderId="0" xfId="0" applyFill="1" applyProtection="1">
      <alignment vertical="center"/>
    </xf>
    <xf numFmtId="0" fontId="0" fillId="2" borderId="0" xfId="0" applyFill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0" fillId="0" borderId="0" xfId="0" applyNumberFormat="1" applyProtection="1">
      <alignment vertical="center"/>
    </xf>
    <xf numFmtId="0" fontId="0" fillId="3" borderId="0" xfId="0" quotePrefix="1" applyFill="1" applyProtection="1">
      <alignment vertical="center"/>
    </xf>
    <xf numFmtId="0" fontId="0" fillId="3" borderId="0" xfId="0" applyFill="1" applyAlignment="1" applyProtection="1">
      <alignment horizontal="left" vertical="center"/>
    </xf>
    <xf numFmtId="0" fontId="0" fillId="2" borderId="0" xfId="0" quotePrefix="1" applyFill="1" applyProtection="1">
      <alignment vertical="center"/>
    </xf>
    <xf numFmtId="177" fontId="0" fillId="2" borderId="0" xfId="0" applyNumberFormat="1" applyFill="1" applyAlignment="1" applyProtection="1">
      <alignment horizontal="left" vertical="center"/>
    </xf>
    <xf numFmtId="177" fontId="0" fillId="2" borderId="0" xfId="0" applyNumberFormat="1" applyFill="1" applyProtection="1">
      <alignment vertical="center"/>
    </xf>
    <xf numFmtId="177" fontId="0" fillId="0" borderId="0" xfId="0" applyNumberFormat="1" applyFill="1" applyProtection="1">
      <alignment vertical="center"/>
    </xf>
    <xf numFmtId="0" fontId="0" fillId="2" borderId="0" xfId="0" applyFill="1" applyAlignment="1" applyProtection="1">
      <alignment horizontal="center" vertical="center"/>
    </xf>
    <xf numFmtId="4" fontId="0" fillId="2" borderId="0" xfId="0" applyNumberFormat="1" applyFill="1" applyProtection="1">
      <alignment vertical="center"/>
    </xf>
    <xf numFmtId="49" fontId="0" fillId="0" borderId="0" xfId="0" applyNumberFormat="1" applyAlignment="1" applyProtection="1">
      <alignment horizontal="left" vertical="center"/>
    </xf>
    <xf numFmtId="0" fontId="0" fillId="2" borderId="0" xfId="0" applyNumberFormat="1" applyFill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4" fontId="0" fillId="0" borderId="0" xfId="0" applyNumberFormat="1" applyProtection="1">
      <alignment vertical="center"/>
    </xf>
    <xf numFmtId="176" fontId="0" fillId="2" borderId="0" xfId="0" applyNumberFormat="1" applyFill="1" applyAlignment="1" applyProtection="1">
      <alignment horizontal="center" vertical="center"/>
    </xf>
    <xf numFmtId="177" fontId="0" fillId="2" borderId="0" xfId="0" applyNumberFormat="1" applyFill="1" applyAlignment="1" applyProtection="1">
      <alignment horizontal="center" vertical="center"/>
    </xf>
    <xf numFmtId="49" fontId="0" fillId="0" borderId="0" xfId="0" quotePrefix="1" applyNumberFormat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Normal="100" workbookViewId="0">
      <selection activeCell="B5" sqref="B5"/>
    </sheetView>
  </sheetViews>
  <sheetFormatPr defaultRowHeight="14.25" x14ac:dyDescent="0.2"/>
  <cols>
    <col min="1" max="1" width="12" customWidth="1"/>
    <col min="2" max="2" width="50.625" customWidth="1"/>
    <col min="3" max="3" width="7.75" customWidth="1"/>
    <col min="4" max="4" width="19.5" style="1" customWidth="1"/>
    <col min="5" max="5" width="26.25" style="1" customWidth="1"/>
    <col min="6" max="6" width="22" style="1" customWidth="1"/>
    <col min="7" max="7" width="22.5" style="2" customWidth="1"/>
    <col min="9" max="9" width="22.75" customWidth="1"/>
    <col min="10" max="10" width="44" style="3" customWidth="1"/>
  </cols>
  <sheetData>
    <row r="1" spans="1:10" x14ac:dyDescent="0.2">
      <c r="A1" s="5" t="s">
        <v>40</v>
      </c>
      <c r="B1" s="31" t="s">
        <v>41</v>
      </c>
      <c r="D1" s="14">
        <v>0</v>
      </c>
      <c r="E1" s="22" t="str">
        <f>MID(B1,1,1)</f>
        <v>H</v>
      </c>
      <c r="F1" s="22">
        <f>FIND(E1,$B$10)-1</f>
        <v>15</v>
      </c>
      <c r="G1" s="23">
        <f>F1*30^D1</f>
        <v>15</v>
      </c>
      <c r="H1" s="8"/>
      <c r="I1" s="23">
        <f>SUM(G1:G9)</f>
        <v>9604910846325</v>
      </c>
      <c r="J1" s="24"/>
    </row>
    <row r="2" spans="1:10" x14ac:dyDescent="0.2">
      <c r="A2" s="6" t="s">
        <v>1</v>
      </c>
      <c r="B2" s="7">
        <f>SUM(F18:F21)</f>
        <v>30516558</v>
      </c>
      <c r="D2" s="14">
        <v>1</v>
      </c>
      <c r="E2" s="22" t="str">
        <f>MID(B1,2,1)</f>
        <v>K</v>
      </c>
      <c r="F2" s="22">
        <f t="shared" ref="F2:F9" si="0">FIND(E2,$B$10)-1</f>
        <v>17</v>
      </c>
      <c r="G2" s="23">
        <f t="shared" ref="G2:G9" si="1">F2*30^D2</f>
        <v>510</v>
      </c>
      <c r="H2" s="8"/>
      <c r="I2" s="23">
        <f>INT(I1/2)</f>
        <v>4802455423162</v>
      </c>
      <c r="J2" s="25" t="str">
        <f>IF((I1/2-INT(I1/2))*2=0,"0","1")&amp;J1</f>
        <v>1</v>
      </c>
    </row>
    <row r="3" spans="1:10" x14ac:dyDescent="0.2">
      <c r="B3" s="4"/>
      <c r="D3" s="14">
        <v>2</v>
      </c>
      <c r="E3" s="22" t="str">
        <f>MID(B1,3,1)</f>
        <v>Q</v>
      </c>
      <c r="F3" s="22">
        <f t="shared" si="0"/>
        <v>22</v>
      </c>
      <c r="G3" s="23">
        <f t="shared" si="1"/>
        <v>19800</v>
      </c>
      <c r="H3" s="8"/>
      <c r="I3" s="23">
        <f t="shared" ref="I3:I29" si="2">INT(I2/2)</f>
        <v>2401227711581</v>
      </c>
      <c r="J3" s="25" t="str">
        <f t="shared" ref="J3:J44" si="3">IF((I2/2-INT(I2/2))*2=0,"0","1")&amp;J2</f>
        <v>01</v>
      </c>
    </row>
    <row r="4" spans="1:10" x14ac:dyDescent="0.2">
      <c r="A4" s="5" t="s">
        <v>1</v>
      </c>
      <c r="B4" s="31">
        <f>B2</f>
        <v>30516558</v>
      </c>
      <c r="D4" s="14">
        <v>3</v>
      </c>
      <c r="E4" s="22" t="str">
        <f>MID(B1,4,1)</f>
        <v>L</v>
      </c>
      <c r="F4" s="22">
        <f t="shared" si="0"/>
        <v>18</v>
      </c>
      <c r="G4" s="23">
        <f t="shared" si="1"/>
        <v>486000</v>
      </c>
      <c r="H4" s="8"/>
      <c r="I4" s="23">
        <f t="shared" si="2"/>
        <v>1200613855790</v>
      </c>
      <c r="J4" s="25" t="str">
        <f t="shared" si="3"/>
        <v>101</v>
      </c>
    </row>
    <row r="5" spans="1:10" x14ac:dyDescent="0.2">
      <c r="A5" s="6" t="s">
        <v>0</v>
      </c>
      <c r="B5" s="7" t="str">
        <f>CONCATENATE(D41,D42,D43,D44,D45,D46,D47,D48,D49)</f>
        <v>HKQLSF5MG</v>
      </c>
      <c r="D5" s="14">
        <v>4</v>
      </c>
      <c r="E5" s="22" t="str">
        <f>MID(B1,5,1)</f>
        <v>S</v>
      </c>
      <c r="F5" s="22">
        <f t="shared" si="0"/>
        <v>24</v>
      </c>
      <c r="G5" s="23">
        <f t="shared" si="1"/>
        <v>19440000</v>
      </c>
      <c r="H5" s="8"/>
      <c r="I5" s="23">
        <f t="shared" si="2"/>
        <v>600306927895</v>
      </c>
      <c r="J5" s="25" t="str">
        <f t="shared" si="3"/>
        <v>0101</v>
      </c>
    </row>
    <row r="6" spans="1:10" x14ac:dyDescent="0.2">
      <c r="A6" s="6" t="s">
        <v>17</v>
      </c>
      <c r="B6" s="7" t="str">
        <f>CONCATENATE(D51,D52,D53,D54,D55,D56,D57,D58,D59)</f>
        <v>KN1MSF5MG</v>
      </c>
      <c r="D6" s="14">
        <v>5</v>
      </c>
      <c r="E6" s="22" t="str">
        <f>MID(B1,6,1)</f>
        <v>F</v>
      </c>
      <c r="F6" s="22">
        <f t="shared" si="0"/>
        <v>13</v>
      </c>
      <c r="G6" s="23">
        <f t="shared" si="1"/>
        <v>315900000</v>
      </c>
      <c r="H6" s="8"/>
      <c r="I6" s="23">
        <f t="shared" si="2"/>
        <v>300153463947</v>
      </c>
      <c r="J6" s="25" t="str">
        <f t="shared" si="3"/>
        <v>10101</v>
      </c>
    </row>
    <row r="7" spans="1:10" x14ac:dyDescent="0.2">
      <c r="D7" s="14">
        <v>6</v>
      </c>
      <c r="E7" s="22" t="str">
        <f>MID(B1,7,1)</f>
        <v>5</v>
      </c>
      <c r="F7" s="22">
        <f t="shared" si="0"/>
        <v>5</v>
      </c>
      <c r="G7" s="23">
        <f t="shared" si="1"/>
        <v>3645000000</v>
      </c>
      <c r="H7" s="8"/>
      <c r="I7" s="23">
        <f t="shared" si="2"/>
        <v>150076731973</v>
      </c>
      <c r="J7" s="25" t="str">
        <f t="shared" si="3"/>
        <v>110101</v>
      </c>
    </row>
    <row r="8" spans="1:10" x14ac:dyDescent="0.2">
      <c r="D8" s="14">
        <v>7</v>
      </c>
      <c r="E8" s="22" t="str">
        <f>MID(B1,8,1)</f>
        <v>M</v>
      </c>
      <c r="F8" s="22">
        <f t="shared" si="0"/>
        <v>19</v>
      </c>
      <c r="G8" s="23">
        <f t="shared" si="1"/>
        <v>415530000000</v>
      </c>
      <c r="H8" s="8"/>
      <c r="I8" s="23">
        <f t="shared" si="2"/>
        <v>75038365986</v>
      </c>
      <c r="J8" s="25" t="str">
        <f t="shared" si="3"/>
        <v>1110101</v>
      </c>
    </row>
    <row r="9" spans="1:10" x14ac:dyDescent="0.2">
      <c r="A9" s="8"/>
      <c r="B9" s="9" t="s">
        <v>18</v>
      </c>
      <c r="C9" s="8"/>
      <c r="D9" s="14">
        <v>8</v>
      </c>
      <c r="E9" s="22" t="str">
        <f>MID(B1,9,1)</f>
        <v>G</v>
      </c>
      <c r="F9" s="22">
        <f t="shared" si="0"/>
        <v>14</v>
      </c>
      <c r="G9" s="23">
        <f t="shared" si="1"/>
        <v>9185400000000</v>
      </c>
      <c r="H9" s="8"/>
      <c r="I9" s="23">
        <f t="shared" si="2"/>
        <v>37519182993</v>
      </c>
      <c r="J9" s="25" t="str">
        <f t="shared" si="3"/>
        <v>01110101</v>
      </c>
    </row>
    <row r="10" spans="1:10" x14ac:dyDescent="0.2">
      <c r="A10" s="9" t="s">
        <v>3</v>
      </c>
      <c r="B10" s="10" t="s">
        <v>2</v>
      </c>
      <c r="C10" s="8"/>
      <c r="D10" s="26"/>
      <c r="E10" s="26"/>
      <c r="F10" s="26"/>
      <c r="G10" s="27"/>
      <c r="H10" s="8"/>
      <c r="I10" s="23">
        <f t="shared" si="2"/>
        <v>18759591496</v>
      </c>
      <c r="J10" s="25" t="str">
        <f t="shared" si="3"/>
        <v>101110101</v>
      </c>
    </row>
    <row r="11" spans="1:10" x14ac:dyDescent="0.2">
      <c r="A11" s="9" t="s">
        <v>12</v>
      </c>
      <c r="B11" s="11" t="str">
        <f>J45</f>
        <v>10001011110001010001010011001001000101110101</v>
      </c>
      <c r="C11" s="8"/>
      <c r="D11" s="26"/>
      <c r="E11" s="26"/>
      <c r="F11" s="26"/>
      <c r="G11" s="27"/>
      <c r="H11" s="8"/>
      <c r="I11" s="23">
        <f t="shared" si="2"/>
        <v>9379795748</v>
      </c>
      <c r="J11" s="25" t="str">
        <f t="shared" si="3"/>
        <v>0101110101</v>
      </c>
    </row>
    <row r="12" spans="1:10" x14ac:dyDescent="0.2">
      <c r="A12" s="9" t="s">
        <v>6</v>
      </c>
      <c r="B12" s="11" t="str">
        <f>LEFT(B11,4)</f>
        <v>1000</v>
      </c>
      <c r="C12" s="8"/>
      <c r="D12" s="26"/>
      <c r="E12" s="26"/>
      <c r="F12" s="26"/>
      <c r="G12" s="27"/>
      <c r="H12" s="8"/>
      <c r="I12" s="23">
        <f t="shared" si="2"/>
        <v>4689897874</v>
      </c>
      <c r="J12" s="25" t="str">
        <f t="shared" si="3"/>
        <v>00101110101</v>
      </c>
    </row>
    <row r="13" spans="1:10" x14ac:dyDescent="0.2">
      <c r="A13" s="9" t="s">
        <v>7</v>
      </c>
      <c r="B13" s="11" t="str">
        <f>MID(B11,5,6)</f>
        <v>101111</v>
      </c>
      <c r="C13" s="8"/>
      <c r="D13" s="26"/>
      <c r="E13" s="26"/>
      <c r="F13" s="26"/>
      <c r="G13" s="27"/>
      <c r="H13" s="8"/>
      <c r="I13" s="23">
        <f t="shared" si="2"/>
        <v>2344948937</v>
      </c>
      <c r="J13" s="25" t="str">
        <f t="shared" si="3"/>
        <v>000101110101</v>
      </c>
    </row>
    <row r="14" spans="1:10" x14ac:dyDescent="0.2">
      <c r="A14" s="9" t="s">
        <v>8</v>
      </c>
      <c r="B14" s="12" t="str">
        <f>MID(B11,11,20)</f>
        <v>00010100010100110010</v>
      </c>
      <c r="C14" s="8"/>
      <c r="D14" s="26"/>
      <c r="E14" s="26"/>
      <c r="F14" s="26"/>
      <c r="G14" s="27"/>
      <c r="H14" s="8"/>
      <c r="I14" s="23">
        <f t="shared" si="2"/>
        <v>1172474468</v>
      </c>
      <c r="J14" s="25" t="str">
        <f t="shared" si="3"/>
        <v>1000101110101</v>
      </c>
    </row>
    <row r="15" spans="1:10" x14ac:dyDescent="0.2">
      <c r="A15" s="9" t="s">
        <v>9</v>
      </c>
      <c r="B15" s="11" t="str">
        <f>MID(B11,31,1)</f>
        <v>0</v>
      </c>
      <c r="C15" s="8"/>
      <c r="D15" s="26"/>
      <c r="E15" s="26"/>
      <c r="F15" s="26"/>
      <c r="G15" s="27"/>
      <c r="H15" s="8"/>
      <c r="I15" s="23">
        <f t="shared" si="2"/>
        <v>586237234</v>
      </c>
      <c r="J15" s="25" t="str">
        <f t="shared" si="3"/>
        <v>01000101110101</v>
      </c>
    </row>
    <row r="16" spans="1:10" x14ac:dyDescent="0.2">
      <c r="A16" s="9" t="s">
        <v>10</v>
      </c>
      <c r="B16" s="11" t="str">
        <f>MID(B11,32,1)</f>
        <v>1</v>
      </c>
      <c r="C16" s="8"/>
      <c r="D16" s="26"/>
      <c r="E16" s="26"/>
      <c r="F16" s="26"/>
      <c r="G16" s="27"/>
      <c r="H16" s="8"/>
      <c r="I16" s="23">
        <f t="shared" si="2"/>
        <v>293118617</v>
      </c>
      <c r="J16" s="25" t="str">
        <f t="shared" si="3"/>
        <v>001000101110101</v>
      </c>
    </row>
    <row r="17" spans="1:10" x14ac:dyDescent="0.2">
      <c r="A17" s="9" t="s">
        <v>11</v>
      </c>
      <c r="B17" s="12" t="str">
        <f>RIGHT(B11,12)</f>
        <v>000101110101</v>
      </c>
      <c r="C17" s="8"/>
      <c r="D17" s="26"/>
      <c r="E17" s="26"/>
      <c r="F17" s="26"/>
      <c r="G17" s="27"/>
      <c r="H17" s="8"/>
      <c r="I17" s="23">
        <f t="shared" si="2"/>
        <v>146559308</v>
      </c>
      <c r="J17" s="25" t="str">
        <f t="shared" si="3"/>
        <v>1001000101110101</v>
      </c>
    </row>
    <row r="18" spans="1:10" x14ac:dyDescent="0.2">
      <c r="A18" s="9" t="s">
        <v>13</v>
      </c>
      <c r="B18" s="13">
        <f>BIN2DEC(LEFT(B17,8))</f>
        <v>23</v>
      </c>
      <c r="C18" s="14">
        <v>22</v>
      </c>
      <c r="D18" s="22">
        <f>_xlfn.BITXOR(B18,C18)</f>
        <v>1</v>
      </c>
      <c r="E18" s="14">
        <v>16777216</v>
      </c>
      <c r="F18" s="22">
        <f>E18*D18</f>
        <v>16777216</v>
      </c>
      <c r="G18" s="27"/>
      <c r="H18" s="8"/>
      <c r="I18" s="23">
        <f t="shared" si="2"/>
        <v>73279654</v>
      </c>
      <c r="J18" s="25" t="str">
        <f t="shared" si="3"/>
        <v>01001000101110101</v>
      </c>
    </row>
    <row r="19" spans="1:10" x14ac:dyDescent="0.2">
      <c r="A19" s="9" t="s">
        <v>14</v>
      </c>
      <c r="B19" s="13">
        <f>BIN2DEC(RIGHT(B17,4)&amp;LEFT(B14,4))</f>
        <v>81</v>
      </c>
      <c r="C19" s="14">
        <v>128</v>
      </c>
      <c r="D19" s="22">
        <f t="shared" ref="D19:D21" si="4">_xlfn.BITXOR(B19,C19)</f>
        <v>209</v>
      </c>
      <c r="E19" s="14">
        <v>65536</v>
      </c>
      <c r="F19" s="22">
        <f t="shared" ref="F19:F21" si="5">E19*D19</f>
        <v>13697024</v>
      </c>
      <c r="G19" s="27"/>
      <c r="H19" s="8"/>
      <c r="I19" s="23">
        <f t="shared" si="2"/>
        <v>36639827</v>
      </c>
      <c r="J19" s="25" t="str">
        <f t="shared" si="3"/>
        <v>001001000101110101</v>
      </c>
    </row>
    <row r="20" spans="1:10" x14ac:dyDescent="0.2">
      <c r="A20" s="9" t="s">
        <v>15</v>
      </c>
      <c r="B20" s="13">
        <f>BIN2DEC(MID(B14,5,8))</f>
        <v>69</v>
      </c>
      <c r="C20" s="14">
        <v>224</v>
      </c>
      <c r="D20" s="22">
        <f t="shared" si="4"/>
        <v>165</v>
      </c>
      <c r="E20" s="14">
        <v>256</v>
      </c>
      <c r="F20" s="22">
        <f t="shared" si="5"/>
        <v>42240</v>
      </c>
      <c r="G20" s="27"/>
      <c r="H20" s="8"/>
      <c r="I20" s="23">
        <f t="shared" si="2"/>
        <v>18319913</v>
      </c>
      <c r="J20" s="25" t="str">
        <f t="shared" si="3"/>
        <v>1001001000101110101</v>
      </c>
    </row>
    <row r="21" spans="1:10" x14ac:dyDescent="0.2">
      <c r="A21" s="9" t="s">
        <v>16</v>
      </c>
      <c r="B21" s="13">
        <f>BIN2DEC(RIGHT(B14,8))</f>
        <v>50</v>
      </c>
      <c r="C21" s="14">
        <v>124</v>
      </c>
      <c r="D21" s="22">
        <f t="shared" si="4"/>
        <v>78</v>
      </c>
      <c r="E21" s="14">
        <v>1</v>
      </c>
      <c r="F21" s="22">
        <f t="shared" si="5"/>
        <v>78</v>
      </c>
      <c r="G21" s="27"/>
      <c r="H21" s="8"/>
      <c r="I21" s="23">
        <f t="shared" si="2"/>
        <v>9159956</v>
      </c>
      <c r="J21" s="25" t="str">
        <f t="shared" si="3"/>
        <v>11001001000101110101</v>
      </c>
    </row>
    <row r="22" spans="1:10" x14ac:dyDescent="0.2">
      <c r="A22" s="8"/>
      <c r="B22" s="8"/>
      <c r="C22" s="8"/>
      <c r="D22" s="26"/>
      <c r="E22" s="26"/>
      <c r="F22" s="26"/>
      <c r="G22" s="27"/>
      <c r="H22" s="8"/>
      <c r="I22" s="23">
        <f t="shared" si="2"/>
        <v>4579978</v>
      </c>
      <c r="J22" s="25" t="str">
        <f t="shared" si="3"/>
        <v>011001001000101110101</v>
      </c>
    </row>
    <row r="23" spans="1:10" x14ac:dyDescent="0.2">
      <c r="A23" s="8"/>
      <c r="B23" s="15"/>
      <c r="C23" s="8"/>
      <c r="D23" s="26"/>
      <c r="E23" s="26"/>
      <c r="F23" s="26"/>
      <c r="G23" s="27"/>
      <c r="H23" s="8"/>
      <c r="I23" s="23">
        <f t="shared" si="2"/>
        <v>2289989</v>
      </c>
      <c r="J23" s="25" t="str">
        <f t="shared" si="3"/>
        <v>0011001001000101110101</v>
      </c>
    </row>
    <row r="24" spans="1:10" x14ac:dyDescent="0.2">
      <c r="A24" s="8"/>
      <c r="B24" s="9" t="s">
        <v>19</v>
      </c>
      <c r="C24" s="8"/>
      <c r="D24" s="26"/>
      <c r="E24" s="26"/>
      <c r="F24" s="26"/>
      <c r="G24" s="27"/>
      <c r="H24" s="8"/>
      <c r="I24" s="23">
        <f t="shared" si="2"/>
        <v>1144994</v>
      </c>
      <c r="J24" s="25" t="str">
        <f t="shared" si="3"/>
        <v>10011001001000101110101</v>
      </c>
    </row>
    <row r="25" spans="1:10" x14ac:dyDescent="0.2">
      <c r="A25" s="9" t="s">
        <v>16</v>
      </c>
      <c r="B25" s="13" t="str">
        <f>TEXT(DEC2BIN(_xlfn.BITXOR(C25,D25)),"00000000")</f>
        <v>00110010</v>
      </c>
      <c r="C25" s="14">
        <v>124</v>
      </c>
      <c r="D25" s="22">
        <f>MOD(E25,256)</f>
        <v>78</v>
      </c>
      <c r="E25" s="22">
        <f>B4</f>
        <v>30516558</v>
      </c>
      <c r="F25" s="26"/>
      <c r="G25" s="27"/>
      <c r="H25" s="8"/>
      <c r="I25" s="23">
        <f t="shared" si="2"/>
        <v>572497</v>
      </c>
      <c r="J25" s="25" t="str">
        <f t="shared" si="3"/>
        <v>010011001001000101110101</v>
      </c>
    </row>
    <row r="26" spans="1:10" x14ac:dyDescent="0.2">
      <c r="A26" s="9" t="s">
        <v>15</v>
      </c>
      <c r="B26" s="13" t="str">
        <f t="shared" ref="B26:B28" si="6">TEXT(DEC2BIN(_xlfn.BITXOR(C26,D26)),"00000000")</f>
        <v>01000101</v>
      </c>
      <c r="C26" s="14">
        <v>224</v>
      </c>
      <c r="D26" s="22">
        <f t="shared" ref="D26:D28" si="7">MOD(E26,256)</f>
        <v>165</v>
      </c>
      <c r="E26" s="22">
        <f>INT(E25/256)</f>
        <v>119205</v>
      </c>
      <c r="F26" s="26"/>
      <c r="G26" s="27"/>
      <c r="H26" s="8"/>
      <c r="I26" s="23">
        <f t="shared" si="2"/>
        <v>286248</v>
      </c>
      <c r="J26" s="25" t="str">
        <f t="shared" si="3"/>
        <v>1010011001001000101110101</v>
      </c>
    </row>
    <row r="27" spans="1:10" x14ac:dyDescent="0.2">
      <c r="A27" s="9" t="s">
        <v>14</v>
      </c>
      <c r="B27" s="13" t="str">
        <f t="shared" si="6"/>
        <v>01010001</v>
      </c>
      <c r="C27" s="14">
        <v>128</v>
      </c>
      <c r="D27" s="22">
        <f t="shared" si="7"/>
        <v>209</v>
      </c>
      <c r="E27" s="22">
        <f>INT(E26/256)</f>
        <v>465</v>
      </c>
      <c r="F27" s="26"/>
      <c r="G27" s="27"/>
      <c r="H27" s="8"/>
      <c r="I27" s="23">
        <f t="shared" si="2"/>
        <v>143124</v>
      </c>
      <c r="J27" s="25" t="str">
        <f t="shared" si="3"/>
        <v>01010011001001000101110101</v>
      </c>
    </row>
    <row r="28" spans="1:10" x14ac:dyDescent="0.2">
      <c r="A28" s="9" t="s">
        <v>13</v>
      </c>
      <c r="B28" s="13" t="str">
        <f t="shared" si="6"/>
        <v>00010111</v>
      </c>
      <c r="C28" s="14">
        <v>22</v>
      </c>
      <c r="D28" s="22">
        <f t="shared" si="7"/>
        <v>1</v>
      </c>
      <c r="E28" s="22">
        <f>INT(E27/256)</f>
        <v>1</v>
      </c>
      <c r="F28" s="26"/>
      <c r="G28" s="27"/>
      <c r="H28" s="8"/>
      <c r="I28" s="23">
        <f t="shared" si="2"/>
        <v>71562</v>
      </c>
      <c r="J28" s="25" t="str">
        <f t="shared" si="3"/>
        <v>001010011001001000101110101</v>
      </c>
    </row>
    <row r="29" spans="1:10" x14ac:dyDescent="0.2">
      <c r="A29" s="9" t="s">
        <v>6</v>
      </c>
      <c r="B29" s="16" t="s">
        <v>20</v>
      </c>
      <c r="C29" s="8"/>
      <c r="D29" s="26"/>
      <c r="E29" s="26"/>
      <c r="F29" s="26"/>
      <c r="G29" s="27"/>
      <c r="H29" s="8"/>
      <c r="I29" s="23">
        <f t="shared" si="2"/>
        <v>35781</v>
      </c>
      <c r="J29" s="25" t="str">
        <f t="shared" si="3"/>
        <v>0001010011001001000101110101</v>
      </c>
    </row>
    <row r="30" spans="1:10" x14ac:dyDescent="0.2">
      <c r="A30" s="9" t="s">
        <v>7</v>
      </c>
      <c r="B30" s="13" t="str">
        <f>TEXT(DEC2BIN(MOD(B4-31,64)),"000000")</f>
        <v>101111</v>
      </c>
      <c r="C30" s="8"/>
      <c r="D30" s="26"/>
      <c r="E30" s="26"/>
      <c r="F30" s="26"/>
      <c r="G30" s="27"/>
      <c r="H30" s="8"/>
      <c r="I30" s="23">
        <f>INT(I29/2)</f>
        <v>17890</v>
      </c>
      <c r="J30" s="25" t="str">
        <f t="shared" si="3"/>
        <v>10001010011001001000101110101</v>
      </c>
    </row>
    <row r="31" spans="1:10" x14ac:dyDescent="0.2">
      <c r="A31" s="9" t="s">
        <v>8</v>
      </c>
      <c r="B31" s="12" t="str">
        <f>RIGHT(B27,4)&amp;B26&amp;B25</f>
        <v>00010100010100110010</v>
      </c>
      <c r="C31" s="8"/>
      <c r="D31" s="26"/>
      <c r="E31" s="26"/>
      <c r="F31" s="26"/>
      <c r="G31" s="27"/>
      <c r="H31" s="8"/>
      <c r="I31" s="23">
        <f>INT(I30/2)</f>
        <v>8945</v>
      </c>
      <c r="J31" s="25" t="str">
        <f t="shared" si="3"/>
        <v>010001010011001001000101110101</v>
      </c>
    </row>
    <row r="32" spans="1:10" x14ac:dyDescent="0.2">
      <c r="A32" s="9" t="s">
        <v>9</v>
      </c>
      <c r="B32" s="17">
        <v>0</v>
      </c>
      <c r="C32" s="8"/>
      <c r="D32" s="26"/>
      <c r="E32" s="26"/>
      <c r="F32" s="26"/>
      <c r="G32" s="27"/>
      <c r="H32" s="8"/>
      <c r="I32" s="23">
        <f t="shared" ref="I32:I38" si="8">INT(I31/2)</f>
        <v>4472</v>
      </c>
      <c r="J32" s="25" t="str">
        <f t="shared" si="3"/>
        <v>1010001010011001001000101110101</v>
      </c>
    </row>
    <row r="33" spans="1:10" x14ac:dyDescent="0.2">
      <c r="A33" s="9" t="s">
        <v>10</v>
      </c>
      <c r="B33" s="17">
        <v>1</v>
      </c>
      <c r="C33" s="8"/>
      <c r="D33" s="26"/>
      <c r="E33" s="26"/>
      <c r="F33" s="26"/>
      <c r="G33" s="27"/>
      <c r="H33" s="8"/>
      <c r="I33" s="23">
        <f t="shared" si="8"/>
        <v>2236</v>
      </c>
      <c r="J33" s="25" t="str">
        <f t="shared" si="3"/>
        <v>01010001010011001001000101110101</v>
      </c>
    </row>
    <row r="34" spans="1:10" x14ac:dyDescent="0.2">
      <c r="A34" s="9" t="s">
        <v>11</v>
      </c>
      <c r="B34" s="12" t="str">
        <f>B28&amp;LEFT(B27,4)</f>
        <v>000101110101</v>
      </c>
      <c r="C34" s="8"/>
      <c r="D34" s="26"/>
      <c r="E34" s="26"/>
      <c r="F34" s="26"/>
      <c r="G34" s="27"/>
      <c r="H34" s="8"/>
      <c r="I34" s="23">
        <f t="shared" si="8"/>
        <v>1118</v>
      </c>
      <c r="J34" s="25" t="str">
        <f t="shared" si="3"/>
        <v>001010001010011001001000101110101</v>
      </c>
    </row>
    <row r="35" spans="1:10" x14ac:dyDescent="0.2">
      <c r="A35" s="9" t="s">
        <v>4</v>
      </c>
      <c r="B35" s="18" t="str">
        <f>B30&amp;LEFT(B31,2)</f>
        <v>10111100</v>
      </c>
      <c r="C35" s="12">
        <f>BIN2DEC(B35)+2048</f>
        <v>2236</v>
      </c>
      <c r="D35" s="28">
        <f t="shared" ref="D35:D37" si="9">D36*256</f>
        <v>4294967296</v>
      </c>
      <c r="E35" s="29">
        <f>D35*C35</f>
        <v>9603546873856</v>
      </c>
      <c r="F35" s="8"/>
      <c r="G35" s="26"/>
      <c r="H35" s="8"/>
      <c r="I35" s="23">
        <f t="shared" si="8"/>
        <v>559</v>
      </c>
      <c r="J35" s="25" t="str">
        <f t="shared" si="3"/>
        <v>0001010001010011001001000101110101</v>
      </c>
    </row>
    <row r="36" spans="1:10" x14ac:dyDescent="0.2">
      <c r="A36" s="9" t="s">
        <v>5</v>
      </c>
      <c r="B36" s="18" t="str">
        <f>MID(B31,3,8)</f>
        <v>01010001</v>
      </c>
      <c r="C36" s="12">
        <f t="shared" ref="C36:C39" si="10">BIN2DEC(B36)</f>
        <v>81</v>
      </c>
      <c r="D36" s="28">
        <f t="shared" si="9"/>
        <v>16777216</v>
      </c>
      <c r="E36" s="29">
        <f t="shared" ref="E36:E39" si="11">D36*C36</f>
        <v>1358954496</v>
      </c>
      <c r="F36" s="8"/>
      <c r="G36" s="26"/>
      <c r="H36" s="8"/>
      <c r="I36" s="23">
        <f t="shared" si="8"/>
        <v>279</v>
      </c>
      <c r="J36" s="25" t="str">
        <f t="shared" si="3"/>
        <v>10001010001010011001001000101110101</v>
      </c>
    </row>
    <row r="37" spans="1:10" x14ac:dyDescent="0.2">
      <c r="A37" s="9" t="s">
        <v>21</v>
      </c>
      <c r="B37" s="12" t="str">
        <f>MID(B31,11,8)</f>
        <v>01001100</v>
      </c>
      <c r="C37" s="12">
        <f t="shared" si="10"/>
        <v>76</v>
      </c>
      <c r="D37" s="28">
        <f t="shared" si="9"/>
        <v>65536</v>
      </c>
      <c r="E37" s="29">
        <f t="shared" si="11"/>
        <v>4980736</v>
      </c>
      <c r="F37" s="8"/>
      <c r="G37" s="26"/>
      <c r="H37" s="8"/>
      <c r="I37" s="23">
        <f t="shared" si="8"/>
        <v>139</v>
      </c>
      <c r="J37" s="25" t="str">
        <f t="shared" si="3"/>
        <v>110001010001010011001001000101110101</v>
      </c>
    </row>
    <row r="38" spans="1:10" x14ac:dyDescent="0.2">
      <c r="A38" s="9" t="s">
        <v>22</v>
      </c>
      <c r="B38" s="12" t="str">
        <f>RIGHT(B31,2)&amp;B32&amp;B33&amp;LEFT(B34,4)</f>
        <v>10010001</v>
      </c>
      <c r="C38" s="12">
        <f t="shared" si="10"/>
        <v>145</v>
      </c>
      <c r="D38" s="28">
        <f>D39*256</f>
        <v>256</v>
      </c>
      <c r="E38" s="29">
        <f t="shared" si="11"/>
        <v>37120</v>
      </c>
      <c r="F38" s="8"/>
      <c r="G38" s="26"/>
      <c r="H38" s="8"/>
      <c r="I38" s="23">
        <f t="shared" si="8"/>
        <v>69</v>
      </c>
      <c r="J38" s="25" t="str">
        <f t="shared" si="3"/>
        <v>1110001010001010011001001000101110101</v>
      </c>
    </row>
    <row r="39" spans="1:10" x14ac:dyDescent="0.2">
      <c r="A39" s="9" t="s">
        <v>23</v>
      </c>
      <c r="B39" s="12" t="str">
        <f>RIGHT(B34,8)</f>
        <v>01110101</v>
      </c>
      <c r="C39" s="12">
        <f t="shared" si="10"/>
        <v>117</v>
      </c>
      <c r="D39" s="28">
        <v>1</v>
      </c>
      <c r="E39" s="29">
        <f t="shared" si="11"/>
        <v>117</v>
      </c>
      <c r="F39" s="8"/>
      <c r="G39" s="26"/>
      <c r="H39" s="8"/>
      <c r="I39" s="23">
        <f t="shared" ref="I39:I45" si="12">INT(I38/2)</f>
        <v>34</v>
      </c>
      <c r="J39" s="25" t="str">
        <f t="shared" si="3"/>
        <v>11110001010001010011001001000101110101</v>
      </c>
    </row>
    <row r="40" spans="1:10" x14ac:dyDescent="0.2">
      <c r="A40" s="9" t="s">
        <v>12</v>
      </c>
      <c r="B40" s="19">
        <f>SUM(E35:E39)</f>
        <v>9604910846325</v>
      </c>
      <c r="C40" s="8"/>
      <c r="D40" s="26"/>
      <c r="E40" s="26"/>
      <c r="F40" s="8"/>
      <c r="G40" s="26"/>
      <c r="H40" s="8"/>
      <c r="I40" s="23">
        <f t="shared" si="12"/>
        <v>17</v>
      </c>
      <c r="J40" s="25" t="str">
        <f t="shared" si="3"/>
        <v>011110001010001010011001001000101110101</v>
      </c>
    </row>
    <row r="41" spans="1:10" x14ac:dyDescent="0.2">
      <c r="A41" s="9" t="s">
        <v>24</v>
      </c>
      <c r="B41" s="19">
        <f>INT(B40/30)</f>
        <v>320163694877</v>
      </c>
      <c r="C41" s="20">
        <f>MOD(B40,30)</f>
        <v>15</v>
      </c>
      <c r="D41" s="22" t="str">
        <f>MID($B$10,C41+1,1)</f>
        <v>H</v>
      </c>
      <c r="E41" s="26"/>
      <c r="F41" s="8"/>
      <c r="G41" s="26"/>
      <c r="H41" s="8"/>
      <c r="I41" s="23">
        <f t="shared" si="12"/>
        <v>8</v>
      </c>
      <c r="J41" s="25" t="str">
        <f t="shared" si="3"/>
        <v>1011110001010001010011001001000101110101</v>
      </c>
    </row>
    <row r="42" spans="1:10" x14ac:dyDescent="0.2">
      <c r="A42" s="9" t="s">
        <v>25</v>
      </c>
      <c r="B42" s="19">
        <f t="shared" ref="B42:B49" si="13">INT(B41/30)</f>
        <v>10672123162</v>
      </c>
      <c r="C42" s="20">
        <f t="shared" ref="C42:C49" si="14">MOD(B41,30)</f>
        <v>17</v>
      </c>
      <c r="D42" s="22" t="str">
        <f t="shared" ref="D42:D49" si="15">MID($B$10,C42+1,1)</f>
        <v>K</v>
      </c>
      <c r="E42" s="26"/>
      <c r="F42" s="8"/>
      <c r="G42" s="26"/>
      <c r="H42" s="8"/>
      <c r="I42" s="23">
        <f t="shared" si="12"/>
        <v>4</v>
      </c>
      <c r="J42" s="25" t="str">
        <f t="shared" si="3"/>
        <v>01011110001010001010011001001000101110101</v>
      </c>
    </row>
    <row r="43" spans="1:10" x14ac:dyDescent="0.2">
      <c r="A43" s="9" t="s">
        <v>26</v>
      </c>
      <c r="B43" s="19">
        <f t="shared" si="13"/>
        <v>355737438</v>
      </c>
      <c r="C43" s="20">
        <f t="shared" si="14"/>
        <v>22</v>
      </c>
      <c r="D43" s="22" t="str">
        <f t="shared" si="15"/>
        <v>Q</v>
      </c>
      <c r="E43" s="26"/>
      <c r="F43" s="8"/>
      <c r="G43" s="26"/>
      <c r="H43" s="8"/>
      <c r="I43" s="23">
        <f t="shared" si="12"/>
        <v>2</v>
      </c>
      <c r="J43" s="25" t="str">
        <f t="shared" si="3"/>
        <v>001011110001010001010011001001000101110101</v>
      </c>
    </row>
    <row r="44" spans="1:10" x14ac:dyDescent="0.2">
      <c r="A44" s="9" t="s">
        <v>28</v>
      </c>
      <c r="B44" s="19">
        <f t="shared" si="13"/>
        <v>11857914</v>
      </c>
      <c r="C44" s="20">
        <f t="shared" si="14"/>
        <v>18</v>
      </c>
      <c r="D44" s="22" t="str">
        <f t="shared" si="15"/>
        <v>L</v>
      </c>
      <c r="E44" s="26"/>
      <c r="F44" s="8"/>
      <c r="G44" s="26"/>
      <c r="H44" s="8"/>
      <c r="I44" s="23">
        <f t="shared" si="12"/>
        <v>1</v>
      </c>
      <c r="J44" s="25" t="str">
        <f t="shared" si="3"/>
        <v>0001011110001010001010011001001000101110101</v>
      </c>
    </row>
    <row r="45" spans="1:10" x14ac:dyDescent="0.2">
      <c r="A45" s="9" t="s">
        <v>30</v>
      </c>
      <c r="B45" s="19">
        <f t="shared" si="13"/>
        <v>395263</v>
      </c>
      <c r="C45" s="20">
        <f t="shared" si="14"/>
        <v>24</v>
      </c>
      <c r="D45" s="22" t="str">
        <f t="shared" si="15"/>
        <v>S</v>
      </c>
      <c r="E45" s="26"/>
      <c r="F45" s="8"/>
      <c r="G45" s="26"/>
      <c r="H45" s="8"/>
      <c r="I45" s="23">
        <f t="shared" si="12"/>
        <v>0</v>
      </c>
      <c r="J45" s="25" t="str">
        <f>IF((I44/2-INT(I44/2))*2=0,"0","1")&amp;J44</f>
        <v>10001011110001010001010011001001000101110101</v>
      </c>
    </row>
    <row r="46" spans="1:10" x14ac:dyDescent="0.2">
      <c r="A46" s="9" t="s">
        <v>32</v>
      </c>
      <c r="B46" s="19">
        <f t="shared" si="13"/>
        <v>13175</v>
      </c>
      <c r="C46" s="20">
        <f t="shared" si="14"/>
        <v>13</v>
      </c>
      <c r="D46" s="22" t="str">
        <f t="shared" si="15"/>
        <v>F</v>
      </c>
      <c r="E46" s="26"/>
      <c r="F46" s="8"/>
      <c r="G46" s="26"/>
      <c r="H46" s="8"/>
      <c r="I46" s="8"/>
      <c r="J46" s="30"/>
    </row>
    <row r="47" spans="1:10" x14ac:dyDescent="0.2">
      <c r="A47" s="9" t="s">
        <v>34</v>
      </c>
      <c r="B47" s="19">
        <f t="shared" si="13"/>
        <v>439</v>
      </c>
      <c r="C47" s="20">
        <f t="shared" si="14"/>
        <v>5</v>
      </c>
      <c r="D47" s="22" t="str">
        <f t="shared" si="15"/>
        <v>5</v>
      </c>
      <c r="E47" s="26"/>
      <c r="F47" s="26"/>
      <c r="G47" s="27"/>
      <c r="H47" s="8"/>
      <c r="I47" s="8"/>
      <c r="J47" s="24"/>
    </row>
    <row r="48" spans="1:10" x14ac:dyDescent="0.2">
      <c r="A48" s="9" t="s">
        <v>36</v>
      </c>
      <c r="B48" s="19">
        <f t="shared" si="13"/>
        <v>14</v>
      </c>
      <c r="C48" s="20">
        <f t="shared" si="14"/>
        <v>19</v>
      </c>
      <c r="D48" s="22" t="str">
        <f t="shared" si="15"/>
        <v>M</v>
      </c>
      <c r="E48" s="26"/>
      <c r="F48" s="26"/>
      <c r="G48" s="27"/>
      <c r="H48" s="8"/>
      <c r="I48" s="8"/>
      <c r="J48" s="24"/>
    </row>
    <row r="49" spans="1:10" x14ac:dyDescent="0.2">
      <c r="A49" s="9" t="s">
        <v>38</v>
      </c>
      <c r="B49" s="19">
        <f t="shared" si="13"/>
        <v>0</v>
      </c>
      <c r="C49" s="20">
        <f t="shared" si="14"/>
        <v>14</v>
      </c>
      <c r="D49" s="22" t="str">
        <f t="shared" si="15"/>
        <v>G</v>
      </c>
      <c r="E49" s="26"/>
      <c r="F49" s="26"/>
      <c r="G49" s="27"/>
      <c r="H49" s="8"/>
      <c r="I49" s="8"/>
      <c r="J49" s="24"/>
    </row>
    <row r="50" spans="1:10" x14ac:dyDescent="0.2">
      <c r="A50" s="9" t="s">
        <v>39</v>
      </c>
      <c r="B50" s="19">
        <f>B40+8192</f>
        <v>9604910854517</v>
      </c>
      <c r="C50" s="21"/>
      <c r="D50" s="26"/>
      <c r="E50" s="26"/>
      <c r="F50" s="26"/>
      <c r="G50" s="27"/>
      <c r="H50" s="8"/>
      <c r="I50" s="8"/>
      <c r="J50" s="24"/>
    </row>
    <row r="51" spans="1:10" x14ac:dyDescent="0.2">
      <c r="A51" s="9" t="s">
        <v>24</v>
      </c>
      <c r="B51" s="19">
        <f>INT(B50/30)</f>
        <v>320163695150</v>
      </c>
      <c r="C51" s="20">
        <f>MOD(B50,30)</f>
        <v>17</v>
      </c>
      <c r="D51" s="22" t="str">
        <f>MID($B$10,C51+1,1)</f>
        <v>K</v>
      </c>
      <c r="E51" s="26"/>
      <c r="F51" s="26"/>
      <c r="G51" s="27"/>
      <c r="H51" s="8"/>
      <c r="I51" s="8"/>
      <c r="J51" s="24"/>
    </row>
    <row r="52" spans="1:10" x14ac:dyDescent="0.2">
      <c r="A52" s="9" t="s">
        <v>25</v>
      </c>
      <c r="B52" s="19">
        <f t="shared" ref="B52:B59" si="16">INT(B51/30)</f>
        <v>10672123171</v>
      </c>
      <c r="C52" s="20">
        <f t="shared" ref="C52:C59" si="17">MOD(B51,30)</f>
        <v>20</v>
      </c>
      <c r="D52" s="22" t="str">
        <f t="shared" ref="D52:D59" si="18">MID($B$10,C52+1,1)</f>
        <v>N</v>
      </c>
      <c r="E52" s="26"/>
      <c r="F52" s="26"/>
      <c r="G52" s="27"/>
      <c r="H52" s="8"/>
      <c r="I52" s="8"/>
      <c r="J52" s="24"/>
    </row>
    <row r="53" spans="1:10" x14ac:dyDescent="0.2">
      <c r="A53" s="9" t="s">
        <v>26</v>
      </c>
      <c r="B53" s="19">
        <f t="shared" si="16"/>
        <v>355737439</v>
      </c>
      <c r="C53" s="20">
        <f t="shared" si="17"/>
        <v>1</v>
      </c>
      <c r="D53" s="22" t="str">
        <f t="shared" si="18"/>
        <v>1</v>
      </c>
      <c r="E53" s="26"/>
      <c r="F53" s="26"/>
      <c r="G53" s="27"/>
      <c r="H53" s="8"/>
      <c r="I53" s="8"/>
      <c r="J53" s="24"/>
    </row>
    <row r="54" spans="1:10" x14ac:dyDescent="0.2">
      <c r="A54" s="9" t="s">
        <v>27</v>
      </c>
      <c r="B54" s="19">
        <f t="shared" si="16"/>
        <v>11857914</v>
      </c>
      <c r="C54" s="20">
        <f t="shared" si="17"/>
        <v>19</v>
      </c>
      <c r="D54" s="22" t="str">
        <f t="shared" si="18"/>
        <v>M</v>
      </c>
      <c r="E54" s="26"/>
      <c r="F54" s="26"/>
      <c r="G54" s="27"/>
      <c r="H54" s="8"/>
      <c r="I54" s="8"/>
      <c r="J54" s="24"/>
    </row>
    <row r="55" spans="1:10" x14ac:dyDescent="0.2">
      <c r="A55" s="9" t="s">
        <v>29</v>
      </c>
      <c r="B55" s="19">
        <f t="shared" si="16"/>
        <v>395263</v>
      </c>
      <c r="C55" s="20">
        <f t="shared" si="17"/>
        <v>24</v>
      </c>
      <c r="D55" s="22" t="str">
        <f t="shared" si="18"/>
        <v>S</v>
      </c>
      <c r="E55" s="26"/>
      <c r="F55" s="26"/>
      <c r="G55" s="27"/>
      <c r="H55" s="8"/>
      <c r="I55" s="8"/>
      <c r="J55" s="24"/>
    </row>
    <row r="56" spans="1:10" x14ac:dyDescent="0.2">
      <c r="A56" s="9" t="s">
        <v>31</v>
      </c>
      <c r="B56" s="19">
        <f t="shared" si="16"/>
        <v>13175</v>
      </c>
      <c r="C56" s="20">
        <f t="shared" si="17"/>
        <v>13</v>
      </c>
      <c r="D56" s="22" t="str">
        <f t="shared" si="18"/>
        <v>F</v>
      </c>
      <c r="E56" s="26"/>
      <c r="F56" s="26"/>
      <c r="G56" s="27"/>
      <c r="H56" s="8"/>
      <c r="I56" s="8"/>
      <c r="J56" s="24"/>
    </row>
    <row r="57" spans="1:10" x14ac:dyDescent="0.2">
      <c r="A57" s="9" t="s">
        <v>33</v>
      </c>
      <c r="B57" s="19">
        <f t="shared" si="16"/>
        <v>439</v>
      </c>
      <c r="C57" s="20">
        <f t="shared" si="17"/>
        <v>5</v>
      </c>
      <c r="D57" s="22" t="str">
        <f t="shared" si="18"/>
        <v>5</v>
      </c>
      <c r="E57" s="26"/>
      <c r="F57" s="26"/>
      <c r="G57" s="27"/>
      <c r="H57" s="8"/>
      <c r="I57" s="8"/>
      <c r="J57" s="24"/>
    </row>
    <row r="58" spans="1:10" x14ac:dyDescent="0.2">
      <c r="A58" s="9" t="s">
        <v>35</v>
      </c>
      <c r="B58" s="19">
        <f t="shared" si="16"/>
        <v>14</v>
      </c>
      <c r="C58" s="20">
        <f t="shared" si="17"/>
        <v>19</v>
      </c>
      <c r="D58" s="22" t="str">
        <f t="shared" si="18"/>
        <v>M</v>
      </c>
      <c r="E58" s="26"/>
      <c r="F58" s="26"/>
      <c r="G58" s="27"/>
      <c r="H58" s="8"/>
      <c r="I58" s="8"/>
      <c r="J58" s="24"/>
    </row>
    <row r="59" spans="1:10" x14ac:dyDescent="0.2">
      <c r="A59" s="9" t="s">
        <v>37</v>
      </c>
      <c r="B59" s="19">
        <f t="shared" si="16"/>
        <v>0</v>
      </c>
      <c r="C59" s="20">
        <f t="shared" si="17"/>
        <v>14</v>
      </c>
      <c r="D59" s="22" t="str">
        <f t="shared" si="18"/>
        <v>G</v>
      </c>
      <c r="E59" s="26"/>
      <c r="F59" s="26"/>
      <c r="G59" s="27"/>
      <c r="H59" s="8"/>
      <c r="I59" s="8"/>
      <c r="J59" s="24"/>
    </row>
  </sheetData>
  <sheetProtection algorithmName="SHA-512" hashValue="rqT21CdXkp98AAz/BDqNl3A72kI7oNxzXf0jfa07I5b7ad4xHWPXsXxEnsb02UzZN1HPjGpUzIaVYgUYn9afaQ==" saltValue="VMBsPQUBl2nWQzIAlzDhGQ==" spinCount="100000" sheet="1" objects="1" scenarios="1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JXM</dc:creator>
  <cp:lastModifiedBy>JXM</cp:lastModifiedBy>
  <dcterms:created xsi:type="dcterms:W3CDTF">2022-06-13T00:22:07Z</dcterms:created>
  <dcterms:modified xsi:type="dcterms:W3CDTF">2022-06-13T02:35:40Z</dcterms:modified>
</cp:coreProperties>
</file>