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line Values" sheetId="1" r:id="rId3"/>
    <sheet state="visible" name="raw data &amp; analysis" sheetId="2" r:id="rId4"/>
  </sheets>
  <definedNames/>
  <calcPr/>
</workbook>
</file>

<file path=xl/sharedStrings.xml><?xml version="1.0" encoding="utf-8"?>
<sst xmlns="http://schemas.openxmlformats.org/spreadsheetml/2006/main" count="108" uniqueCount="58">
  <si>
    <t>Experience Group</t>
  </si>
  <si>
    <t>Control Group</t>
  </si>
  <si>
    <t>Unique cookies to view course overview page per day:</t>
  </si>
  <si>
    <t>Date</t>
  </si>
  <si>
    <t>Pageviews</t>
  </si>
  <si>
    <t>Unique cookies to click "Start free trial" per day:</t>
  </si>
  <si>
    <t>Enrollments per day:</t>
  </si>
  <si>
    <t>Click-through-probability on "Start free trial":</t>
  </si>
  <si>
    <t>Clicks</t>
  </si>
  <si>
    <t>Enrollments</t>
  </si>
  <si>
    <t>Payments</t>
  </si>
  <si>
    <t>Probability of enrolling, given click:</t>
  </si>
  <si>
    <t>Probability of payment, given enroll:</t>
  </si>
  <si>
    <t>Probability of payment, given click</t>
  </si>
  <si>
    <t>Given # cookies to view the page per day</t>
  </si>
  <si>
    <t>Gross conversion</t>
  </si>
  <si>
    <t>Gross Conversion:</t>
  </si>
  <si>
    <t>Net conversion</t>
  </si>
  <si>
    <t>p value</t>
  </si>
  <si>
    <t>estimated # of cookies who click the "start" button</t>
  </si>
  <si>
    <t>standard deviation</t>
  </si>
  <si>
    <t>Retention</t>
  </si>
  <si>
    <t>estimated # of users who enroll</t>
  </si>
  <si>
    <t>Net Conversion</t>
  </si>
  <si>
    <t>Sanity Check</t>
  </si>
  <si>
    <t>Number of Cookies</t>
  </si>
  <si>
    <t>Number of clicks</t>
  </si>
  <si>
    <t>Click Through Probability</t>
  </si>
  <si>
    <t># of cookies in exp</t>
  </si>
  <si>
    <t># of clicks in exp</t>
  </si>
  <si>
    <t>CTP in exp</t>
  </si>
  <si>
    <t># of cookies in cont</t>
  </si>
  <si>
    <t># of clicks in cont</t>
  </si>
  <si>
    <t>CTP in cont</t>
  </si>
  <si>
    <t>SD of binomial</t>
  </si>
  <si>
    <t>alpha</t>
  </si>
  <si>
    <t>z score</t>
  </si>
  <si>
    <t>lower bound</t>
  </si>
  <si>
    <t>upper bound</t>
  </si>
  <si>
    <t>observed</t>
  </si>
  <si>
    <t>pass or not?</t>
  </si>
  <si>
    <t>Evaluation Metrics Significance Check</t>
  </si>
  <si>
    <t>Gross Conversion</t>
  </si>
  <si>
    <t>total enrolled in exp</t>
  </si>
  <si>
    <t>total remained in exp</t>
  </si>
  <si>
    <t>total clicked in exp</t>
  </si>
  <si>
    <t>total enrolled in cont</t>
  </si>
  <si>
    <t>total remained in cont</t>
  </si>
  <si>
    <t>total clicked in cont</t>
  </si>
  <si>
    <t>d0</t>
  </si>
  <si>
    <t>p pool</t>
  </si>
  <si>
    <t>standard dev</t>
  </si>
  <si>
    <t>dmin</t>
  </si>
  <si>
    <t>practical significance</t>
  </si>
  <si>
    <t>statistical significance</t>
  </si>
  <si>
    <t>Sign Test</t>
  </si>
  <si>
    <t>days for positive change</t>
  </si>
  <si>
    <t># of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</si>
</sst>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, mmm d"/>
    <numFmt numFmtId="165" formatCode="0.000000"/>
    <numFmt numFmtId="166" formatCode="0.00000"/>
  </numFmts>
  <fonts count="5">
    <font>
      <sz val="10.0"/>
      <color rgb="FF000000"/>
      <name val="Arial"/>
    </font>
    <font>
      <color rgb="FF000000"/>
      <name val="Arial"/>
    </font>
    <font/>
    <font>
      <b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7">
    <border/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FF9900"/>
      </left>
      <top style="thick">
        <color rgb="FFFF9900"/>
      </top>
    </border>
    <border>
      <top style="thick">
        <color rgb="FFFF9900"/>
      </top>
    </border>
    <border>
      <right style="thick">
        <color rgb="FFFF9900"/>
      </right>
      <top style="thick">
        <color rgb="FFFF9900"/>
      </top>
    </border>
    <border>
      <left style="thick">
        <color rgb="FFFF9900"/>
      </left>
    </border>
    <border>
      <right style="thick">
        <color rgb="FFFF9900"/>
      </right>
    </border>
    <border>
      <left style="thick">
        <color rgb="FFFF9900"/>
      </left>
      <bottom style="thick">
        <color rgb="FFFF9900"/>
      </bottom>
    </border>
    <border>
      <bottom style="thick">
        <color rgb="FFFF9900"/>
      </bottom>
    </border>
    <border>
      <right style="thick">
        <color rgb="FFFF9900"/>
      </right>
      <bottom style="thick">
        <color rgb="FFFF99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4" fillId="0" fontId="1" numFmtId="164" xfId="0" applyAlignment="1" applyBorder="1" applyFont="1" applyNumberFormat="1">
      <alignment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0" fillId="2" fontId="2" numFmtId="0" xfId="0" applyFont="1"/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164" xfId="0" applyAlignment="1" applyBorder="1" applyFont="1" applyNumberFormat="1">
      <alignment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readingOrder="0"/>
    </xf>
    <xf borderId="13" fillId="0" fontId="2" numFmtId="0" xfId="0" applyBorder="1" applyFont="1"/>
    <xf borderId="0" fillId="0" fontId="3" numFmtId="0" xfId="0" applyAlignment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5" fillId="0" fontId="2" numFmtId="0" xfId="0" applyBorder="1" applyFont="1"/>
    <xf borderId="16" fillId="0" fontId="2" numFmtId="0" xfId="0" applyAlignment="1" applyBorder="1" applyFont="1">
      <alignment readingOrder="0"/>
    </xf>
    <xf borderId="12" fillId="0" fontId="2" numFmtId="0" xfId="0" applyBorder="1" applyFont="1"/>
    <xf borderId="0" fillId="0" fontId="2" numFmtId="165" xfId="0" applyFont="1" applyNumberFormat="1"/>
    <xf borderId="0" fillId="0" fontId="2" numFmtId="1" xfId="0" applyFont="1" applyNumberFormat="1"/>
    <xf borderId="13" fillId="0" fontId="2" numFmtId="165" xfId="0" applyBorder="1" applyFont="1" applyNumberFormat="1"/>
    <xf borderId="0" fillId="0" fontId="2" numFmtId="165" xfId="0" applyAlignment="1" applyFont="1" applyNumberFormat="1">
      <alignment readingOrder="0"/>
    </xf>
    <xf borderId="13" fillId="0" fontId="2" numFmtId="165" xfId="0" applyAlignment="1" applyBorder="1" applyFont="1" applyNumberFormat="1">
      <alignment readingOrder="0"/>
    </xf>
    <xf borderId="0" fillId="0" fontId="3" numFmtId="0" xfId="0" applyFont="1"/>
    <xf borderId="13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5" fillId="0" fontId="2" numFmtId="166" xfId="0" applyBorder="1" applyFont="1" applyNumberFormat="1"/>
    <xf borderId="16" fillId="0" fontId="2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</cols>
  <sheetData>
    <row r="1">
      <c r="A1" s="1" t="s">
        <v>2</v>
      </c>
      <c r="B1" s="4">
        <v>40000.0</v>
      </c>
    </row>
    <row r="2">
      <c r="A2" s="1" t="s">
        <v>5</v>
      </c>
      <c r="B2" s="4">
        <v>3200.0</v>
      </c>
    </row>
    <row r="3">
      <c r="A3" s="1" t="s">
        <v>6</v>
      </c>
      <c r="B3" s="4">
        <v>660.0</v>
      </c>
    </row>
    <row r="4">
      <c r="A4" s="1" t="s">
        <v>7</v>
      </c>
      <c r="B4" s="4">
        <v>0.08</v>
      </c>
    </row>
    <row r="5">
      <c r="A5" s="1" t="s">
        <v>11</v>
      </c>
      <c r="B5" s="4">
        <v>0.20625</v>
      </c>
    </row>
    <row r="6">
      <c r="A6" s="1" t="s">
        <v>12</v>
      </c>
      <c r="B6" s="4">
        <v>0.53</v>
      </c>
    </row>
    <row r="7">
      <c r="A7" s="1" t="s">
        <v>13</v>
      </c>
      <c r="B7" s="4">
        <v>0.1093125</v>
      </c>
    </row>
    <row r="9">
      <c r="A9" s="2" t="s">
        <v>14</v>
      </c>
      <c r="B9" s="2">
        <v>5000.0</v>
      </c>
    </row>
    <row r="10">
      <c r="A10" s="2"/>
    </row>
    <row r="12">
      <c r="A12" s="8" t="s">
        <v>16</v>
      </c>
    </row>
    <row r="13">
      <c r="A13" s="2" t="s">
        <v>18</v>
      </c>
      <c r="B13">
        <f>B3/B2</f>
        <v>0.20625</v>
      </c>
    </row>
    <row r="14">
      <c r="A14" s="2" t="s">
        <v>19</v>
      </c>
      <c r="B14">
        <f>$B$9*B4</f>
        <v>400</v>
      </c>
    </row>
    <row r="15">
      <c r="A15" s="2" t="s">
        <v>20</v>
      </c>
      <c r="B15">
        <f>SQRT(B13*(1-B13)/B14)</f>
        <v>0.02023060414</v>
      </c>
    </row>
    <row r="18">
      <c r="A18" s="8" t="s">
        <v>21</v>
      </c>
    </row>
    <row r="19">
      <c r="A19" s="2" t="s">
        <v>18</v>
      </c>
      <c r="B19">
        <f>B6</f>
        <v>0.53</v>
      </c>
    </row>
    <row r="20">
      <c r="A20" s="2" t="s">
        <v>22</v>
      </c>
      <c r="B20">
        <f>B9*(B3/B1)</f>
        <v>82.5</v>
      </c>
    </row>
    <row r="21">
      <c r="A21" s="2" t="s">
        <v>20</v>
      </c>
      <c r="B21">
        <f>SQRT(B19*(1-B19)/B20)</f>
        <v>0.05494901218</v>
      </c>
    </row>
    <row r="24">
      <c r="A24" s="8" t="s">
        <v>23</v>
      </c>
    </row>
    <row r="25">
      <c r="A25" s="2" t="s">
        <v>18</v>
      </c>
      <c r="B25">
        <f>B7</f>
        <v>0.1093125</v>
      </c>
    </row>
    <row r="26">
      <c r="A26" s="2" t="s">
        <v>19</v>
      </c>
      <c r="B26">
        <f>$B$9*B4</f>
        <v>400</v>
      </c>
    </row>
    <row r="27">
      <c r="A27" s="2" t="s">
        <v>20</v>
      </c>
      <c r="B27">
        <f>SQRT(B25*(1-B25)/B26)</f>
        <v>0.01560154458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4" max="4" width="19.0"/>
    <col customWidth="1" min="7" max="8" width="23.71"/>
  </cols>
  <sheetData>
    <row r="1">
      <c r="A1" s="1" t="s">
        <v>0</v>
      </c>
      <c r="B1" s="1"/>
      <c r="C1" s="1"/>
      <c r="D1" s="1"/>
      <c r="E1" s="1"/>
      <c r="J1" s="2" t="s">
        <v>1</v>
      </c>
    </row>
    <row r="2">
      <c r="A2" s="3" t="s">
        <v>3</v>
      </c>
      <c r="B2" s="5" t="s">
        <v>4</v>
      </c>
      <c r="C2" s="5" t="s">
        <v>8</v>
      </c>
      <c r="D2" s="5" t="s">
        <v>9</v>
      </c>
      <c r="E2" s="6" t="s">
        <v>10</v>
      </c>
      <c r="G2" s="7" t="s">
        <v>15</v>
      </c>
      <c r="H2" s="7" t="s">
        <v>17</v>
      </c>
      <c r="J2" s="3" t="s">
        <v>3</v>
      </c>
      <c r="K2" s="5" t="s">
        <v>4</v>
      </c>
      <c r="L2" s="5" t="s">
        <v>8</v>
      </c>
      <c r="M2" s="5" t="s">
        <v>9</v>
      </c>
      <c r="N2" s="6" t="s">
        <v>10</v>
      </c>
    </row>
    <row r="3">
      <c r="A3" s="9">
        <v>43749.0</v>
      </c>
      <c r="B3" s="4">
        <v>7716.0</v>
      </c>
      <c r="C3" s="4">
        <v>686.0</v>
      </c>
      <c r="D3" s="4">
        <v>105.0</v>
      </c>
      <c r="E3" s="10">
        <v>34.0</v>
      </c>
      <c r="G3" s="11">
        <f t="shared" ref="G3:H3" si="1">if((D3/$C3)&lt;(M3/$L3),0,1)</f>
        <v>0</v>
      </c>
      <c r="H3" s="11">
        <f t="shared" si="1"/>
        <v>0</v>
      </c>
      <c r="J3" s="9">
        <v>43749.0</v>
      </c>
      <c r="K3" s="4">
        <v>7723.0</v>
      </c>
      <c r="L3" s="4">
        <v>687.0</v>
      </c>
      <c r="M3" s="4">
        <v>134.0</v>
      </c>
      <c r="N3" s="10">
        <v>70.0</v>
      </c>
    </row>
    <row r="4">
      <c r="A4" s="9">
        <v>43750.0</v>
      </c>
      <c r="B4" s="4">
        <v>9288.0</v>
      </c>
      <c r="C4" s="4">
        <v>785.0</v>
      </c>
      <c r="D4" s="4">
        <v>116.0</v>
      </c>
      <c r="E4" s="10">
        <v>91.0</v>
      </c>
      <c r="G4" s="11">
        <f t="shared" ref="G4:H4" si="2">if((D4/$C4)&lt;(M4/$L4),0,1)</f>
        <v>0</v>
      </c>
      <c r="H4" s="11">
        <f t="shared" si="2"/>
        <v>1</v>
      </c>
      <c r="J4" s="9">
        <v>43750.0</v>
      </c>
      <c r="K4" s="4">
        <v>9102.0</v>
      </c>
      <c r="L4" s="4">
        <v>779.0</v>
      </c>
      <c r="M4" s="4">
        <v>147.0</v>
      </c>
      <c r="N4" s="10">
        <v>70.0</v>
      </c>
    </row>
    <row r="5">
      <c r="A5" s="9">
        <v>43751.0</v>
      </c>
      <c r="B5" s="4">
        <v>10480.0</v>
      </c>
      <c r="C5" s="4">
        <v>884.0</v>
      </c>
      <c r="D5" s="4">
        <v>145.0</v>
      </c>
      <c r="E5" s="10">
        <v>79.0</v>
      </c>
      <c r="G5" s="11">
        <f t="shared" ref="G5:H5" si="3">if((D5/$C5)&lt;(M5/$L5),0,1)</f>
        <v>0</v>
      </c>
      <c r="H5" s="11">
        <f t="shared" si="3"/>
        <v>0</v>
      </c>
      <c r="J5" s="9">
        <v>43751.0</v>
      </c>
      <c r="K5" s="4">
        <v>10511.0</v>
      </c>
      <c r="L5" s="4">
        <v>909.0</v>
      </c>
      <c r="M5" s="4">
        <v>167.0</v>
      </c>
      <c r="N5" s="10">
        <v>95.0</v>
      </c>
    </row>
    <row r="6">
      <c r="A6" s="9">
        <v>43752.0</v>
      </c>
      <c r="B6" s="4">
        <v>9867.0</v>
      </c>
      <c r="C6" s="4">
        <v>827.0</v>
      </c>
      <c r="D6" s="4">
        <v>138.0</v>
      </c>
      <c r="E6" s="10">
        <v>92.0</v>
      </c>
      <c r="G6" s="11">
        <f t="shared" ref="G6:H6" si="4">if((D6/$C6)&lt;(M6/$L6),0,1)</f>
        <v>0</v>
      </c>
      <c r="H6" s="11">
        <f t="shared" si="4"/>
        <v>0</v>
      </c>
      <c r="J6" s="9">
        <v>43752.0</v>
      </c>
      <c r="K6" s="4">
        <v>9871.0</v>
      </c>
      <c r="L6" s="4">
        <v>836.0</v>
      </c>
      <c r="M6" s="4">
        <v>156.0</v>
      </c>
      <c r="N6" s="10">
        <v>105.0</v>
      </c>
    </row>
    <row r="7">
      <c r="A7" s="9">
        <v>43753.0</v>
      </c>
      <c r="B7" s="4">
        <v>9793.0</v>
      </c>
      <c r="C7" s="4">
        <v>832.0</v>
      </c>
      <c r="D7" s="4">
        <v>140.0</v>
      </c>
      <c r="E7" s="10">
        <v>94.0</v>
      </c>
      <c r="G7" s="11">
        <f t="shared" ref="G7:H7" si="5">if((D7/$C7)&lt;(M7/$L7),0,1)</f>
        <v>0</v>
      </c>
      <c r="H7" s="11">
        <f t="shared" si="5"/>
        <v>1</v>
      </c>
      <c r="J7" s="9">
        <v>43753.0</v>
      </c>
      <c r="K7" s="4">
        <v>10014.0</v>
      </c>
      <c r="L7" s="4">
        <v>837.0</v>
      </c>
      <c r="M7" s="4">
        <v>163.0</v>
      </c>
      <c r="N7" s="10">
        <v>64.0</v>
      </c>
    </row>
    <row r="8">
      <c r="A8" s="9">
        <v>43754.0</v>
      </c>
      <c r="B8" s="4">
        <v>9500.0</v>
      </c>
      <c r="C8" s="4">
        <v>788.0</v>
      </c>
      <c r="D8" s="4">
        <v>129.0</v>
      </c>
      <c r="E8" s="10">
        <v>61.0</v>
      </c>
      <c r="G8" s="11">
        <f t="shared" ref="G8:H8" si="6">if((D8/$C8)&lt;(M8/$L8),0,1)</f>
        <v>0</v>
      </c>
      <c r="H8" s="11">
        <f t="shared" si="6"/>
        <v>0</v>
      </c>
      <c r="J8" s="9">
        <v>43754.0</v>
      </c>
      <c r="K8" s="4">
        <v>9670.0</v>
      </c>
      <c r="L8" s="4">
        <v>823.0</v>
      </c>
      <c r="M8" s="4">
        <v>138.0</v>
      </c>
      <c r="N8" s="10">
        <v>82.0</v>
      </c>
    </row>
    <row r="9">
      <c r="A9" s="9">
        <v>43755.0</v>
      </c>
      <c r="B9" s="4">
        <v>9088.0</v>
      </c>
      <c r="C9" s="4">
        <v>780.0</v>
      </c>
      <c r="D9" s="4">
        <v>127.0</v>
      </c>
      <c r="E9" s="10">
        <v>44.0</v>
      </c>
      <c r="G9" s="11">
        <f t="shared" ref="G9:H9" si="7">if((D9/$C9)&lt;(M9/$L9),0,1)</f>
        <v>0</v>
      </c>
      <c r="H9" s="11">
        <f t="shared" si="7"/>
        <v>0</v>
      </c>
      <c r="J9" s="9">
        <v>43755.0</v>
      </c>
      <c r="K9" s="4">
        <v>9008.0</v>
      </c>
      <c r="L9" s="4">
        <v>748.0</v>
      </c>
      <c r="M9" s="4">
        <v>146.0</v>
      </c>
      <c r="N9" s="10">
        <v>76.0</v>
      </c>
    </row>
    <row r="10">
      <c r="A10" s="9">
        <v>43756.0</v>
      </c>
      <c r="B10" s="4">
        <v>7664.0</v>
      </c>
      <c r="C10" s="4">
        <v>652.0</v>
      </c>
      <c r="D10" s="4">
        <v>94.0</v>
      </c>
      <c r="E10" s="10">
        <v>62.0</v>
      </c>
      <c r="G10" s="11">
        <f t="shared" ref="G10:H10" si="8">if((D10/$C10)&lt;(M10/$L10),0,1)</f>
        <v>0</v>
      </c>
      <c r="H10" s="11">
        <f t="shared" si="8"/>
        <v>0</v>
      </c>
      <c r="J10" s="9">
        <v>43756.0</v>
      </c>
      <c r="K10" s="4">
        <v>7434.0</v>
      </c>
      <c r="L10" s="4">
        <v>632.0</v>
      </c>
      <c r="M10" s="4">
        <v>110.0</v>
      </c>
      <c r="N10" s="10">
        <v>70.0</v>
      </c>
    </row>
    <row r="11">
      <c r="A11" s="9">
        <v>43757.0</v>
      </c>
      <c r="B11" s="4">
        <v>8434.0</v>
      </c>
      <c r="C11" s="4">
        <v>697.0</v>
      </c>
      <c r="D11" s="4">
        <v>120.0</v>
      </c>
      <c r="E11" s="10">
        <v>77.0</v>
      </c>
      <c r="G11" s="11">
        <f t="shared" ref="G11:H11" si="9">if((D11/$C11)&lt;(M11/$L11),0,1)</f>
        <v>0</v>
      </c>
      <c r="H11" s="11">
        <f t="shared" si="9"/>
        <v>1</v>
      </c>
      <c r="J11" s="9">
        <v>43757.0</v>
      </c>
      <c r="K11" s="4">
        <v>8459.0</v>
      </c>
      <c r="L11" s="4">
        <v>691.0</v>
      </c>
      <c r="M11" s="4">
        <v>131.0</v>
      </c>
      <c r="N11" s="10">
        <v>60.0</v>
      </c>
    </row>
    <row r="12">
      <c r="A12" s="9">
        <v>43758.0</v>
      </c>
      <c r="B12" s="4">
        <v>10496.0</v>
      </c>
      <c r="C12" s="4">
        <v>860.0</v>
      </c>
      <c r="D12" s="4">
        <v>153.0</v>
      </c>
      <c r="E12" s="10">
        <v>98.0</v>
      </c>
      <c r="G12" s="11">
        <f t="shared" ref="G12:H12" si="10">if((D12/$C12)&lt;(M12/$L12),0,1)</f>
        <v>0</v>
      </c>
      <c r="H12" s="11">
        <f t="shared" si="10"/>
        <v>1</v>
      </c>
      <c r="J12" s="9">
        <v>43758.0</v>
      </c>
      <c r="K12" s="4">
        <v>10667.0</v>
      </c>
      <c r="L12" s="4">
        <v>861.0</v>
      </c>
      <c r="M12" s="4">
        <v>165.0</v>
      </c>
      <c r="N12" s="10">
        <v>97.0</v>
      </c>
    </row>
    <row r="13">
      <c r="A13" s="9">
        <v>43759.0</v>
      </c>
      <c r="B13" s="4">
        <v>10551.0</v>
      </c>
      <c r="C13" s="4">
        <v>864.0</v>
      </c>
      <c r="D13" s="4">
        <v>143.0</v>
      </c>
      <c r="E13" s="10">
        <v>71.0</v>
      </c>
      <c r="G13" s="11">
        <f t="shared" ref="G13:H13" si="11">if((D13/$C13)&lt;(M13/$L13),0,1)</f>
        <v>0</v>
      </c>
      <c r="H13" s="11">
        <f t="shared" si="11"/>
        <v>0</v>
      </c>
      <c r="J13" s="9">
        <v>43759.0</v>
      </c>
      <c r="K13" s="4">
        <v>10660.0</v>
      </c>
      <c r="L13" s="4">
        <v>867.0</v>
      </c>
      <c r="M13" s="4">
        <v>196.0</v>
      </c>
      <c r="N13" s="10">
        <v>105.0</v>
      </c>
    </row>
    <row r="14">
      <c r="A14" s="9">
        <v>43760.0</v>
      </c>
      <c r="B14" s="4">
        <v>9737.0</v>
      </c>
      <c r="C14" s="4">
        <v>801.0</v>
      </c>
      <c r="D14" s="4">
        <v>128.0</v>
      </c>
      <c r="E14" s="10">
        <v>70.0</v>
      </c>
      <c r="G14" s="11">
        <f t="shared" ref="G14:H14" si="12">if((D14/$C14)&lt;(M14/$L14),0,1)</f>
        <v>0</v>
      </c>
      <c r="H14" s="11">
        <f t="shared" si="12"/>
        <v>0</v>
      </c>
      <c r="J14" s="9">
        <v>43760.0</v>
      </c>
      <c r="K14" s="4">
        <v>9947.0</v>
      </c>
      <c r="L14" s="4">
        <v>838.0</v>
      </c>
      <c r="M14" s="4">
        <v>162.0</v>
      </c>
      <c r="N14" s="10">
        <v>92.0</v>
      </c>
    </row>
    <row r="15">
      <c r="A15" s="9">
        <v>43761.0</v>
      </c>
      <c r="B15" s="4">
        <v>8176.0</v>
      </c>
      <c r="C15" s="4">
        <v>642.0</v>
      </c>
      <c r="D15" s="4">
        <v>122.0</v>
      </c>
      <c r="E15" s="10">
        <v>68.0</v>
      </c>
      <c r="G15" s="11">
        <f t="shared" ref="G15:H15" si="13">if((D15/$C15)&lt;(M15/$L15),0,1)</f>
        <v>0</v>
      </c>
      <c r="H15" s="11">
        <f t="shared" si="13"/>
        <v>1</v>
      </c>
      <c r="J15" s="9">
        <v>43761.0</v>
      </c>
      <c r="K15" s="4">
        <v>8324.0</v>
      </c>
      <c r="L15" s="4">
        <v>665.0</v>
      </c>
      <c r="M15" s="4">
        <v>127.0</v>
      </c>
      <c r="N15" s="10">
        <v>56.0</v>
      </c>
    </row>
    <row r="16">
      <c r="A16" s="9">
        <v>43762.0</v>
      </c>
      <c r="B16" s="4">
        <v>9402.0</v>
      </c>
      <c r="C16" s="4">
        <v>697.0</v>
      </c>
      <c r="D16" s="4">
        <v>194.0</v>
      </c>
      <c r="E16" s="10">
        <v>94.0</v>
      </c>
      <c r="G16" s="11">
        <f t="shared" ref="G16:H16" si="14">if((D16/$C16)&lt;(M16/$L16),0,1)</f>
        <v>0</v>
      </c>
      <c r="H16" s="11">
        <f t="shared" si="14"/>
        <v>0</v>
      </c>
      <c r="J16" s="9">
        <v>43762.0</v>
      </c>
      <c r="K16" s="4">
        <v>9434.0</v>
      </c>
      <c r="L16" s="4">
        <v>673.0</v>
      </c>
      <c r="M16" s="4">
        <v>220.0</v>
      </c>
      <c r="N16" s="10">
        <v>122.0</v>
      </c>
    </row>
    <row r="17">
      <c r="A17" s="9">
        <v>43763.0</v>
      </c>
      <c r="B17" s="4">
        <v>8669.0</v>
      </c>
      <c r="C17" s="4">
        <v>669.0</v>
      </c>
      <c r="D17" s="4">
        <v>127.0</v>
      </c>
      <c r="E17" s="10">
        <v>81.0</v>
      </c>
      <c r="G17" s="11">
        <f t="shared" ref="G17:H17" si="15">if((D17/$C17)&lt;(M17/$L17),0,1)</f>
        <v>0</v>
      </c>
      <c r="H17" s="11">
        <f t="shared" si="15"/>
        <v>0</v>
      </c>
      <c r="J17" s="9">
        <v>43763.0</v>
      </c>
      <c r="K17" s="4">
        <v>8687.0</v>
      </c>
      <c r="L17" s="4">
        <v>691.0</v>
      </c>
      <c r="M17" s="4">
        <v>176.0</v>
      </c>
      <c r="N17" s="10">
        <v>128.0</v>
      </c>
    </row>
    <row r="18">
      <c r="A18" s="9">
        <v>43764.0</v>
      </c>
      <c r="B18" s="4">
        <v>8881.0</v>
      </c>
      <c r="C18" s="4">
        <v>693.0</v>
      </c>
      <c r="D18" s="4">
        <v>153.0</v>
      </c>
      <c r="E18" s="10">
        <v>101.0</v>
      </c>
      <c r="G18" s="11">
        <f t="shared" ref="G18:H18" si="16">if((D18/$C18)&lt;(M18/$L18),0,1)</f>
        <v>0</v>
      </c>
      <c r="H18" s="11">
        <f t="shared" si="16"/>
        <v>0</v>
      </c>
      <c r="J18" s="9">
        <v>43764.0</v>
      </c>
      <c r="K18" s="4">
        <v>8896.0</v>
      </c>
      <c r="L18" s="4">
        <v>708.0</v>
      </c>
      <c r="M18" s="4">
        <v>161.0</v>
      </c>
      <c r="N18" s="10">
        <v>104.0</v>
      </c>
    </row>
    <row r="19">
      <c r="A19" s="9">
        <v>43765.0</v>
      </c>
      <c r="B19" s="4">
        <v>9655.0</v>
      </c>
      <c r="C19" s="4">
        <v>771.0</v>
      </c>
      <c r="D19" s="4">
        <v>213.0</v>
      </c>
      <c r="E19" s="10">
        <v>119.0</v>
      </c>
      <c r="G19" s="11">
        <f t="shared" ref="G19:H19" si="17">if((D19/$C19)&lt;(M19/$L19),0,1)</f>
        <v>0</v>
      </c>
      <c r="H19" s="11">
        <f t="shared" si="17"/>
        <v>0</v>
      </c>
      <c r="J19" s="9">
        <v>43765.0</v>
      </c>
      <c r="K19" s="4">
        <v>9535.0</v>
      </c>
      <c r="L19" s="4">
        <v>759.0</v>
      </c>
      <c r="M19" s="4">
        <v>233.0</v>
      </c>
      <c r="N19" s="10">
        <v>124.0</v>
      </c>
    </row>
    <row r="20">
      <c r="A20" s="9">
        <v>43766.0</v>
      </c>
      <c r="B20" s="4">
        <v>9396.0</v>
      </c>
      <c r="C20" s="4">
        <v>736.0</v>
      </c>
      <c r="D20" s="4">
        <v>162.0</v>
      </c>
      <c r="E20" s="10">
        <v>120.0</v>
      </c>
      <c r="G20" s="11">
        <f t="shared" ref="G20:H20" si="18">if((D20/$C20)&lt;(M20/$L20),0,1)</f>
        <v>1</v>
      </c>
      <c r="H20" s="11">
        <f t="shared" si="18"/>
        <v>1</v>
      </c>
      <c r="J20" s="9">
        <v>43766.0</v>
      </c>
      <c r="K20" s="4">
        <v>9363.0</v>
      </c>
      <c r="L20" s="4">
        <v>736.0</v>
      </c>
      <c r="M20" s="4">
        <v>154.0</v>
      </c>
      <c r="N20" s="10">
        <v>91.0</v>
      </c>
    </row>
    <row r="21">
      <c r="A21" s="9">
        <v>43767.0</v>
      </c>
      <c r="B21" s="4">
        <v>9262.0</v>
      </c>
      <c r="C21" s="4">
        <v>727.0</v>
      </c>
      <c r="D21" s="4">
        <v>201.0</v>
      </c>
      <c r="E21" s="10">
        <v>96.0</v>
      </c>
      <c r="G21" s="11">
        <f t="shared" ref="G21:H21" si="19">if((D21/$C21)&lt;(M21/$L21),0,1)</f>
        <v>1</v>
      </c>
      <c r="H21" s="11">
        <f t="shared" si="19"/>
        <v>1</v>
      </c>
      <c r="J21" s="9">
        <v>43767.0</v>
      </c>
      <c r="K21" s="4">
        <v>9327.0</v>
      </c>
      <c r="L21" s="4">
        <v>739.0</v>
      </c>
      <c r="M21" s="4">
        <v>196.0</v>
      </c>
      <c r="N21" s="10">
        <v>86.0</v>
      </c>
    </row>
    <row r="22">
      <c r="A22" s="9">
        <v>43768.0</v>
      </c>
      <c r="B22" s="4">
        <v>9308.0</v>
      </c>
      <c r="C22" s="4">
        <v>728.0</v>
      </c>
      <c r="D22" s="4">
        <v>207.0</v>
      </c>
      <c r="E22" s="10">
        <v>67.0</v>
      </c>
      <c r="G22" s="11">
        <f t="shared" ref="G22:H22" si="20">if((D22/$C22)&lt;(M22/$L22),0,1)</f>
        <v>1</v>
      </c>
      <c r="H22" s="11">
        <f t="shared" si="20"/>
        <v>0</v>
      </c>
      <c r="J22" s="9">
        <v>43768.0</v>
      </c>
      <c r="K22" s="4">
        <v>9345.0</v>
      </c>
      <c r="L22" s="4">
        <v>734.0</v>
      </c>
      <c r="M22" s="4">
        <v>167.0</v>
      </c>
      <c r="N22" s="10">
        <v>75.0</v>
      </c>
    </row>
    <row r="23">
      <c r="A23" s="9">
        <v>43769.0</v>
      </c>
      <c r="B23" s="4">
        <v>8715.0</v>
      </c>
      <c r="C23" s="4">
        <v>722.0</v>
      </c>
      <c r="D23" s="4">
        <v>182.0</v>
      </c>
      <c r="E23" s="10">
        <v>123.0</v>
      </c>
      <c r="G23" s="11">
        <f t="shared" ref="G23:H23" si="21">if((D23/$C23)&lt;(M23/$L23),0,1)</f>
        <v>1</v>
      </c>
      <c r="H23" s="11">
        <f t="shared" si="21"/>
        <v>1</v>
      </c>
      <c r="J23" s="9">
        <v>43769.0</v>
      </c>
      <c r="K23" s="4">
        <v>8890.0</v>
      </c>
      <c r="L23" s="4">
        <v>706.0</v>
      </c>
      <c r="M23" s="4">
        <v>174.0</v>
      </c>
      <c r="N23" s="10">
        <v>101.0</v>
      </c>
    </row>
    <row r="24">
      <c r="A24" s="9">
        <v>43770.0</v>
      </c>
      <c r="B24" s="4">
        <v>8448.0</v>
      </c>
      <c r="C24" s="4">
        <v>695.0</v>
      </c>
      <c r="D24" s="4">
        <v>142.0</v>
      </c>
      <c r="E24" s="10">
        <v>100.0</v>
      </c>
      <c r="G24" s="11">
        <f t="shared" ref="G24:H24" si="22">if((D24/$C24)&lt;(M24/$L24),0,1)</f>
        <v>0</v>
      </c>
      <c r="H24" s="11">
        <f t="shared" si="22"/>
        <v>1</v>
      </c>
      <c r="J24" s="9">
        <v>43770.0</v>
      </c>
      <c r="K24" s="4">
        <v>8460.0</v>
      </c>
      <c r="L24" s="4">
        <v>681.0</v>
      </c>
      <c r="M24" s="4">
        <v>156.0</v>
      </c>
      <c r="N24" s="10">
        <v>93.0</v>
      </c>
    </row>
    <row r="25">
      <c r="A25" s="9">
        <v>43771.0</v>
      </c>
      <c r="B25" s="4">
        <v>8836.0</v>
      </c>
      <c r="C25" s="4">
        <v>724.0</v>
      </c>
      <c r="D25" s="4">
        <v>182.0</v>
      </c>
      <c r="E25" s="10">
        <v>103.0</v>
      </c>
      <c r="G25" s="11">
        <f t="shared" ref="G25:H25" si="23">if((D25/$C25)&lt;(M25/$L25),0,1)</f>
        <v>0</v>
      </c>
      <c r="H25" s="11">
        <f t="shared" si="23"/>
        <v>1</v>
      </c>
      <c r="J25" s="9">
        <v>43771.0</v>
      </c>
      <c r="K25" s="4">
        <v>8836.0</v>
      </c>
      <c r="L25" s="4">
        <v>693.0</v>
      </c>
      <c r="M25" s="4">
        <v>206.0</v>
      </c>
      <c r="N25" s="10">
        <v>67.0</v>
      </c>
    </row>
    <row r="26">
      <c r="A26" s="9">
        <v>43772.0</v>
      </c>
      <c r="B26" s="4">
        <v>9359.0</v>
      </c>
      <c r="C26" s="4">
        <v>789.0</v>
      </c>
      <c r="D26" s="12"/>
      <c r="E26" s="13"/>
      <c r="J26" s="9">
        <v>43772.0</v>
      </c>
      <c r="K26" s="4">
        <v>9437.0</v>
      </c>
      <c r="L26" s="4">
        <v>788.0</v>
      </c>
      <c r="M26" s="12"/>
      <c r="N26" s="13"/>
    </row>
    <row r="27">
      <c r="A27" s="9">
        <v>43773.0</v>
      </c>
      <c r="B27" s="4">
        <v>9427.0</v>
      </c>
      <c r="C27" s="4">
        <v>743.0</v>
      </c>
      <c r="D27" s="12"/>
      <c r="E27" s="13"/>
      <c r="J27" s="9">
        <v>43773.0</v>
      </c>
      <c r="K27" s="4">
        <v>9420.0</v>
      </c>
      <c r="L27" s="4">
        <v>781.0</v>
      </c>
      <c r="M27" s="12"/>
      <c r="N27" s="13"/>
    </row>
    <row r="28">
      <c r="A28" s="9">
        <v>43774.0</v>
      </c>
      <c r="B28" s="4">
        <v>9633.0</v>
      </c>
      <c r="C28" s="4">
        <v>808.0</v>
      </c>
      <c r="D28" s="12"/>
      <c r="E28" s="13"/>
      <c r="J28" s="9">
        <v>43774.0</v>
      </c>
      <c r="K28" s="4">
        <v>9570.0</v>
      </c>
      <c r="L28" s="4">
        <v>805.0</v>
      </c>
      <c r="M28" s="12"/>
      <c r="N28" s="13"/>
    </row>
    <row r="29">
      <c r="A29" s="9">
        <v>43775.0</v>
      </c>
      <c r="B29" s="4">
        <v>9842.0</v>
      </c>
      <c r="C29" s="4">
        <v>831.0</v>
      </c>
      <c r="D29" s="12"/>
      <c r="E29" s="13"/>
      <c r="J29" s="9">
        <v>43775.0</v>
      </c>
      <c r="K29" s="4">
        <v>9921.0</v>
      </c>
      <c r="L29" s="4">
        <v>830.0</v>
      </c>
      <c r="M29" s="12"/>
      <c r="N29" s="13"/>
    </row>
    <row r="30">
      <c r="A30" s="9">
        <v>43776.0</v>
      </c>
      <c r="B30" s="4">
        <v>9272.0</v>
      </c>
      <c r="C30" s="4">
        <v>767.0</v>
      </c>
      <c r="D30" s="12"/>
      <c r="E30" s="13"/>
      <c r="J30" s="9">
        <v>43776.0</v>
      </c>
      <c r="K30" s="4">
        <v>9424.0</v>
      </c>
      <c r="L30" s="4">
        <v>781.0</v>
      </c>
      <c r="M30" s="12"/>
      <c r="N30" s="13"/>
    </row>
    <row r="31">
      <c r="A31" s="9">
        <v>43777.0</v>
      </c>
      <c r="B31" s="4">
        <v>8969.0</v>
      </c>
      <c r="C31" s="4">
        <v>760.0</v>
      </c>
      <c r="D31" s="12"/>
      <c r="E31" s="13"/>
      <c r="J31" s="9">
        <v>43777.0</v>
      </c>
      <c r="K31" s="4">
        <v>9010.0</v>
      </c>
      <c r="L31" s="4">
        <v>756.0</v>
      </c>
      <c r="M31" s="12"/>
      <c r="N31" s="13"/>
    </row>
    <row r="32">
      <c r="A32" s="9">
        <v>43778.0</v>
      </c>
      <c r="B32" s="4">
        <v>9697.0</v>
      </c>
      <c r="C32" s="4">
        <v>850.0</v>
      </c>
      <c r="D32" s="12"/>
      <c r="E32" s="13"/>
      <c r="J32" s="9">
        <v>43778.0</v>
      </c>
      <c r="K32" s="4">
        <v>9656.0</v>
      </c>
      <c r="L32" s="4">
        <v>825.0</v>
      </c>
      <c r="M32" s="12"/>
      <c r="N32" s="13"/>
    </row>
    <row r="33">
      <c r="A33" s="9">
        <v>43779.0</v>
      </c>
      <c r="B33" s="4">
        <v>10445.0</v>
      </c>
      <c r="C33" s="4">
        <v>851.0</v>
      </c>
      <c r="D33" s="12"/>
      <c r="E33" s="13"/>
      <c r="J33" s="9">
        <v>43779.0</v>
      </c>
      <c r="K33" s="4">
        <v>10419.0</v>
      </c>
      <c r="L33" s="4">
        <v>874.0</v>
      </c>
      <c r="M33" s="12"/>
      <c r="N33" s="13"/>
    </row>
    <row r="34">
      <c r="A34" s="9">
        <v>43780.0</v>
      </c>
      <c r="B34" s="4">
        <v>9931.0</v>
      </c>
      <c r="C34" s="4">
        <v>831.0</v>
      </c>
      <c r="D34" s="12"/>
      <c r="E34" s="13"/>
      <c r="J34" s="9">
        <v>43780.0</v>
      </c>
      <c r="K34" s="4">
        <v>9880.0</v>
      </c>
      <c r="L34" s="4">
        <v>830.0</v>
      </c>
      <c r="M34" s="12"/>
      <c r="N34" s="13"/>
    </row>
    <row r="35">
      <c r="A35" s="9">
        <v>43781.0</v>
      </c>
      <c r="B35" s="4">
        <v>10042.0</v>
      </c>
      <c r="C35" s="4">
        <v>802.0</v>
      </c>
      <c r="D35" s="12"/>
      <c r="E35" s="13"/>
      <c r="J35" s="9">
        <v>43781.0</v>
      </c>
      <c r="K35" s="4">
        <v>10134.0</v>
      </c>
      <c r="L35" s="4">
        <v>801.0</v>
      </c>
      <c r="M35" s="12"/>
      <c r="N35" s="13"/>
    </row>
    <row r="36">
      <c r="A36" s="9">
        <v>43782.0</v>
      </c>
      <c r="B36" s="4">
        <v>9721.0</v>
      </c>
      <c r="C36" s="4">
        <v>829.0</v>
      </c>
      <c r="D36" s="12"/>
      <c r="E36" s="13"/>
      <c r="J36" s="9">
        <v>43782.0</v>
      </c>
      <c r="K36" s="4">
        <v>9717.0</v>
      </c>
      <c r="L36" s="4">
        <v>814.0</v>
      </c>
      <c r="M36" s="12"/>
      <c r="N36" s="13"/>
    </row>
    <row r="37">
      <c r="A37" s="9">
        <v>43783.0</v>
      </c>
      <c r="B37" s="4">
        <v>9304.0</v>
      </c>
      <c r="C37" s="4">
        <v>770.0</v>
      </c>
      <c r="D37" s="12"/>
      <c r="E37" s="13"/>
      <c r="J37" s="9">
        <v>43783.0</v>
      </c>
      <c r="K37" s="4">
        <v>9192.0</v>
      </c>
      <c r="L37" s="4">
        <v>735.0</v>
      </c>
      <c r="M37" s="12"/>
      <c r="N37" s="13"/>
    </row>
    <row r="38">
      <c r="A38" s="9">
        <v>43784.0</v>
      </c>
      <c r="B38" s="4">
        <v>8668.0</v>
      </c>
      <c r="C38" s="4">
        <v>724.0</v>
      </c>
      <c r="D38" s="12"/>
      <c r="E38" s="13"/>
      <c r="J38" s="9">
        <v>43784.0</v>
      </c>
      <c r="K38" s="4">
        <v>8630.0</v>
      </c>
      <c r="L38" s="4">
        <v>743.0</v>
      </c>
      <c r="M38" s="12"/>
      <c r="N38" s="13"/>
    </row>
    <row r="39">
      <c r="A39" s="14">
        <v>43785.0</v>
      </c>
      <c r="B39" s="15">
        <v>8988.0</v>
      </c>
      <c r="C39" s="15">
        <v>710.0</v>
      </c>
      <c r="D39" s="16"/>
      <c r="E39" s="17"/>
      <c r="J39" s="14">
        <v>43785.0</v>
      </c>
      <c r="K39" s="15">
        <v>8970.0</v>
      </c>
      <c r="L39" s="15">
        <v>722.0</v>
      </c>
      <c r="M39" s="16"/>
      <c r="N39" s="17"/>
    </row>
    <row r="42">
      <c r="A42" s="18" t="s">
        <v>24</v>
      </c>
      <c r="B42" s="19"/>
      <c r="C42" s="19"/>
      <c r="D42" s="19"/>
      <c r="E42" s="19"/>
      <c r="F42" s="19"/>
      <c r="G42" s="19"/>
      <c r="H42" s="20"/>
    </row>
    <row r="43">
      <c r="A43" s="21"/>
      <c r="H43" s="22"/>
    </row>
    <row r="44">
      <c r="A44" s="21" t="s">
        <v>25</v>
      </c>
      <c r="D44" s="23" t="s">
        <v>26</v>
      </c>
      <c r="G44" s="23" t="s">
        <v>27</v>
      </c>
      <c r="H44" s="22"/>
    </row>
    <row r="45">
      <c r="A45" s="24" t="s">
        <v>28</v>
      </c>
      <c r="B45">
        <f>sum(B3:B39)</f>
        <v>344660</v>
      </c>
      <c r="D45" s="2" t="s">
        <v>29</v>
      </c>
      <c r="E45">
        <f>sum(C3:C39)</f>
        <v>28325</v>
      </c>
      <c r="G45" s="2" t="s">
        <v>30</v>
      </c>
      <c r="H45" s="22">
        <f>sum(C2:C39)/sum(B2:B39)</f>
        <v>0.08218244067</v>
      </c>
    </row>
    <row r="46">
      <c r="A46" s="24" t="s">
        <v>31</v>
      </c>
      <c r="B46">
        <f>sum(K3:K39)</f>
        <v>345543</v>
      </c>
      <c r="D46" s="2" t="s">
        <v>32</v>
      </c>
      <c r="E46">
        <f>sum(L3:L39)</f>
        <v>28378</v>
      </c>
      <c r="G46" s="2" t="s">
        <v>33</v>
      </c>
      <c r="H46" s="22">
        <f>sum(L2:L39)/sum(K2:K39)</f>
        <v>0.08212581357</v>
      </c>
    </row>
    <row r="47">
      <c r="A47" s="24" t="s">
        <v>18</v>
      </c>
      <c r="B47" s="2">
        <v>0.5</v>
      </c>
      <c r="D47" s="2" t="s">
        <v>18</v>
      </c>
      <c r="E47" s="2">
        <v>0.5</v>
      </c>
      <c r="G47" s="2" t="s">
        <v>18</v>
      </c>
      <c r="H47" s="22">
        <f>sum(L3:L39,C3:C39)/sum(K3:K39,B3:B39)</f>
        <v>0.0821540909</v>
      </c>
    </row>
    <row r="48">
      <c r="A48" s="24" t="s">
        <v>34</v>
      </c>
      <c r="B48">
        <f>SQRT(B47*(1-B47)/(B45+B46))</f>
        <v>0.0006018407403</v>
      </c>
      <c r="D48" s="2" t="s">
        <v>34</v>
      </c>
      <c r="E48">
        <f>SQRT(E47*(1-E47)/(E45+E46))</f>
        <v>0.00209974708</v>
      </c>
      <c r="G48" s="2" t="s">
        <v>34</v>
      </c>
      <c r="H48" s="22">
        <f>SQRT(H47*(1-H47)*(1/sum(K3:K39)+1/sum(B3:B39)))</f>
        <v>0.0006610608156</v>
      </c>
    </row>
    <row r="49">
      <c r="A49" s="24" t="s">
        <v>35</v>
      </c>
      <c r="B49" s="2">
        <v>0.05</v>
      </c>
      <c r="D49" s="2" t="s">
        <v>35</v>
      </c>
      <c r="E49" s="2">
        <v>0.05</v>
      </c>
      <c r="G49" s="2" t="s">
        <v>35</v>
      </c>
      <c r="H49" s="25">
        <v>0.05</v>
      </c>
    </row>
    <row r="50">
      <c r="A50" s="24" t="s">
        <v>36</v>
      </c>
      <c r="B50">
        <f>NORM.S.INV(1-B49/2)</f>
        <v>1.959963986</v>
      </c>
      <c r="D50" s="2" t="s">
        <v>36</v>
      </c>
      <c r="E50">
        <f>NORM.S.INV(1-E49/2)</f>
        <v>1.959963986</v>
      </c>
      <c r="G50" s="2" t="s">
        <v>36</v>
      </c>
      <c r="H50" s="22">
        <f>NORM.S.INV(1-H49/2)</f>
        <v>1.959963986</v>
      </c>
    </row>
    <row r="51">
      <c r="A51" s="24" t="s">
        <v>37</v>
      </c>
      <c r="B51">
        <f>B47-B48*B$50</f>
        <v>0.4988204138</v>
      </c>
      <c r="D51" s="2" t="s">
        <v>37</v>
      </c>
      <c r="E51">
        <f>E47-E48*E$50</f>
        <v>0.4958845713</v>
      </c>
      <c r="G51" s="2" t="s">
        <v>37</v>
      </c>
      <c r="H51" s="22">
        <f>-H50*H48</f>
        <v>-0.001295655391</v>
      </c>
    </row>
    <row r="52">
      <c r="A52" s="24" t="s">
        <v>38</v>
      </c>
      <c r="B52">
        <f>B47+B48*B$50</f>
        <v>0.5011795862</v>
      </c>
      <c r="D52" s="2" t="s">
        <v>38</v>
      </c>
      <c r="E52">
        <f>E47+E48*E$50</f>
        <v>0.5041154287</v>
      </c>
      <c r="G52" s="2" t="s">
        <v>38</v>
      </c>
      <c r="H52" s="22">
        <f>H50*H48</f>
        <v>0.001295655391</v>
      </c>
    </row>
    <row r="53">
      <c r="A53" s="24" t="s">
        <v>39</v>
      </c>
      <c r="B53">
        <f>B46/(B45+B46)</f>
        <v>0.5006396669</v>
      </c>
      <c r="D53" s="2" t="s">
        <v>39</v>
      </c>
      <c r="E53">
        <f>E46/(E45+E46)</f>
        <v>0.5004673474</v>
      </c>
      <c r="G53" s="2" t="s">
        <v>39</v>
      </c>
      <c r="H53" s="22">
        <f>H45-H46</f>
        <v>0.00005662709159</v>
      </c>
    </row>
    <row r="54">
      <c r="A54" s="26" t="s">
        <v>40</v>
      </c>
      <c r="B54" s="27" t="str">
        <f>if(and(B53&gt;B51,B53&lt;B52),"yes","no")</f>
        <v>yes</v>
      </c>
      <c r="C54" s="28"/>
      <c r="D54" s="27" t="s">
        <v>40</v>
      </c>
      <c r="E54" s="27" t="str">
        <f>if(and(E53&gt;E51,E53&lt;E52),"yes","no")</f>
        <v>yes</v>
      </c>
      <c r="F54" s="28"/>
      <c r="G54" s="27" t="s">
        <v>40</v>
      </c>
      <c r="H54" s="29" t="str">
        <f>if(and(H53&gt;H51,H53&lt;H52),"yes","no")</f>
        <v>yes</v>
      </c>
    </row>
    <row r="58">
      <c r="A58" s="18" t="s">
        <v>41</v>
      </c>
      <c r="B58" s="19"/>
      <c r="C58" s="19"/>
      <c r="D58" s="19"/>
      <c r="E58" s="20"/>
    </row>
    <row r="59">
      <c r="A59" s="30"/>
      <c r="E59" s="22"/>
    </row>
    <row r="60">
      <c r="A60" s="21" t="s">
        <v>42</v>
      </c>
      <c r="B60" s="31"/>
      <c r="D60" s="23" t="s">
        <v>23</v>
      </c>
      <c r="E60" s="22"/>
    </row>
    <row r="61">
      <c r="A61" s="24" t="s">
        <v>43</v>
      </c>
      <c r="B61" s="32">
        <f>sum(D3:D25)</f>
        <v>3423</v>
      </c>
      <c r="D61" s="2" t="s">
        <v>44</v>
      </c>
      <c r="E61" s="22">
        <f>sum(E3:E25)</f>
        <v>1945</v>
      </c>
    </row>
    <row r="62">
      <c r="A62" s="24" t="s">
        <v>45</v>
      </c>
      <c r="B62" s="32">
        <f>sum(C3:C25)</f>
        <v>17260</v>
      </c>
      <c r="D62" s="2" t="s">
        <v>45</v>
      </c>
      <c r="E62" s="22">
        <f>sum(C3:C25)</f>
        <v>17260</v>
      </c>
    </row>
    <row r="63">
      <c r="A63" s="24" t="s">
        <v>46</v>
      </c>
      <c r="B63" s="32">
        <f>sum(M3:M25)</f>
        <v>3785</v>
      </c>
      <c r="D63" s="2" t="s">
        <v>47</v>
      </c>
      <c r="E63" s="22">
        <f>sum(N3:N25)</f>
        <v>2033</v>
      </c>
    </row>
    <row r="64">
      <c r="A64" s="24" t="s">
        <v>48</v>
      </c>
      <c r="B64" s="32">
        <f>sum(L3:L25)</f>
        <v>17293</v>
      </c>
      <c r="D64" s="2" t="s">
        <v>48</v>
      </c>
      <c r="E64" s="22">
        <f>sum(L3:L25)</f>
        <v>17293</v>
      </c>
    </row>
    <row r="65">
      <c r="A65" s="24" t="s">
        <v>49</v>
      </c>
      <c r="B65" s="31">
        <f>B61/B62-B63/B64</f>
        <v>-0.02055487458</v>
      </c>
      <c r="D65" s="2" t="s">
        <v>49</v>
      </c>
      <c r="E65" s="33">
        <f>E61/E62-E63/E64</f>
        <v>-0.004873722675</v>
      </c>
    </row>
    <row r="66">
      <c r="A66" s="24" t="s">
        <v>50</v>
      </c>
      <c r="B66" s="31">
        <f>(B61+B63)/(B62+B64)</f>
        <v>0.2086070674</v>
      </c>
      <c r="D66" s="2" t="s">
        <v>50</v>
      </c>
      <c r="E66" s="33">
        <f>(E61+E63)/(E62+E64)</f>
        <v>0.1151274853</v>
      </c>
    </row>
    <row r="67">
      <c r="A67" s="24" t="s">
        <v>51</v>
      </c>
      <c r="B67" s="31">
        <f>SQRT(B66*(1-B66)*(1/B62+1/B64))</f>
        <v>0.004371675385</v>
      </c>
      <c r="D67" s="2" t="s">
        <v>51</v>
      </c>
      <c r="E67" s="33">
        <f>SQRT(E66*(1-E66)*(1/E62+1/E64))</f>
        <v>0.003434133513</v>
      </c>
    </row>
    <row r="68">
      <c r="A68" s="24" t="s">
        <v>35</v>
      </c>
      <c r="B68" s="34">
        <v>0.05</v>
      </c>
      <c r="D68" s="2" t="s">
        <v>35</v>
      </c>
      <c r="E68" s="35">
        <v>0.05</v>
      </c>
    </row>
    <row r="69">
      <c r="A69" s="24" t="s">
        <v>36</v>
      </c>
      <c r="B69" s="31">
        <f>NORM.S.INV(1-B68/2)</f>
        <v>1.959963986</v>
      </c>
      <c r="D69" s="2" t="s">
        <v>36</v>
      </c>
      <c r="E69" s="33">
        <f>NORM.S.INV(1-E68/2)</f>
        <v>1.959963986</v>
      </c>
    </row>
    <row r="70">
      <c r="A70" s="24" t="s">
        <v>37</v>
      </c>
      <c r="B70" s="31">
        <f>B65-B69*B67</f>
        <v>-0.02912320089</v>
      </c>
      <c r="D70" s="2" t="s">
        <v>37</v>
      </c>
      <c r="E70" s="33">
        <f>E65-E69*E67</f>
        <v>-0.01160450068</v>
      </c>
    </row>
    <row r="71">
      <c r="A71" s="24" t="s">
        <v>38</v>
      </c>
      <c r="B71" s="31">
        <f>B65+B69*B67</f>
        <v>-0.01198654827</v>
      </c>
      <c r="D71" s="2" t="s">
        <v>38</v>
      </c>
      <c r="E71" s="33">
        <f>E65+E69*E67</f>
        <v>0.001857055334</v>
      </c>
    </row>
    <row r="72">
      <c r="A72" s="24" t="s">
        <v>52</v>
      </c>
      <c r="B72" s="34">
        <v>0.01</v>
      </c>
      <c r="D72" s="2" t="s">
        <v>52</v>
      </c>
      <c r="E72" s="35">
        <v>0.0075</v>
      </c>
    </row>
    <row r="73">
      <c r="A73" s="24" t="s">
        <v>53</v>
      </c>
      <c r="B73" s="36" t="str">
        <f>if(B72&lt;MIN(abs(B71),abs(B70)),"yes","no")</f>
        <v>yes</v>
      </c>
      <c r="D73" s="2" t="s">
        <v>53</v>
      </c>
      <c r="E73" s="37" t="str">
        <f>if(E72&lt;MIN(abs(E71),abs(E70)),"yes","no")</f>
        <v>no</v>
      </c>
    </row>
    <row r="74">
      <c r="A74" s="26" t="s">
        <v>54</v>
      </c>
      <c r="B74" s="38" t="str">
        <f>if(and(0&gt;=B70,0&lt;=B71), "no","yes")</f>
        <v>yes</v>
      </c>
      <c r="C74" s="28"/>
      <c r="D74" s="27" t="s">
        <v>54</v>
      </c>
      <c r="E74" s="39" t="str">
        <f>if(and(0&gt;=E70,0&lt;=E71), "no","yes")</f>
        <v>no</v>
      </c>
    </row>
    <row r="78">
      <c r="A78" s="18" t="s">
        <v>55</v>
      </c>
      <c r="B78" s="19"/>
      <c r="C78" s="19"/>
      <c r="D78" s="19"/>
      <c r="E78" s="20"/>
    </row>
    <row r="79">
      <c r="A79" s="30"/>
      <c r="E79" s="22"/>
    </row>
    <row r="80">
      <c r="A80" s="21" t="s">
        <v>42</v>
      </c>
      <c r="B80" s="31"/>
      <c r="D80" s="23" t="s">
        <v>23</v>
      </c>
      <c r="E80" s="22"/>
    </row>
    <row r="81">
      <c r="A81" s="24" t="s">
        <v>56</v>
      </c>
      <c r="B81">
        <f>sum(G3:G25)</f>
        <v>4</v>
      </c>
      <c r="D81" s="2" t="s">
        <v>56</v>
      </c>
      <c r="E81" s="22">
        <f>sum(H3:H25)</f>
        <v>10</v>
      </c>
    </row>
    <row r="82">
      <c r="A82" s="24" t="s">
        <v>57</v>
      </c>
      <c r="B82">
        <f>count(G3:G25)</f>
        <v>23</v>
      </c>
      <c r="D82" s="2" t="s">
        <v>57</v>
      </c>
      <c r="E82" s="22">
        <f>COUNT(H3:H25)</f>
        <v>23</v>
      </c>
    </row>
    <row r="83">
      <c r="A83" s="26" t="s">
        <v>18</v>
      </c>
      <c r="B83" s="40">
        <f>BINOM.DIST(B81,B82,0.5,true)*2</f>
        <v>0.002599477768</v>
      </c>
      <c r="C83" s="28"/>
      <c r="D83" s="27" t="s">
        <v>18</v>
      </c>
      <c r="E83" s="41">
        <f>BINOM.DIST(E81,E82,0.5,true)*2</f>
        <v>0.6776394844</v>
      </c>
    </row>
  </sheetData>
  <drawing r:id="rId1"/>
</worksheet>
</file>