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Đợt 1" sheetId="1" r:id="rId4"/>
    <sheet state="visible" name="Đợt 2" sheetId="2" r:id="rId5"/>
    <sheet state="visible" name="Đợt 3" sheetId="3" r:id="rId6"/>
    <sheet state="visible" name="Kế hoạch làm việc tháng 6, 7" sheetId="4" r:id="rId7"/>
    <sheet state="visible" name="Sumary" sheetId="5" r:id="rId8"/>
    <sheet state="visible" name="Kế hoạch tổng thể" sheetId="6" r:id="rId9"/>
    <sheet state="visible" name="Bàn giao công việc" sheetId="7" r:id="rId10"/>
    <sheet state="visible" name="Điểm vấn về chưa nắm"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9">
      <text>
        <t xml:space="preserve">train lại với size 2688x128</t>
      </text>
    </comment>
    <comment authorId="0" ref="B21">
      <text>
        <t xml:space="preserve">OK --&gt; NG: do tấm hình OK giống với lỗi NG
</t>
      </text>
    </comment>
    <comment authorId="0" ref="C21">
      <text>
        <t xml:space="preserve">Lần 1:
    OK --&gt; NG: do tấm hình OK giống với lỗi NG
    NG --&gt; OK: do đặc tính, hình thù của lỗi ít xuất hiện trong data train, ##</t>
      </text>
    </comment>
    <comment authorId="0" ref="D21">
      <text>
        <t xml:space="preserve">Lần 1: NG --&gt; OK: 1 hình Ng có lỗi nhỏ, ##</t>
      </text>
    </comment>
    <comment authorId="0" ref="E21">
      <text>
        <t xml:space="preserve">OK --&gt; NG: hình OK có đặc điểm giống với lỗi trên hình NG</t>
      </text>
    </comment>
    <comment authorId="0" ref="F21">
      <text>
        <t xml:space="preserve">OK --&gt; NG: hình OK có đặc điểm giống với lỗi trên hình NG</t>
      </text>
    </comment>
    <comment authorId="0" ref="D35">
      <text>
        <t xml:space="preserve">OK --&gt; NG: do tấm OK có đặc điểm giống với ảnh NG</t>
      </text>
    </comment>
    <comment authorId="0" ref="G41">
      <text>
        <t xml:space="preserve">mvp_model - base 3 - Adam(1e-5)
Lần 2:
mvp_model -base 4 - Adame(1e-5)</t>
      </text>
    </comment>
    <comment authorId="0" ref="C42">
      <text>
        <t xml:space="preserve">Lần 1: 2 lỗi NG k bắt được, tiến hành nâng base train lại 
Lần 2: Ng--&gt;OK, do lỗi này nằm ở val train</t>
      </text>
    </comment>
    <comment authorId="0" ref="D42">
      <text>
        <t xml:space="preserve">Lần 1:Model chưa ổn định, tập data chưa tốt --&gt; sẽ lựa lại data và train lại để đánh giá
Lần 2: NG --&gt; OK: do lỗi hình dạng lỗi NG đó chỉ có 1 hình và nằm bên tập val data
</t>
      </text>
    </comment>
    <comment authorId="0" ref="G42">
      <text>
        <t xml:space="preserve">Model không ổn định, chỉnh sửa lại data, train với base lớn hơn
Thu thập lại data bằng đèn khác --&gt; train lại
</t>
      </text>
    </comment>
    <comment authorId="0" ref="B49">
      <text>
        <t xml:space="preserve">NG bắt không được --&gt; là những hình không phải góc quay trực diện, các bavia nhỏ.
OK bắt sai --&gt; bụi to giống như bavia
Biện pháp: chỉ chia label những bavia thấy rõ, to và thu thập thêm data NG
</t>
      </text>
    </comment>
    <comment authorId="0" ref="B55">
      <text>
        <t xml:space="preserve">+mvp_model - base 4 - Adam(1e-4)
Lần 2: thêm đốm đen vào data train.
+mvp_model - base 4 - Adame(1e-4)</t>
      </text>
    </comment>
    <comment authorId="0" ref="B56">
      <text>
        <t xml:space="preserve">Lần 1: 4 mẫu NG không bắt được --&gt; do thiếu data về lỗi đốm đen
Tiến hành train lại
</t>
      </text>
    </comment>
    <comment authorId="0" ref="C56">
      <text>
        <t xml:space="preserve">OK --&gt;NG: do có những vết sướt, trầy, giống với tập NG</t>
      </text>
    </comment>
    <comment authorId="0" ref="H56">
      <text>
        <t xml:space="preserve">OK --&gt;NG: do có những vết sướt, trầy, giống với tập NG
</t>
      </text>
    </comment>
    <comment authorId="0" ref="K63">
      <text>
        <t xml:space="preserve">OK --&gt;NG: do có những vết sướt, trầy, giống với tập NG</t>
      </text>
    </comment>
    <comment authorId="0" ref="L63">
      <text>
        <t xml:space="preserve">NG --&gt; OK: lỗi NG không có độ sáng cao, ít xuất hiện trong data train, diên tích nhỏ
Nâng base, train lại</t>
      </text>
    </comment>
  </commentList>
</comments>
</file>

<file path=xl/comments2.xml><?xml version="1.0" encoding="utf-8"?>
<comments xmlns:r="http://schemas.openxmlformats.org/officeDocument/2006/relationships" xmlns="http://schemas.openxmlformats.org/spreadsheetml/2006/main">
  <authors>
    <author/>
  </authors>
  <commentList>
    <comment authorId="0" ref="B33">
      <text>
        <t xml:space="preserve">2 con bỏ sót là bavia cạnh có chìa lên mặt lục giác, do ít dạng này trong dataset nên model bắt kém
-&gt; Thêm vào dataset và train lại
-&gt; Kì hạn: 4/6</t>
      </text>
    </comment>
    <comment authorId="0" ref="C33">
      <text>
        <t xml:space="preserve">Bỏ sót do camera không nhìn thấy rõ, bị cấn phía 6 mặt lục giác 
-&gt; Thêm và dataset và train lại
-&gt; Kì hạn: 4/6</t>
      </text>
    </comment>
    <comment authorId="0" ref="C63">
      <text>
        <t xml:space="preserve">Bắt nhầm do con hàng có bụi, model bắt nhạy, thực tế khi into line hàng ko có bụi
-&gt; Tinh chỉnh ngưỡng area và đánh giá lại
-&gt; Kì hạn 4/6</t>
      </text>
    </comment>
    <comment authorId="0" ref="E63">
      <text>
        <t xml:space="preserve">Bắt nhầm do sần sùi mặt đầu OP2, nhưng lỗi này đã bắt ở trạm 1
-&gt; Sửa label trong dataset và train lại
-&gt; Kì hạn: 4/6</t>
      </text>
    </comment>
    <comment authorId="0" ref="F63">
      <text>
        <t xml:space="preserve">Sót 2 con NG lỗi bậc ở góc khuất và mờ
-&gt; Sửa label trong dataset và train lại
-&gt; Kì hạn: 4/6</t>
      </text>
    </comment>
    <comment authorId="0" ref="B92">
      <text>
        <t xml:space="preserve">Bắt nhầm nhiều do model hội tụ chưa tốt
-&gt; Kiểm tra dataset và train lại
-&gt; Kì hạn 4/6</t>
      </text>
    </comment>
    <comment authorId="0" ref="C92">
      <text>
        <t xml:space="preserve">Sót lỗi do camera không thấy bavia tại vị trí khất giữa phi 14 và phi 10, đồng thời model hội tụ chưa tốt
-&gt; Kiểm tra dataset và train lại, không đánh giá những lỗi camera không thấy
-&gt; Kì hạn 4/6</t>
      </text>
    </comment>
    <comment authorId="0" ref="E92">
      <text>
        <t xml:space="preserve">Bắt nhầm nhiều do model hội tụ chưa tốt
-&gt; Kiểm tra dataset và train lại
-&gt; Kì hạn 4/6</t>
      </text>
    </comment>
    <comment authorId="0" ref="B122">
      <text>
        <t xml:space="preserve">Bắt nhầm nhiều do model hội tụ chưa tốt
-&gt; Kiểm tra dataset và train lại
-&gt; Kì hạn 11/6</t>
      </text>
    </comment>
    <comment authorId="0" ref="C122">
      <text>
        <t xml:space="preserve">Bỏ sót do model hội tụ chưa tốt
-&gt; Kiểm tra dataset và train lại
-&gt; Kì hạn 11/6</t>
      </text>
    </comment>
    <comment authorId="0" ref="D122">
      <text>
        <t xml:space="preserve">Bỏ sót 8 con do móp mẻ bên phía mặt trụ
-&gt; Thử kết hợp kiểm tra cùng camera trạm 9
-&gt; Kì hạn: 11/6 
</t>
      </text>
    </comment>
    <comment authorId="0" ref="E122">
      <text>
        <t xml:space="preserve">Bắt nhầm do các vết cấn li ti 
-&gt; Set lại thông số bộ lọc loại trừ vết cấn nhỏ
-&gt; Kì hạn: 11/6</t>
      </text>
    </comment>
    <comment authorId="0" ref="F122">
      <text>
        <t xml:space="preserve">Bỏ sót do camera không nhìn thấy rõ, bị cấn phía 6 mặt lục giác 
-&gt; Thêm và dataset và train lại
-&gt; Kì hạn: 11/6
</t>
      </text>
    </comment>
    <comment authorId="0" ref="G122">
      <text>
        <t xml:space="preserve">Bỏ sót do model hội tụ chưa tốt
-&gt; Kiểm tra dataset và train lại
-&gt; Kì hạn 11/6
</t>
      </text>
    </comment>
    <comment authorId="0" ref="B159">
      <text>
        <t xml:space="preserve">Bắt nhầm nhiều do lô hàng test dính bụi, không giống điều kiện into line, và model quá nhạy
-&gt; Phân tích lại dataset và dò lại ngưỡng area, thresh
-&gt; Kì hạn: 11/6</t>
      </text>
    </comment>
    <comment authorId="0" ref="B196">
      <text>
        <t xml:space="preserve">Bỏ sót do model hội tụ chưa tốt
-&gt; Kiểm tra dataset và train lại
-&gt; Kì hạn 18/6</t>
      </text>
    </comment>
    <comment authorId="0" ref="C196">
      <text>
        <t xml:space="preserve">Bỏ sót do model hội tụ chưa tốt
-&gt; Kiểm tra dataset và train lại
-&gt; Kì hạn 18/6</t>
      </text>
    </comment>
    <comment authorId="0" ref="E196">
      <text>
        <t xml:space="preserve">Bỏ sót do model hội tụ chưa tốt
-&gt; Kiểm tra dataset và train lại
-&gt; Kì hạn 18/6</t>
      </text>
    </comment>
    <comment authorId="0" ref="F196">
      <text>
        <t xml:space="preserve">Bỏ sót do model hội tụ chưa tốt
-&gt; Kiểm tra dataset và train lại
-&gt; Kì hạn 18/6</t>
      </text>
    </comment>
    <comment authorId="0" ref="D233">
      <text>
        <t xml:space="preserve">Bắt nhầm nhiều do hàng có nhiều đường trầy 18.64, thực tế chỉ trầy không tính là NG
-&gt; Kiểm tra dataset và train lại
-&gt; Kì hạn 18/6</t>
      </text>
    </comment>
    <comment authorId="0" ref="F233">
      <text>
        <t xml:space="preserve">Bắt nhầm nhiều do model hội tụ chưa tốt
-&gt; Kiểm tra dataset và train lại
-&gt; Kì hạn 18/6</t>
      </text>
    </comment>
    <comment authorId="0" ref="G233">
      <text>
        <t xml:space="preserve">Bắt nhầm do có nhiều vết cấn li ti mặt đầu OP2
-&gt; Tinh chỉnh ngưỡng area và đánh giá lại
-&gt; Kì hạn 18/6</t>
      </text>
    </comment>
    <comment authorId="0" ref="I233">
      <text>
        <t xml:space="preserve">Bắt nhầm nhiều do model hội tụ chưa tốt
-&gt; Kiểm tra dataset và train lại
-&gt; Kì hạn 18/6</t>
      </text>
    </comment>
    <comment authorId="0" ref="J233">
      <text>
        <t xml:space="preserve">Diện tích lỗi nhỏ hơn ngưỡng set nên chương trình bỏ qua 
-&gt; Tinh chỉnh lại ngưỡng giá trị area
-&gt; Kì hạn: 18/6</t>
      </text>
    </comment>
  </commentList>
</comments>
</file>

<file path=xl/comments3.xml><?xml version="1.0" encoding="utf-8"?>
<comments xmlns:r="http://schemas.openxmlformats.org/officeDocument/2006/relationships" xmlns="http://schemas.openxmlformats.org/spreadsheetml/2006/main">
  <authors>
    <author/>
  </authors>
  <commentList>
    <comment authorId="0" ref="E34">
      <text>
        <t xml:space="preserve">Bỏ sót do vết móp mẻ cục nằm bên hông lục giác, camera không thể nhìn thấy
</t>
      </text>
    </comment>
    <comment authorId="0" ref="F34">
      <text>
        <t xml:space="preserve">Bỏ sót do vết móp mẻ dài nằm bên hông lục giác, camera không thể nhìn thấy
</t>
      </text>
    </comment>
    <comment authorId="0" ref="G34">
      <text>
        <t xml:space="preserve">Hình xấu + lỗi không rõ ràng 
-&gt; Tìm giải pháp khác sau</t>
      </text>
    </comment>
    <comment authorId="0" ref="E64">
      <text>
        <t xml:space="preserve">model train lại bắt k ổn định --&gt; thử lại model cũ và thêm 1 model cắt hình phi14 và mặt đầu OP2 -&gt; Fail
</t>
      </text>
    </comment>
    <comment authorId="0" ref="F64">
      <text>
        <t xml:space="preserve">Trạm ko định tâm nên hình ảnh cong nhiều, dẫn đến hình ảnh OK và NG rất giống nhau</t>
      </text>
    </comment>
    <comment authorId="0" ref="B124">
      <text>
        <t xml:space="preserve">2 Bivia nho--&gt; bo sung data
</t>
      </text>
    </comment>
    <comment authorId="0" ref="C124">
      <text>
        <t xml:space="preserve">bỏ sót 5 con bavia ở vị trí c0.3 --&gt; </t>
      </text>
    </comment>
    <comment authorId="0" ref="D124">
      <text>
        <t xml:space="preserve">bỏ sót 5 con bavia ở vị trí c0.3 --&gt; </t>
      </text>
    </comment>
    <comment authorId="0" ref="E124">
      <text>
        <t xml:space="preserve">4 con ben hong --&gt; chup linsacan </t>
      </text>
    </comment>
    <comment authorId="0" ref="G124">
      <text>
        <t xml:space="preserve">model hội tụ chưa tốt (vẫn có vệt sáng trên những con bỏ sót)
</t>
      </text>
    </comment>
    <comment authorId="0" ref="H124">
      <text>
        <t xml:space="preserve">- 1 con móp mẻ camera không nhìn thấy
- tỉ lệ bắt nhầm cao, có thể set area cao lên
</t>
      </text>
    </comment>
    <comment authorId="0" ref="J124">
      <text>
        <t xml:space="preserve">bỏ sót 1 con trày trên mặt lục giac--&gt; co đặc điểm riêng biệt với những con còn lại--&gt; nên không bắt được
</t>
      </text>
    </comment>
    <comment authorId="0" ref="B161">
      <text>
        <t xml:space="preserve">-Bỏ sót 1 con bavia sát trụ
-Bắt nhầm 8 con có bụi và sợi vải</t>
      </text>
    </comment>
    <comment authorId="0" ref="B198">
      <text>
        <t xml:space="preserve">chạy cùng model cấn, lõm --&gt; không bỏ sót</t>
      </text>
    </comment>
    <comment authorId="0" ref="C198">
      <text>
        <t xml:space="preserve">Còn bỏ sót --&gt; 
-Model chưa tốt
-Camera không thấy</t>
      </text>
    </comment>
    <comment authorId="0" ref="E198">
      <text>
        <t xml:space="preserve">bắt nhằm --&gt; ok giống ng</t>
      </text>
    </comment>
    <comment authorId="0" ref="E235">
      <text>
        <t xml:space="preserve">vết cấn nhìn trực diện không rõ ( có vệt mờ)</t>
      </text>
    </comment>
    <comment authorId="0" ref="G235">
      <text>
        <t xml:space="preserve">- Bỏ sót con móp mẻ mất phần thịt chỉ còn màu đen --&gt; thêm data con bỏ sót, viết thêm thuật toán loại bỏ nhiễu ở phần dưới mép op2</t>
      </text>
    </comment>
    <comment authorId="0" ref="I235">
      <text>
        <t xml:space="preserve">thêm data những con bắt nhầm --&gt; train lại</t>
      </text>
    </comment>
  </commentList>
</comments>
</file>

<file path=xl/sharedStrings.xml><?xml version="1.0" encoding="utf-8"?>
<sst xmlns="http://schemas.openxmlformats.org/spreadsheetml/2006/main" count="1453" uniqueCount="727">
  <si>
    <t>Model total</t>
  </si>
  <si>
    <t>Evaluated</t>
  </si>
  <si>
    <t>Trained</t>
  </si>
  <si>
    <t>Pending data processing</t>
  </si>
  <si>
    <t>Pending pictures</t>
  </si>
  <si>
    <t>Pending samples</t>
  </si>
  <si>
    <r>
      <rPr>
        <rFont val="Arial"/>
        <b/>
        <color theme="1"/>
        <sz val="24.0"/>
      </rPr>
      <t xml:space="preserve">SUMMARY
</t>
    </r>
    <r>
      <rPr>
        <rFont val="Arial"/>
        <b/>
        <color theme="1"/>
        <sz val="14.0"/>
      </rPr>
      <t>Load and predict 25 model in same time</t>
    </r>
  </si>
  <si>
    <t>GPU memory: ~6.3GB</t>
  </si>
  <si>
    <t>CPU memory: ~2GB</t>
  </si>
  <si>
    <t>Total speed: ~750ms (không bao gồm việc tiền xử lý + lưu hình)</t>
  </si>
  <si>
    <t>Bavia cạnh lục giác</t>
  </si>
  <si>
    <t>Trầy, bavia mặt lục giác</t>
  </si>
  <si>
    <t>Móp, mẻ lục giác</t>
  </si>
  <si>
    <t>Trầy, bavia mặt đầu</t>
  </si>
  <si>
    <t>Móp, mẻ mặt đầu</t>
  </si>
  <si>
    <t>Tà đầu lục giác</t>
  </si>
  <si>
    <r>
      <rPr>
        <rFont val="Arial"/>
        <b/>
        <color rgb="FFCC0000"/>
        <sz val="12.0"/>
      </rPr>
      <t>Station 1</t>
    </r>
    <r>
      <rPr>
        <rFont val="Arial"/>
        <b/>
        <color theme="1"/>
        <sz val="12.0"/>
      </rPr>
      <t xml:space="preserve">
Mặt đầu OP2
Mặt lục giác OP2</t>
    </r>
  </si>
  <si>
    <t>69 NG, 82 OK</t>
  </si>
  <si>
    <t>Lần 1: 106 NG, 164 OK
Lần 2: 106 NG, 164 OK(tiến hành nối ảnh)</t>
  </si>
  <si>
    <t>Lần 1: 52 NG, 82 OK
Lần 2: 52 NG, 82 OK(tiến hành nối ảnh)</t>
  </si>
  <si>
    <t>50 NG, 72 OK</t>
  </si>
  <si>
    <t>69 NG, 146 OK</t>
  </si>
  <si>
    <t>58 NG, 164 OK</t>
  </si>
  <si>
    <t>2688x128</t>
  </si>
  <si>
    <t>Lần 1: 2560x192
Lần 2: 2816x192</t>
  </si>
  <si>
    <t>Lần 1: 2688x128
Lần 2: 2944x128</t>
  </si>
  <si>
    <t>1920x192</t>
  </si>
  <si>
    <t>2560x192</t>
  </si>
  <si>
    <t>Train dice:  0.788</t>
  </si>
  <si>
    <t>Train dice lần 1:  0.968(cc, b5, 1e-5)
Train dice lần 2:  0.898(mvp, b4, 1e-5)</t>
  </si>
  <si>
    <t>Train dice lần 1:  0.981(b4, 1e-5)
Train dice lần 2:  0.91(b4, 1e-5)</t>
  </si>
  <si>
    <t>Train dice:  0.938</t>
  </si>
  <si>
    <t>Train dice:  0.700</t>
  </si>
  <si>
    <t>Train dice:  0.866</t>
  </si>
  <si>
    <t>Test: 69/69 NG, 81/82 OK</t>
  </si>
  <si>
    <t xml:space="preserve">Test lần 1: 104/106 NG, 163/164 OK
Test lần 2: </t>
  </si>
  <si>
    <t>Test lần 1: 48/50 NG, 82/82 OK
Test lần 2: 50/50 NG, 82/82 OK</t>
  </si>
  <si>
    <t>Test: 50/50 NG, 64/72 OK</t>
  </si>
  <si>
    <t>Test: 69/69 NG, 134/146 OK</t>
  </si>
  <si>
    <t>Test: 58/58 NG, 164/164 OK</t>
  </si>
  <si>
    <t>Speed time ~ 18ms(NG) ~16ms(OK)</t>
  </si>
  <si>
    <t>Speed time ~ 28ms(NG) ~26ms(OK)</t>
  </si>
  <si>
    <t>Speed time lần 1~ 16ms(NG) ~16ms(OK)
Speed time lần 2~ 18ms(NG) ~18ms(OK)</t>
  </si>
  <si>
    <t>Speed time ~ 17ms(NG) ~16ms(OK)</t>
  </si>
  <si>
    <t>Speed time ~ 17ms(NG) ~17ms(OK)</t>
  </si>
  <si>
    <t>Speed time ~ 22ms(NG) ~22ms(OK)</t>
  </si>
  <si>
    <t>Rung dao phi 14</t>
  </si>
  <si>
    <t>Trầy,bavia phi 14.7</t>
  </si>
  <si>
    <t>Rung dao phi 15.2</t>
  </si>
  <si>
    <t>Trầy, bavia phi 15.2</t>
  </si>
  <si>
    <t>Nứt PNL phi 15.2</t>
  </si>
  <si>
    <t>Đọng nước, dầu phi 15.2</t>
  </si>
  <si>
    <t>Sót thô phi 14.7</t>
  </si>
  <si>
    <t>Nứt PNL phi 14.7</t>
  </si>
  <si>
    <t>Đọng nước, dầu phi 14.7</t>
  </si>
  <si>
    <r>
      <rPr>
        <rFont val="Arial"/>
        <b/>
        <color rgb="FFCC0000"/>
        <sz val="12.0"/>
      </rPr>
      <t>Station 2</t>
    </r>
    <r>
      <rPr>
        <rFont val="Arial"/>
        <b/>
        <color theme="1"/>
        <sz val="12.0"/>
      </rPr>
      <t xml:space="preserve">
Đường kính trong phi 14
Đường kính trong phi 15
</t>
    </r>
  </si>
  <si>
    <t>68 NG, 156 OK</t>
  </si>
  <si>
    <t>Ít phát sinh, chờ lấy thêm data</t>
  </si>
  <si>
    <t>30 NG, 207 OK</t>
  </si>
  <si>
    <t>Nhờ sản xuất tạo hiện trường giả tạo hàng hư</t>
  </si>
  <si>
    <t>3520x768(cc model)</t>
  </si>
  <si>
    <t>4288x640(cc model)</t>
  </si>
  <si>
    <t>Train dice:  0.870</t>
  </si>
  <si>
    <t>Train dice: 0.971</t>
  </si>
  <si>
    <t>Test: 68/68 NG, 155/156 OK</t>
  </si>
  <si>
    <t>Test: 30/30 NG, 207/207 OK</t>
  </si>
  <si>
    <t>Speed time ~ 158ms(NG) ~164ms(OK)</t>
  </si>
  <si>
    <t>Speed time ~ 55ms(NG) ~49ms(OK)</t>
  </si>
  <si>
    <t>Bavia C0.3</t>
  </si>
  <si>
    <t>Trầy, ba via phi 10.4</t>
  </si>
  <si>
    <t>Bậc, sót thô phi 10.4</t>
  </si>
  <si>
    <t>Rung dao phi 10.4</t>
  </si>
  <si>
    <r>
      <rPr>
        <rFont val="Arial"/>
        <b/>
        <color rgb="FFCC0000"/>
        <sz val="12.0"/>
      </rPr>
      <t>Station 3</t>
    </r>
    <r>
      <rPr>
        <rFont val="Arial"/>
        <b/>
        <color theme="1"/>
        <sz val="12.0"/>
      </rPr>
      <t xml:space="preserve">
Đường kính trong phi 10.4
Vát mép c03</t>
    </r>
  </si>
  <si>
    <t>64 NG, 216 OK</t>
  </si>
  <si>
    <t>63NG, 99OK</t>
  </si>
  <si>
    <t>1600x128</t>
  </si>
  <si>
    <t>3200x256</t>
  </si>
  <si>
    <t>Train dice: 0.919</t>
  </si>
  <si>
    <t>Train dice: 0.689</t>
  </si>
  <si>
    <t>Test: 64/64 NG, 216/216 OK</t>
  </si>
  <si>
    <t>Test: 63/63 NG, 97/99 OK</t>
  </si>
  <si>
    <t>Speed time ~ 10ms(NG) ~9ms(OK)</t>
  </si>
  <si>
    <t>Speed time ~ 30ms(NG) ~26ms(OK)</t>
  </si>
  <si>
    <t>Bavia bậc 3.7</t>
  </si>
  <si>
    <t>Bavia mặt đầu, vát mép OP1</t>
  </si>
  <si>
    <t>Móp mẻ mặt đầu OP1</t>
  </si>
  <si>
    <t>Lồi bậc 3.7</t>
  </si>
  <si>
    <t>Móp mẻ măt lục giác OP1</t>
  </si>
  <si>
    <t>Bavia mặt lục giác OP1</t>
  </si>
  <si>
    <r>
      <rPr>
        <rFont val="Arial"/>
        <b/>
        <color rgb="FFCC0000"/>
        <sz val="12.0"/>
      </rPr>
      <t>Station 5</t>
    </r>
    <r>
      <rPr>
        <rFont val="Arial"/>
        <b/>
        <color theme="1"/>
        <sz val="12.0"/>
      </rPr>
      <t xml:space="preserve">
Mặt đầu OP1
Mặt lục giác OP1
Bậc 3.7</t>
    </r>
  </si>
  <si>
    <t>54NG, 216 OK</t>
  </si>
  <si>
    <t>Lần 1: 42NG, 172 OK
Lần 2: 42NG, 172 OK (tiến hành nối ảnh)</t>
  </si>
  <si>
    <t>Lần 1: 81NG, 173 OK
Lần 2: 52 NG, 173 OK(lượt bỏ bớt những ảnh Ng k rõ ràng)</t>
  </si>
  <si>
    <t>26NG, 200 OK</t>
  </si>
  <si>
    <t>43 NG, 202 OK</t>
  </si>
  <si>
    <t>29NG, 189 Ok</t>
  </si>
  <si>
    <t>1856x128</t>
  </si>
  <si>
    <t>Lần 1: 1280x128
Lần 2: 1536x128</t>
  </si>
  <si>
    <t>1312x160</t>
  </si>
  <si>
    <t>2688x160</t>
  </si>
  <si>
    <t>Train dice: 0.842</t>
  </si>
  <si>
    <t>Train dice lần 1: 0.870(b3, 1e-5)
Train dice lần 1: 0.929(b4, 1e-5)</t>
  </si>
  <si>
    <t>Train dice lần 1: 0.758(b3, 1e-5)
Train dice lần 2: 0.868(b4, 1e-5)</t>
  </si>
  <si>
    <t>Train dice: 0.967</t>
  </si>
  <si>
    <t>Train dice: 0.806</t>
  </si>
  <si>
    <t>Train dice: 0.951</t>
  </si>
  <si>
    <t>Test: 54/54 NG, 210/216 OK</t>
  </si>
  <si>
    <t>Test lần 1: 40/42 NG, 160/172 OK
Test lần 2: 41/42 NG, 170/172 OK</t>
  </si>
  <si>
    <t>Test lần 1: 66/81 NG, 134/173 OK
Test lần 2: 49/51 NG , 163/173 OK</t>
  </si>
  <si>
    <t>Test: 26/26 NG, 200/200 OK</t>
  </si>
  <si>
    <t>Test: 40/43 NG, 193/202 OK</t>
  </si>
  <si>
    <t>Test: 22/27 NG, 130/130 OK</t>
  </si>
  <si>
    <t>Speed time ~ 7ms(NG) ~6ms(OK)</t>
  </si>
  <si>
    <t>Speed time lần 1 ~ 6ms(NG) ~5ms(OK)
Speed time lần 2 ~ 10ms(NG) ~9 msms(OK)</t>
  </si>
  <si>
    <t>Speed time lần 1 ~ 5ms(NG) ~7ms(OK)
Speed time lần 2 ~ 10ms(NG) ~12ms(OK)</t>
  </si>
  <si>
    <t>Speed time ~ 13ms(NG) ~11ms(OK)</t>
  </si>
  <si>
    <t>Speed time ~ 12ms(NG) ~12ms(OK)</t>
  </si>
  <si>
    <t>Bavia ren</t>
  </si>
  <si>
    <r>
      <rPr>
        <rFont val="Arial"/>
        <b/>
        <color rgb="FFCC0000"/>
        <sz val="12.0"/>
      </rPr>
      <t>Station 6</t>
    </r>
    <r>
      <rPr>
        <rFont val="Arial"/>
        <b/>
        <color theme="1"/>
        <sz val="12.0"/>
      </rPr>
      <t xml:space="preserve">
Ren</t>
    </r>
  </si>
  <si>
    <t>19 NG, 155 OK</t>
  </si>
  <si>
    <t>192x512</t>
  </si>
  <si>
    <t>Train dice: 0.917</t>
  </si>
  <si>
    <t>Test: 13/19 NG, 154/155 OK</t>
  </si>
  <si>
    <t>Speed time ~ 5.8ms(NG) ~4.6ms(OK)</t>
  </si>
  <si>
    <t>Dị vật, đốm đen bề mặt lục giác</t>
  </si>
  <si>
    <t>Cấn, lỏm bề mặt lục giác</t>
  </si>
  <si>
    <t>Ố vàng bề mặt lục giác</t>
  </si>
  <si>
    <t>Đọng nước dầu bề mặt lục giác</t>
  </si>
  <si>
    <t>Nứt PNL mặt lục giác</t>
  </si>
  <si>
    <t>Bavia cạnh lục giác OP1</t>
  </si>
  <si>
    <t>Bavia cạnh lục giác OP2</t>
  </si>
  <si>
    <r>
      <rPr>
        <rFont val="Arial"/>
        <b/>
        <color rgb="FFCC0000"/>
        <sz val="12.0"/>
      </rPr>
      <t>Station 7</t>
    </r>
    <r>
      <rPr>
        <rFont val="Arial"/>
        <b/>
        <color theme="1"/>
        <sz val="12.0"/>
      </rPr>
      <t xml:space="preserve">
Mặt bên lục giác</t>
    </r>
  </si>
  <si>
    <t>72 NG, 116 OK</t>
  </si>
  <si>
    <t>52 NG, 116 OK</t>
  </si>
  <si>
    <t>38 NG, 116 OK</t>
  </si>
  <si>
    <t>46 NG, 116 OK</t>
  </si>
  <si>
    <t>39 NG, 134 OK</t>
  </si>
  <si>
    <t>4800x384</t>
  </si>
  <si>
    <t>4544x224</t>
  </si>
  <si>
    <t>5088x224</t>
  </si>
  <si>
    <t>Train dice lần 1: 0.917
Train dice lần 1: 0.893</t>
  </si>
  <si>
    <t>Train dice:  0.944</t>
  </si>
  <si>
    <t>Image processing</t>
  </si>
  <si>
    <t>Train dice: 0.88</t>
  </si>
  <si>
    <t>Train dice:  0.777</t>
  </si>
  <si>
    <t>Test lần 1: 68/72 NG, 90/90 OK
Test lần 2: 72/72NG, 90/90OK</t>
  </si>
  <si>
    <t>Test: 40/40 NG, 102/116 OK</t>
  </si>
  <si>
    <t>Test: 38/38 NG, 140/140 OK</t>
  </si>
  <si>
    <t>Test: 46/46 NG, 116/116 OK</t>
  </si>
  <si>
    <t>Test: 39/39 NG, 132/134 OK</t>
  </si>
  <si>
    <t>Speed time ~ 81ms(NG) ~76ms(OK)</t>
  </si>
  <si>
    <t>Speed time ~ 77ms(NG) ~77ms(OK)</t>
  </si>
  <si>
    <t>Speed time ~ 42ms(NG) ~38ms(OK)</t>
  </si>
  <si>
    <t>Speed time ~ 27ms(NG) ~24ms(OK)</t>
  </si>
  <si>
    <t>Speed time ~ 37ms(NG) ~30ms(OK)</t>
  </si>
  <si>
    <t>Đuôi ren</t>
  </si>
  <si>
    <t>Sót thô phi 18.64</t>
  </si>
  <si>
    <t>Ba via phi 18.64</t>
  </si>
  <si>
    <t>Cấn ren</t>
  </si>
  <si>
    <t>Nứt PNL phi 18.64</t>
  </si>
  <si>
    <t>Đọng nước dầu phi 18.64</t>
  </si>
  <si>
    <t>Đọng nước dầu ren</t>
  </si>
  <si>
    <t>Móp mẻ mặt đầu OP2</t>
  </si>
  <si>
    <t>Trầy rãnh shrum</t>
  </si>
  <si>
    <t>Cấn rãnh shrum</t>
  </si>
  <si>
    <t>Khuyết phi 18.64</t>
  </si>
  <si>
    <r>
      <rPr>
        <rFont val="Arial"/>
        <b/>
        <color rgb="FFCC0000"/>
        <sz val="12.0"/>
      </rPr>
      <t>Station 9</t>
    </r>
    <r>
      <rPr>
        <rFont val="Arial"/>
        <b/>
        <color theme="1"/>
        <sz val="12.0"/>
      </rPr>
      <t xml:space="preserve">
Đường kính ngoài
Ren</t>
    </r>
  </si>
  <si>
    <t>Đã train ở giai đoạn 1</t>
  </si>
  <si>
    <t>25NG, 216 OK</t>
  </si>
  <si>
    <t>21 NG, 211 OK</t>
  </si>
  <si>
    <t>32 NG, 223 OK</t>
  </si>
  <si>
    <t>3488x128</t>
  </si>
  <si>
    <t>3488x160</t>
  </si>
  <si>
    <t>3488x192</t>
  </si>
  <si>
    <t>Train dice: 0.992</t>
  </si>
  <si>
    <t>Train dice: 0.991</t>
  </si>
  <si>
    <t>Test: 25/25 NG, 216/216 OK</t>
  </si>
  <si>
    <t>Test: 21/21 NG, 204/211 OK</t>
  </si>
  <si>
    <t>Test: 29/32 NG, 223/223 OK</t>
  </si>
  <si>
    <t>Speed time ~ 16ms(NG) ~13ms(OK)</t>
  </si>
  <si>
    <t>Speed time ~ 18ms(NG) ~15ms(OK)</t>
  </si>
  <si>
    <t>Speed time ~ 21ms(NG) ~20ms(OK)</t>
  </si>
  <si>
    <t xml:space="preserve">trtexec --onnx=st5_mvp_model_ba_via_mat_dau_op1_lan_2.onnx --saveEngine=st5_mvp_model_ba_via_mat_dau_op1_lan_2.trt --fp16 --workspace=1 --buildOnly
</t>
  </si>
  <si>
    <t>https://machinelearningcoban.com/2016/12/27/categories/</t>
  </si>
  <si>
    <t>https://paperswithcode.com/methods/area/computer-vision</t>
  </si>
  <si>
    <t>https://arxiv.org/pdf/1903.08536v3.pdf</t>
  </si>
  <si>
    <t>https://github.com/skokec/segdec-net-jim2019</t>
  </si>
  <si>
    <t>https://www.youtube.com/watch?v=-Z7Sx2sS8z8&amp;list=PLhA3b2k8R3t3zhbjDmqHudUTZqvRdELgd</t>
  </si>
  <si>
    <t>data</t>
  </si>
  <si>
    <t>Result</t>
  </si>
  <si>
    <t>Signal</t>
  </si>
  <si>
    <t>Means</t>
  </si>
  <si>
    <t>Model number</t>
  </si>
  <si>
    <t>O</t>
  </si>
  <si>
    <r>
      <rPr>
        <rFont val="Arial"/>
        <color theme="1"/>
        <sz val="14.0"/>
      </rPr>
      <t xml:space="preserve">Bỏ sót </t>
    </r>
    <r>
      <rPr>
        <rFont val="Arial"/>
        <color rgb="FF6AA84F"/>
        <sz val="14.0"/>
      </rPr>
      <t>= 0%</t>
    </r>
    <r>
      <rPr>
        <rFont val="Arial"/>
        <color theme="1"/>
        <sz val="14.0"/>
      </rPr>
      <t xml:space="preserve">
Bắt nhầm</t>
    </r>
    <r>
      <rPr>
        <rFont val="Arial"/>
        <color rgb="FFFF9900"/>
        <sz val="14.0"/>
      </rPr>
      <t xml:space="preserve"> &lt;= 3%</t>
    </r>
  </si>
  <si>
    <t>Δ</t>
  </si>
  <si>
    <r>
      <rPr>
        <rFont val="Arial"/>
        <color theme="1"/>
        <sz val="14.0"/>
      </rPr>
      <t xml:space="preserve">Bỏ sót </t>
    </r>
    <r>
      <rPr>
        <rFont val="Arial"/>
        <color rgb="FF6AA84F"/>
        <sz val="14.0"/>
      </rPr>
      <t>= 0%</t>
    </r>
    <r>
      <rPr>
        <rFont val="Arial"/>
        <color theme="1"/>
        <sz val="14.0"/>
      </rPr>
      <t xml:space="preserve">
Bắt nhầm</t>
    </r>
    <r>
      <rPr>
        <rFont val="Arial"/>
        <color rgb="FFFF9900"/>
        <sz val="14.0"/>
      </rPr>
      <t xml:space="preserve"> &gt; 3%</t>
    </r>
  </si>
  <si>
    <t>X</t>
  </si>
  <si>
    <r>
      <rPr>
        <rFont val="Arial"/>
        <color theme="1"/>
        <sz val="14.0"/>
      </rPr>
      <t xml:space="preserve">Bỏ sót </t>
    </r>
    <r>
      <rPr>
        <rFont val="Arial"/>
        <color rgb="FF6AA84F"/>
        <sz val="14.0"/>
      </rPr>
      <t>&gt; 0%</t>
    </r>
  </si>
  <si>
    <r>
      <rPr>
        <rFont val="Arial"/>
        <b/>
        <color theme="1"/>
        <sz val="24.0"/>
      </rPr>
      <t xml:space="preserve">SUMMARY
</t>
    </r>
    <r>
      <rPr>
        <rFont val="Arial"/>
        <b/>
        <color theme="1"/>
        <sz val="14.0"/>
      </rPr>
      <t>Load and predict 36 model in same time</t>
    </r>
  </si>
  <si>
    <t xml:space="preserve">Total speed: ~1000ms </t>
  </si>
  <si>
    <t xml:space="preserve">                                                                          Details table</t>
  </si>
  <si>
    <t>Trầy, bavia - móp mẻ mặt đầu</t>
  </si>
  <si>
    <r>
      <rPr>
        <rFont val="Arial"/>
        <b/>
        <color rgb="FFCC0000"/>
        <sz val="12.0"/>
      </rPr>
      <t>Station 1</t>
    </r>
    <r>
      <rPr>
        <rFont val="Arial"/>
        <b/>
        <color theme="1"/>
        <sz val="12.0"/>
      </rPr>
      <t xml:space="preserve">
Mặt đầu OP2
Mặt lục giác OP2
O: 33%      Δ: 0%       X: 66%</t>
    </r>
  </si>
  <si>
    <t>149 NG, 757 OK</t>
  </si>
  <si>
    <t>52 NG, 771 OK</t>
  </si>
  <si>
    <t>58 NG, 664 OK</t>
  </si>
  <si>
    <t>2752x160</t>
  </si>
  <si>
    <t>2880x128</t>
  </si>
  <si>
    <t>2144x160</t>
  </si>
  <si>
    <t>Train: 0.971, b4, e-4</t>
  </si>
  <si>
    <t>Train: 0.951, b4, e-5</t>
  </si>
  <si>
    <t>Train: 0.984, b4, e-4</t>
  </si>
  <si>
    <t>Train: 0.958, b3, e-4
Train lần 2: 0.98, b3, e-4</t>
  </si>
  <si>
    <t>Test máy: 24/26 NG, 219/219 OK</t>
  </si>
  <si>
    <t>Test máy: 37/46 NG, 195/199 OK</t>
  </si>
  <si>
    <t xml:space="preserve"> </t>
  </si>
  <si>
    <t>Test máy: 30/30 NG, 199/199 OK</t>
  </si>
  <si>
    <t>Tỉ lệ bỏ sót (%)</t>
  </si>
  <si>
    <t>Tỉ lệ bắt nhầm (%)</t>
  </si>
  <si>
    <t>Đánh giá</t>
  </si>
  <si>
    <t>-</t>
  </si>
  <si>
    <t>Bậc, sót thô phi 14.7</t>
  </si>
  <si>
    <r>
      <rPr>
        <rFont val="Arial"/>
        <b/>
        <color rgb="FFFF0000"/>
        <sz val="12.0"/>
      </rPr>
      <t>Station 2</t>
    </r>
    <r>
      <rPr>
        <rFont val="Arial"/>
        <b/>
        <color rgb="FF000000"/>
        <sz val="12.0"/>
      </rPr>
      <t xml:space="preserve">
Đường kính trong phi 14
Đường kính trong phi 15
O: 50%      Δ: 33%     X: 16%</t>
    </r>
  </si>
  <si>
    <t>92 NG, 802 OK</t>
  </si>
  <si>
    <t>106 NG, 686 OK</t>
  </si>
  <si>
    <t>65 NG, 999 OK</t>
  </si>
  <si>
    <t>128 NG, 735 OK</t>
  </si>
  <si>
    <t>20 NG, 647 OK</t>
  </si>
  <si>
    <t>120 NG, 686 OK</t>
  </si>
  <si>
    <t>4000x736</t>
  </si>
  <si>
    <t>4288x640</t>
  </si>
  <si>
    <t>4544x640</t>
  </si>
  <si>
    <t>Train: 0.926, b3, e-4</t>
  </si>
  <si>
    <t>Train: 0.98, b3, e-4</t>
  </si>
  <si>
    <t>Train: 0.954, b3, e-4</t>
  </si>
  <si>
    <t>Train: 0.99, b3, e-4</t>
  </si>
  <si>
    <t>Train: 0.9, b3, e-4</t>
  </si>
  <si>
    <t>Test máy: 27/27NG, 186/188OK</t>
  </si>
  <si>
    <t>Test máy: 28/28 NG, 88/184OK</t>
  </si>
  <si>
    <t>Test máy: 20/20 NG, 184/184 OK</t>
  </si>
  <si>
    <t>Test máy: 63/63 NG, 31/184 OK</t>
  </si>
  <si>
    <t>Test máy: 12/14 NG, 184/188 OK</t>
  </si>
  <si>
    <t>Test máy: 50/50 NG, 183/188OK</t>
  </si>
  <si>
    <t>Trầy, bavia phi 10.4</t>
  </si>
  <si>
    <t>Đọng nước, dầu phi 10.4</t>
  </si>
  <si>
    <r>
      <rPr>
        <rFont val="Arial"/>
        <b/>
        <color rgb="FFCC0000"/>
        <sz val="12.0"/>
      </rPr>
      <t>Station 3</t>
    </r>
    <r>
      <rPr>
        <rFont val="Arial"/>
        <b/>
        <color theme="1"/>
        <sz val="12.0"/>
      </rPr>
      <t xml:space="preserve">
Đường kính trong phi 10.4
Vát mép c03
O: 25%      Δ: 50%     X: 25%</t>
    </r>
  </si>
  <si>
    <t xml:space="preserve"> 67NG,  680OK</t>
  </si>
  <si>
    <t>64NG, 537 OK</t>
  </si>
  <si>
    <t>63NG, 538OK</t>
  </si>
  <si>
    <t>56NG, 538OK</t>
  </si>
  <si>
    <t>3456x256</t>
  </si>
  <si>
    <t>Train dice: 0.921, b4, e-5</t>
  </si>
  <si>
    <t>Train dice: 0.817, b4, e-5</t>
  </si>
  <si>
    <t>Train dice: 0.9, b4, e-4</t>
  </si>
  <si>
    <t>Train dice: 0.961, b3, e-4</t>
  </si>
  <si>
    <t>Test máy: 44/44 NG, 204/219 OK</t>
  </si>
  <si>
    <t>Test máy: 20/36 NG, 211/219 OK</t>
  </si>
  <si>
    <t>Test máy: 44/44 NG, 213/214 OK</t>
  </si>
  <si>
    <t>Test máy: 50/50 NG, 119/152 OK</t>
  </si>
  <si>
    <t>Bavia mặt đầu OP1</t>
  </si>
  <si>
    <t>Móp mẻ mặt đầu, bavia vát mép OP1</t>
  </si>
  <si>
    <r>
      <rPr>
        <rFont val="Arial"/>
        <b/>
        <color rgb="FFCC0000"/>
        <sz val="12.0"/>
      </rPr>
      <t>Station 5</t>
    </r>
    <r>
      <rPr>
        <rFont val="Arial"/>
        <b/>
        <color theme="1"/>
        <sz val="12.0"/>
      </rPr>
      <t xml:space="preserve">
Mặt đầu OP1
Mặt lục giác OP1
Bậc 3.7
O: 0%      Δ: 33%     X: 66%</t>
    </r>
  </si>
  <si>
    <t>54 NG, 663 OK</t>
  </si>
  <si>
    <t>101 NG, 642 OK</t>
  </si>
  <si>
    <t>102 NG, 852 OK</t>
  </si>
  <si>
    <t>lần 1: 26 NG, 200 OK
lần 2: 91 NG, 670 OK</t>
  </si>
  <si>
    <t>114 NG, 893 OK</t>
  </si>
  <si>
    <t>99 NG, 870OK</t>
  </si>
  <si>
    <t>1888x96</t>
  </si>
  <si>
    <t>1408x128</t>
  </si>
  <si>
    <t>1920x128</t>
  </si>
  <si>
    <t>2560x128</t>
  </si>
  <si>
    <t>Train dice : 0.972, b3, e-4</t>
  </si>
  <si>
    <t>Train: 0.981, b3, e-4</t>
  </si>
  <si>
    <t>Train: 0.977, b4, e-4</t>
  </si>
  <si>
    <t>Train: 0.945, b3, e-4
Train lần 2: 0.976, b3, e-4</t>
  </si>
  <si>
    <t>Train: 0.986, b4, e-4</t>
  </si>
  <si>
    <t>Train: 0.978, b3, e-4</t>
  </si>
  <si>
    <t>Test máy: 64/64 NG, 127/152 OK</t>
  </si>
  <si>
    <t>Test máy: 44/48 NG, 217/219 OK</t>
  </si>
  <si>
    <t>Test máy: 55/63 NG, 218/219 OK</t>
  </si>
  <si>
    <t>Test máy: 67/67NG, 177/199 OK</t>
  </si>
  <si>
    <t>Test máy: 71/76 NG, 218/219 OK</t>
  </si>
  <si>
    <t>Test máy: 56/64 NG, 191/219 OK</t>
  </si>
  <si>
    <t>Speed time ~ 10ms(NG) ~9 msms(OK)</t>
  </si>
  <si>
    <t>Speed time lần ~ 10ms(NG) ~12ms(OK)</t>
  </si>
  <si>
    <r>
      <rPr>
        <rFont val="Arial"/>
        <b/>
        <color rgb="FFCC0000"/>
        <sz val="12.0"/>
      </rPr>
      <t>Station 6</t>
    </r>
    <r>
      <rPr>
        <rFont val="Arial"/>
        <b/>
        <color theme="1"/>
        <sz val="12.0"/>
      </rPr>
      <t xml:space="preserve">
Ren
O: 0%      Δ: 0%     X: 100%</t>
    </r>
  </si>
  <si>
    <t>67 NG, 823 OK</t>
  </si>
  <si>
    <t>Train dice: 0.976</t>
  </si>
  <si>
    <t>Test máy: 16/17NG, 80/98 OK</t>
  </si>
  <si>
    <r>
      <rPr>
        <rFont val="Arial"/>
        <b/>
        <color rgb="FFCC0000"/>
        <sz val="12.0"/>
      </rPr>
      <t>Station 7</t>
    </r>
    <r>
      <rPr>
        <rFont val="Arial"/>
        <b/>
        <color theme="1"/>
        <sz val="12.0"/>
      </rPr>
      <t xml:space="preserve">
Mặt bên lục giác
</t>
    </r>
    <r>
      <rPr>
        <rFont val="Arial"/>
        <b/>
        <color rgb="FF134F5C"/>
        <sz val="12.0"/>
      </rPr>
      <t>O: 33%      Δ: 0%     X: 66%</t>
    </r>
  </si>
  <si>
    <t>72 NG, 899 OK</t>
  </si>
  <si>
    <t>52 NG, 773 OK</t>
  </si>
  <si>
    <t>52 NG, 899OK</t>
  </si>
  <si>
    <t>101 NG, 775 OK</t>
  </si>
  <si>
    <t>39 NG, 923 OK</t>
  </si>
  <si>
    <t>5056x384</t>
  </si>
  <si>
    <t>4800x224</t>
  </si>
  <si>
    <t>5344x224</t>
  </si>
  <si>
    <t>Train dice : 0.988, b3, e-4</t>
  </si>
  <si>
    <t>Train dice:  0.986, b3, e-4</t>
  </si>
  <si>
    <t>Train: 0.936, b3, e-4</t>
  </si>
  <si>
    <t xml:space="preserve">Train dice: 0.943, b3, e-4, </t>
  </si>
  <si>
    <t xml:space="preserve">Train dice: 0.942, b3, e-4, </t>
  </si>
  <si>
    <t>Test máy: 38/40 NG, 163/164 OK</t>
  </si>
  <si>
    <t>Test máy: 36/53 NG, 257/257 OK</t>
  </si>
  <si>
    <t>Test máy: 195/195 NG, 301/301 OK</t>
  </si>
  <si>
    <t>Test máy: 24/50 NG, 150/152 OK</t>
  </si>
  <si>
    <t>Test máy: 45/47 NG, 192/238 OK</t>
  </si>
  <si>
    <t>Test máy: 64/64 NG, 240/242 OK</t>
  </si>
  <si>
    <r>
      <rPr>
        <rFont val="Arial"/>
        <b/>
        <color rgb="FFCC0000"/>
        <sz val="12.0"/>
      </rPr>
      <t>Station 9</t>
    </r>
    <r>
      <rPr>
        <rFont val="Arial"/>
        <b/>
        <color theme="1"/>
        <sz val="12.0"/>
      </rPr>
      <t xml:space="preserve">
Đường kính ngoài
Ren
O: 28%      Δ: 57%     X: 14%</t>
    </r>
  </si>
  <si>
    <t>1021 (OK + dr thap + dr cao + khong co dr)</t>
  </si>
  <si>
    <t>163 NG, 1011 OK</t>
  </si>
  <si>
    <t>177 NG, 1103 OK</t>
  </si>
  <si>
    <t>89 NG, 443 OK</t>
  </si>
  <si>
    <t>131 NG, 903 OK</t>
  </si>
  <si>
    <t>79 NG, 1061 OK</t>
  </si>
  <si>
    <t>52 NG, 901 OK</t>
  </si>
  <si>
    <t>64x480</t>
  </si>
  <si>
    <t>3488x480</t>
  </si>
  <si>
    <t>3520x384</t>
  </si>
  <si>
    <t>Training</t>
  </si>
  <si>
    <t>Train dice : 0.873, b3, e-5</t>
  </si>
  <si>
    <t>Train dice : 0.95, b3, e-4</t>
  </si>
  <si>
    <t>Train dice : 0.993, b3, e-4</t>
  </si>
  <si>
    <t>Train dice : 0.99, b3, e-4</t>
  </si>
  <si>
    <t>Train dice: 0.988, b3, e-4</t>
  </si>
  <si>
    <t>Train dice: 0.993, b3, e-4</t>
  </si>
  <si>
    <t>Test máy: 24/24 NG, 160/161 OK</t>
  </si>
  <si>
    <t>Test máy: 54/54 NG, 152/161 OK</t>
  </si>
  <si>
    <t>Test máy: 50/50 NG, 153/161 OK</t>
  </si>
  <si>
    <t>Test máy: 60/60 NG, 121/152OK</t>
  </si>
  <si>
    <t>Test máy: 48/48 NG,  234/234 OK</t>
  </si>
  <si>
    <t>Test máy: 16/16 NG,  224/238 OK</t>
  </si>
  <si>
    <t>Test máy: 23/24 NG,  213/213OK</t>
  </si>
  <si>
    <t>Speed time ~</t>
  </si>
  <si>
    <t xml:space="preserve">                                                                                             Stats table                                                                                                                                   Stats table</t>
  </si>
  <si>
    <t>Station 1</t>
  </si>
  <si>
    <t>NG-Trầy Bavia mlg</t>
  </si>
  <si>
    <t>Trầy Bavia mlg</t>
  </si>
  <si>
    <t>OK-Trầy Bavia mlg</t>
  </si>
  <si>
    <t>Móp mẻ lg</t>
  </si>
  <si>
    <t>Trầy, bavia-móp mẻ md</t>
  </si>
  <si>
    <t>NG-Móp mẻ lg</t>
  </si>
  <si>
    <t>Tà lục giác</t>
  </si>
  <si>
    <t>OK-Móp mẻ lg</t>
  </si>
  <si>
    <t>NG-Trầy, bavia-móp mẻ md</t>
  </si>
  <si>
    <t>OK-Trầy, bavia-móp mẻ md</t>
  </si>
  <si>
    <t>NG-Tà lục giác</t>
  </si>
  <si>
    <t>OK-Tà lục giác</t>
  </si>
  <si>
    <t>Station 2</t>
  </si>
  <si>
    <t>NG-Rung dao phi 14</t>
  </si>
  <si>
    <t>OK-Rung dao phi 14</t>
  </si>
  <si>
    <t>NG-Trầy, bivia phi 14</t>
  </si>
  <si>
    <t>OK-Trầy, bivia phi 14</t>
  </si>
  <si>
    <t>Trầy, bivia phi 14</t>
  </si>
  <si>
    <t>NG-Rung dao phi 15</t>
  </si>
  <si>
    <t>Rung dao phi 15</t>
  </si>
  <si>
    <t>OK-Rung dao phi 15</t>
  </si>
  <si>
    <t>Trầy, bivia phi 15</t>
  </si>
  <si>
    <t>Bậc, sót thô 14</t>
  </si>
  <si>
    <t>NG-Trầy, bivia phi 15</t>
  </si>
  <si>
    <t>Đọng dầu phi 14</t>
  </si>
  <si>
    <t>OK-Trầy, bivia phi 15</t>
  </si>
  <si>
    <t>NG-Bậc, sót thô 14</t>
  </si>
  <si>
    <t>OK-Bậc, sót thô 14</t>
  </si>
  <si>
    <t>NG-Đọng dầu phi 14</t>
  </si>
  <si>
    <t>OK-Đọng dầu phi 14</t>
  </si>
  <si>
    <t>Station 3</t>
  </si>
  <si>
    <t>NG-Bavia c0.3</t>
  </si>
  <si>
    <t>OK-Bavia c0.3</t>
  </si>
  <si>
    <t>NG-Trầy, bavia phi 10.4</t>
  </si>
  <si>
    <t>Bavia c0.3</t>
  </si>
  <si>
    <t>OK-Trầy, bavia phi 10.4</t>
  </si>
  <si>
    <t>NG-Bậc, sót thô phi 10.4</t>
  </si>
  <si>
    <t>Đọng dầu phi 10.4</t>
  </si>
  <si>
    <t>OK-Bậc, sót thô phi 10.4</t>
  </si>
  <si>
    <t>NG-Đọng dầu phi 10.4</t>
  </si>
  <si>
    <t>OK-Đọng dầu phi 10.4</t>
  </si>
  <si>
    <t>Station 5</t>
  </si>
  <si>
    <t>NG-Bavia bậc 3.7</t>
  </si>
  <si>
    <t>OK-Bavia bậc 3.7</t>
  </si>
  <si>
    <t>NG-Bavia md OP1</t>
  </si>
  <si>
    <t>OK-Bavia md OP1</t>
  </si>
  <si>
    <t>Bavia md OP1</t>
  </si>
  <si>
    <t>Móp mẻ md OP1</t>
  </si>
  <si>
    <t>NG-Móp mẻ md OP1</t>
  </si>
  <si>
    <t>OK-Móp mẻ md OP1</t>
  </si>
  <si>
    <t>Móp mẻ mlg OP1</t>
  </si>
  <si>
    <t>Bavia mlg OP1</t>
  </si>
  <si>
    <t>NG-Lồi bậc 3.7</t>
  </si>
  <si>
    <t>OK-Lồi bậc 3.7</t>
  </si>
  <si>
    <t>NG-Móp mẻ mlg OP1</t>
  </si>
  <si>
    <t>OK-Móp mẻ mlg OP1</t>
  </si>
  <si>
    <t>NG-Bavia mlg OP1</t>
  </si>
  <si>
    <t>OK-Bavia mlg OP1</t>
  </si>
  <si>
    <t>Station 6</t>
  </si>
  <si>
    <t>NG-Bavia ren</t>
  </si>
  <si>
    <t>OK-Bavia ren</t>
  </si>
  <si>
    <t>Station 7</t>
  </si>
  <si>
    <t>NG-Di vật, đốm đen bề mặt lg</t>
  </si>
  <si>
    <t>OK-Di vật, đốm đen bề mặt lg</t>
  </si>
  <si>
    <t>NG-Cấn lỏm bề mặt lg</t>
  </si>
  <si>
    <t>Di vật, đốm đen bề mặt lg</t>
  </si>
  <si>
    <t>OK-Cấn lỏm bề mặt lg</t>
  </si>
  <si>
    <t>Cấn lỏm bề mặt lg</t>
  </si>
  <si>
    <t>Ố vàng bề mặt lg</t>
  </si>
  <si>
    <t>NG-Ố vàng bề mặt lg</t>
  </si>
  <si>
    <t>Đọng dầu bề mặt lg</t>
  </si>
  <si>
    <t>OK-Ố vàng bề mặt lg</t>
  </si>
  <si>
    <t>Bavia cạnh lg OP1</t>
  </si>
  <si>
    <t>Bavia cạnh lg OP2</t>
  </si>
  <si>
    <t>NG-Đọng dầu bề mặt lg</t>
  </si>
  <si>
    <t>OK-Đọng dầu bề mặt lg</t>
  </si>
  <si>
    <t>NG-Bavia cạnh lg OP1</t>
  </si>
  <si>
    <t>OK-Bavia cạnh lg OP1</t>
  </si>
  <si>
    <t>NG-Bavia cạnh lg OP2</t>
  </si>
  <si>
    <t>OK-Bavia cạnh lg OP2</t>
  </si>
  <si>
    <t>Station 9</t>
  </si>
  <si>
    <t>NG-Đuôi ren</t>
  </si>
  <si>
    <t>OK-Đuôi ren</t>
  </si>
  <si>
    <t>Bavia phi 18.64</t>
  </si>
  <si>
    <t>NG-Sót thô phi 18.64</t>
  </si>
  <si>
    <t>OK-Sót thô phi 18.64</t>
  </si>
  <si>
    <t>Đọng dầu phi 18.64</t>
  </si>
  <si>
    <t>Móp mẻ md OP2</t>
  </si>
  <si>
    <t>NG-Bavia phi 18.64</t>
  </si>
  <si>
    <t>Trầy rãnh Shrum</t>
  </si>
  <si>
    <t>OK-Bavia phi 18.64</t>
  </si>
  <si>
    <t>Cấn rãnh Shrum</t>
  </si>
  <si>
    <t>NG-Cấn ren</t>
  </si>
  <si>
    <t>OK-Cấn ren</t>
  </si>
  <si>
    <t>NG-Đọng dầu phi 18.64</t>
  </si>
  <si>
    <t>OK-Đọng dầu phi 18.64</t>
  </si>
  <si>
    <t>NG-Móp mẻ md OP2</t>
  </si>
  <si>
    <t>OK-Móp mẻ md OP2</t>
  </si>
  <si>
    <t>NG-Trầy rãnh Shrum</t>
  </si>
  <si>
    <t>OK-Trầy rãnh Shrum</t>
  </si>
  <si>
    <t>NG-Cấn rãnh Shrum</t>
  </si>
  <si>
    <t>OK-Cấn rãnh Shrum</t>
  </si>
  <si>
    <t>NG-Khuyết phi 18.64</t>
  </si>
  <si>
    <t>OK-Khuyết phi 18.64</t>
  </si>
  <si>
    <r>
      <rPr>
        <rFont val="Arial"/>
        <color theme="1"/>
        <sz val="14.0"/>
      </rPr>
      <t xml:space="preserve">Bỏ sót </t>
    </r>
    <r>
      <rPr>
        <rFont val="Arial"/>
        <color rgb="FF6AA84F"/>
        <sz val="14.0"/>
      </rPr>
      <t>= 0%</t>
    </r>
    <r>
      <rPr>
        <rFont val="Arial"/>
        <color theme="1"/>
        <sz val="14.0"/>
      </rPr>
      <t xml:space="preserve">
Bắt nhầm</t>
    </r>
    <r>
      <rPr>
        <rFont val="Arial"/>
        <color rgb="FFFF9900"/>
        <sz val="14.0"/>
      </rPr>
      <t xml:space="preserve"> &lt;= 3%</t>
    </r>
  </si>
  <si>
    <r>
      <rPr>
        <rFont val="Arial"/>
        <color theme="1"/>
        <sz val="14.0"/>
      </rPr>
      <t xml:space="preserve">Bỏ sót </t>
    </r>
    <r>
      <rPr>
        <rFont val="Arial"/>
        <color rgb="FF6AA84F"/>
        <sz val="14.0"/>
      </rPr>
      <t>= 0%</t>
    </r>
    <r>
      <rPr>
        <rFont val="Arial"/>
        <color theme="1"/>
        <sz val="14.0"/>
      </rPr>
      <t xml:space="preserve">
Bắt nhầm</t>
    </r>
    <r>
      <rPr>
        <rFont val="Arial"/>
        <color rgb="FFFF9900"/>
        <sz val="14.0"/>
      </rPr>
      <t xml:space="preserve"> &gt; 3%</t>
    </r>
  </si>
  <si>
    <r>
      <rPr>
        <rFont val="Arial"/>
        <color theme="1"/>
        <sz val="14.0"/>
      </rPr>
      <t xml:space="preserve">Bỏ sót </t>
    </r>
    <r>
      <rPr>
        <rFont val="Arial"/>
        <color rgb="FF6AA84F"/>
        <sz val="14.0"/>
      </rPr>
      <t>&gt; 0%</t>
    </r>
  </si>
  <si>
    <t>Tạm thời dừng (chưa có đủ mẫu lỗi, hoặc chưa có gia pháp kĩ thuật)</t>
  </si>
  <si>
    <r>
      <rPr>
        <rFont val="Arial"/>
        <b/>
        <color theme="1"/>
        <sz val="24.0"/>
      </rPr>
      <t xml:space="preserve">SUMMARY
</t>
    </r>
    <r>
      <rPr>
        <rFont val="Arial"/>
        <b/>
        <color theme="1"/>
        <sz val="14.0"/>
      </rPr>
      <t>Load and predict 42 model in same time</t>
    </r>
  </si>
  <si>
    <t>GPU memory: ~GB</t>
  </si>
  <si>
    <t>CPU memory: ~GB</t>
  </si>
  <si>
    <t xml:space="preserve">Total speed: ~ms </t>
  </si>
  <si>
    <t xml:space="preserve">                                                                                                               Details table</t>
  </si>
  <si>
    <t>Bavia nhỏ tạo thành mảng lớn</t>
  </si>
  <si>
    <t>Bavia dạng cục</t>
  </si>
  <si>
    <t>Bavia dạng thanh dài</t>
  </si>
  <si>
    <t>Móp mẻ dạng tròn</t>
  </si>
  <si>
    <t>Móp mẻ dạng kéo dài</t>
  </si>
  <si>
    <r>
      <rPr>
        <rFont val="Arial"/>
        <b/>
        <color rgb="FFCC0000"/>
        <sz val="12.0"/>
      </rPr>
      <t>Station 1</t>
    </r>
    <r>
      <rPr>
        <rFont val="Arial"/>
        <b/>
        <color theme="1"/>
        <sz val="12.0"/>
      </rPr>
      <t xml:space="preserve">
Mặt đầu OP2
Mặt lục giác OP2
O: 33%      Δ: 0%       X: 66%</t>
    </r>
  </si>
  <si>
    <t>99 NG, 687 OK</t>
  </si>
  <si>
    <t>Test máy: 15/15 NG, 215/218 OK</t>
  </si>
  <si>
    <t>Test máy: 49/49 NG, 215/218 OK</t>
  </si>
  <si>
    <t>Test máy: 6/6 NG, 215/218 OK</t>
  </si>
  <si>
    <t>Test máy: 28/29 NG,  169/178 OK</t>
  </si>
  <si>
    <t>Test máy: 14/15 NG, 178/178 OK</t>
  </si>
  <si>
    <t>Test máy: 9/50 NG, / OK</t>
  </si>
  <si>
    <t>sum</t>
  </si>
  <si>
    <t>type</t>
  </si>
  <si>
    <t>Tạm thời ngưng, tìm phương án sau</t>
  </si>
  <si>
    <r>
      <rPr>
        <rFont val="Arial"/>
        <b/>
        <color rgb="FFFF0000"/>
        <sz val="12.0"/>
      </rPr>
      <t>Station 2</t>
    </r>
    <r>
      <rPr>
        <rFont val="Arial"/>
        <b/>
        <color rgb="FF000000"/>
        <sz val="12.0"/>
      </rPr>
      <t xml:space="preserve">
Đường kính trong phi 14
Đường kính trong phi 15
O: 50%      Δ: 33%     X: 16%</t>
    </r>
  </si>
  <si>
    <t>106 NG, 735 OK</t>
  </si>
  <si>
    <t>24 NG, 647 OK</t>
  </si>
  <si>
    <t>Train: 0., b4, e-4</t>
  </si>
  <si>
    <t>Train: 0.887, b3, e-4</t>
  </si>
  <si>
    <t>Test máy: 28/28 NG, 94/116 OK</t>
  </si>
  <si>
    <t>Test máy: 28/33 NG, 115/128 OK</t>
  </si>
  <si>
    <r>
      <rPr>
        <rFont val="Arial"/>
        <b/>
        <color rgb="FFCC0000"/>
        <sz val="12.0"/>
      </rPr>
      <t>Station 3</t>
    </r>
    <r>
      <rPr>
        <rFont val="Arial"/>
        <b/>
        <color theme="1"/>
        <sz val="12.0"/>
      </rPr>
      <t xml:space="preserve">
Đường kính trong phi 10.4
Vát mép c03
O: 25%      Δ: 50%     X: 25%</t>
    </r>
  </si>
  <si>
    <t>Train dice:</t>
  </si>
  <si>
    <t>Train dice: 0.885, b3, e-4</t>
  </si>
  <si>
    <t>Test máy: 41/41 NG, 255/255 OK</t>
  </si>
  <si>
    <t>Test máy: 32/34 NG, 241/244 OK</t>
  </si>
  <si>
    <t xml:space="preserve"> 82/85 ng
176/176 ok</t>
  </si>
  <si>
    <r>
      <rPr>
        <b/>
        <color rgb="FF000000"/>
        <sz val="12.0"/>
      </rPr>
      <t xml:space="preserve">Móp mẻ măt lục giác OP1
</t>
    </r>
    <r>
      <rPr>
        <b/>
        <color rgb="FF000000"/>
        <sz val="12.0"/>
      </rPr>
      <t>dạng cục</t>
    </r>
  </si>
  <si>
    <t>Móp mẻ măt lục giác OP1
dạng dài</t>
  </si>
  <si>
    <t>Bavia mặt lục giác OP2</t>
  </si>
  <si>
    <t>Bavia dạng kéo dài</t>
  </si>
  <si>
    <t>Bavia, móp mẻ trên mặt vát</t>
  </si>
  <si>
    <t>Bavia chồi lên từ c0.3</t>
  </si>
  <si>
    <r>
      <rPr>
        <rFont val="Arial"/>
        <b/>
        <color rgb="FFCC0000"/>
        <sz val="12.0"/>
      </rPr>
      <t>Station 5</t>
    </r>
    <r>
      <rPr>
        <rFont val="Arial"/>
        <b/>
        <color theme="1"/>
        <sz val="12.0"/>
      </rPr>
      <t xml:space="preserve">
Mặt đầu OP1
Mặt lục giác OP1
Bậc 3.7
O: 0%      Δ: 33%     X: 66%</t>
    </r>
  </si>
  <si>
    <t>54 NG, 636 OK</t>
  </si>
  <si>
    <t>100 NG, 610 OK</t>
  </si>
  <si>
    <t>99 NG, 658 OK</t>
  </si>
  <si>
    <t>168/168 NG
175/176 OK</t>
  </si>
  <si>
    <t>Test máy: 22/22 NG,  212/212 OK</t>
  </si>
  <si>
    <t>Test máy: 61/61 NG,  211/212 OK</t>
  </si>
  <si>
    <t>Test máy: 60/60 NG,  208/212 OK</t>
  </si>
  <si>
    <t>Có 5 con --&gt; model mới</t>
  </si>
  <si>
    <t>Test máy: 87/94 NG,  196/212 OK</t>
  </si>
  <si>
    <t>50/51 NG
172/180 OK</t>
  </si>
  <si>
    <t>23/23 NG
176/180 OK</t>
  </si>
  <si>
    <t>65/66 NG
172/178 OK</t>
  </si>
  <si>
    <t>Xin thêm hàng NG rồi cải thiện sau</t>
  </si>
  <si>
    <r>
      <rPr>
        <rFont val="Arial"/>
        <b/>
        <color rgb="FFCC0000"/>
        <sz val="12.0"/>
      </rPr>
      <t>Station 6</t>
    </r>
    <r>
      <rPr>
        <rFont val="Arial"/>
        <b/>
        <color theme="1"/>
        <sz val="12.0"/>
      </rPr>
      <t xml:space="preserve">
Ren
O: 0%      Δ: 0%     X: 100%</t>
    </r>
  </si>
  <si>
    <t>Test máy: 12/13NG, 114/114 OK</t>
  </si>
  <si>
    <r>
      <rPr>
        <rFont val="Arial"/>
        <b/>
        <color rgb="FFCC0000"/>
        <sz val="12.0"/>
      </rPr>
      <t>Station 7</t>
    </r>
    <r>
      <rPr>
        <rFont val="Arial"/>
        <b/>
        <color theme="1"/>
        <sz val="12.0"/>
      </rPr>
      <t xml:space="preserve">
Mặt bên lục giác
</t>
    </r>
    <r>
      <rPr>
        <rFont val="Arial"/>
        <b/>
        <color rgb="FF134F5C"/>
        <sz val="12.0"/>
      </rPr>
      <t>O: 33%      Δ: 0%     X: 66%</t>
    </r>
  </si>
  <si>
    <t>30/30 dị vật
7/7 đóm đen
130/130 ok</t>
  </si>
  <si>
    <t>41/47 ng
130/130 ok</t>
  </si>
  <si>
    <t>47/47
119/130 ok</t>
  </si>
  <si>
    <r>
      <rPr>
        <rFont val="Arial"/>
        <b/>
        <color rgb="FFCC0000"/>
        <sz val="12.0"/>
      </rPr>
      <t>Station 9</t>
    </r>
    <r>
      <rPr>
        <rFont val="Arial"/>
        <b/>
        <color theme="1"/>
        <sz val="12.0"/>
      </rPr>
      <t xml:space="preserve">
Đường kính ngoài
Ren
O: 28%      Δ: 57%     X: 14%</t>
    </r>
  </si>
  <si>
    <t>55/55 ng
165/179 ok</t>
  </si>
  <si>
    <t>54/54 ng 
177/181 ok</t>
  </si>
  <si>
    <t>17/17 ng
 177/177 ok</t>
  </si>
  <si>
    <t>59/59 ng
230/230 ok</t>
  </si>
  <si>
    <t>59/59 ng
173/176 ok</t>
  </si>
  <si>
    <t>18/18 ng
180/181</t>
  </si>
  <si>
    <t>35/35 ng
230/230 ok</t>
  </si>
  <si>
    <t>ok --&gt; ng</t>
  </si>
  <si>
    <t>ng --&gt; ok</t>
  </si>
  <si>
    <t>NG-Bavia nhỏ tạo thành mảng lớn</t>
  </si>
  <si>
    <t>OK-Bavia nhỏ tạo thành mảng lớn</t>
  </si>
  <si>
    <t>NG-Bavia dạng cục</t>
  </si>
  <si>
    <t>NG-Bavia dạng thanh dài</t>
  </si>
  <si>
    <t>NG-Móp mẻ dạng tròn</t>
  </si>
  <si>
    <t>NG-Móp mẻ dạng kéo dài</t>
  </si>
  <si>
    <t>OK-Móp mẻ dạng kéo dài</t>
  </si>
  <si>
    <t>Back</t>
  </si>
  <si>
    <t>NG-Bavia dạng kéo dài</t>
  </si>
  <si>
    <t>OK-Bavia dạng kéo dài</t>
  </si>
  <si>
    <t>OK-Bavia dạng cục</t>
  </si>
  <si>
    <t>NG-Bavia, móp mẻ trên mặt vát</t>
  </si>
  <si>
    <t>Móp mẻ mlg OP1 cục</t>
  </si>
  <si>
    <t>OK-Bavia, móp mẻ trên mặt vát</t>
  </si>
  <si>
    <t>Móp mẻ mlg OP1 dài</t>
  </si>
  <si>
    <t>NG-Bavia chồi lên từ c0.3</t>
  </si>
  <si>
    <t>OK-Bavia chồi lên từ c0.3</t>
  </si>
  <si>
    <t>NG-Móp mẻ mlg OP1 cục</t>
  </si>
  <si>
    <t>OK-Móp mẻ mlg OP1 cục</t>
  </si>
  <si>
    <t>NG-Móp mẻ mlg OP1 dài</t>
  </si>
  <si>
    <t>OK-Móp mẻ mlg OP1 dài</t>
  </si>
  <si>
    <t>back</t>
  </si>
  <si>
    <t>Kế hoạch máy ngoại quan HS0010 (tháng 6, 7)</t>
  </si>
  <si>
    <t>PLAN</t>
  </si>
  <si>
    <t>Jun-22</t>
  </si>
  <si>
    <t>July-22</t>
  </si>
  <si>
    <t>No</t>
  </si>
  <si>
    <t>Content</t>
  </si>
  <si>
    <t>Time (h)</t>
  </si>
  <si>
    <t>Man</t>
  </si>
  <si>
    <t>In charged</t>
  </si>
  <si>
    <t>%Job</t>
  </si>
  <si>
    <t>A</t>
  </si>
  <si>
    <t>Train lần 3, đánh giá, thử nghiệm các phương pháp xử lý dữ liệu 
để cải thiện kết quả train, làm tài liệu, review lại các hạng mục lỗi</t>
  </si>
  <si>
    <t>Nhã, Giang</t>
  </si>
  <si>
    <t>■■■■</t>
  </si>
  <si>
    <t>B</t>
  </si>
  <si>
    <t>Cải thiện tỉ lệ bắt nhầm, bỏ sót trạm 1, 2, 3</t>
  </si>
  <si>
    <r>
      <rPr>
        <rFont val="Arial"/>
        <color rgb="FF000000"/>
        <sz val="12.0"/>
      </rPr>
      <t xml:space="preserve">St1 - Trầy, bavia mặt lục giác 
-&gt; Tách ra 3 model để bắt 3 dạng lỗi bavia
</t>
    </r>
    <r>
      <rPr>
        <rFont val="Arial"/>
        <color rgb="FF9900FF"/>
        <sz val="12.0"/>
      </rPr>
      <t>Đạt yêu cầu. Không bỏ sót, bắt nhầm mỗi model ~ 1.5%</t>
    </r>
  </si>
  <si>
    <r>
      <rPr>
        <rFont val="Arial"/>
        <color rgb="FF000000"/>
        <sz val="12.0"/>
      </rPr>
      <t xml:space="preserve">St1 - Móp, mẻ lục giác 
-&gt; Tách ra 2 model để bắt 2 dạng lỗi móp mẻ
</t>
    </r>
    <r>
      <rPr>
        <rFont val="Arial"/>
        <color rgb="FF9900FF"/>
        <sz val="12.0"/>
      </rPr>
      <t>Chưa đạt tiêu chí bỏ sót, 1 số lỗi cấn móp ngay con ốc model không bắt được</t>
    </r>
  </si>
  <si>
    <r>
      <rPr>
        <rFont val="Arial"/>
        <color rgb="FF000000"/>
        <sz val="12.0"/>
      </rPr>
      <t xml:space="preserve">St2 - Trầy, bavia phi 14.7
-&gt; Giữ kết quả đợt 2, làm sạch hàng OK và đánh giá lại
</t>
    </r>
    <r>
      <rPr>
        <rFont val="Arial"/>
        <color rgb="FF9900FF"/>
        <sz val="12.0"/>
      </rPr>
      <t>Chưa đạt tiêu chí bắt nhầm (19%). Tuy nhiên so với đợt 2 đã giảm đáng kể (52%)</t>
    </r>
  </si>
  <si>
    <t>cc</t>
  </si>
  <si>
    <r>
      <rPr>
        <rFont val="Arial"/>
        <color rgb="FF000000"/>
        <sz val="12.0"/>
      </rPr>
      <t xml:space="preserve">St2 - Trầy, bavia phi 15.2
-&gt; Train thêm model tách phi 15 và mặt đầu OP2
</t>
    </r>
    <r>
      <rPr>
        <rFont val="Arial"/>
        <color rgb="FF9900FF"/>
        <sz val="12.0"/>
      </rPr>
      <t>Bắt bị nhiễu nhiều, dán nhãn lỗi này rất mất thời gian, và ý tưởng không hiệu quả</t>
    </r>
  </si>
  <si>
    <r>
      <rPr>
        <rFont val="Arial"/>
        <color rgb="FF000000"/>
        <sz val="12.0"/>
      </rPr>
      <t xml:space="preserve">St2 - Bậc, sót thô phi 14.7
-&gt; Thu thập thêm mẫu NG, thêm vào dataset và train lại
</t>
    </r>
    <r>
      <rPr>
        <rFont val="Arial"/>
        <color rgb="FF9900FF"/>
        <sz val="12.0"/>
      </rPr>
      <t>Chưa đạt tiêu chí bắt nhầm, bỏ sót</t>
    </r>
  </si>
  <si>
    <r>
      <rPr>
        <rFont val="Arial"/>
        <color rgb="FF000000"/>
        <sz val="12.0"/>
      </rPr>
      <t xml:space="preserve">St3 - Bavia C0.3
-&gt; Thêm vào dataset những hình ảnh lệch tâm, train và đánh giá lại
</t>
    </r>
    <r>
      <rPr>
        <rFont val="Arial"/>
        <color rgb="FF9900FF"/>
        <sz val="12.0"/>
      </rPr>
      <t>Đạt yêu cầu. Không bỏ sót, không bắt nhầm</t>
    </r>
  </si>
  <si>
    <r>
      <rPr>
        <rFont val="Arial"/>
        <color rgb="FF000000"/>
        <sz val="12.0"/>
      </rPr>
      <t xml:space="preserve">St3 - Trầy, bavia phi 10.4
-&gt; Thử nghiệm dán bề mặt lens phản xạ ánh sáng 
-&gt; Thêm vào dataset những hình ảnh lệch tâm, train và đánh giá lại
</t>
    </r>
    <r>
      <rPr>
        <rFont val="Arial"/>
        <color rgb="FF9900FF"/>
        <sz val="12.0"/>
      </rPr>
      <t>Chưa đạt tiêu chí bỏ sót, bỏ sót 2 con</t>
    </r>
  </si>
  <si>
    <r>
      <rPr>
        <rFont val="Arial"/>
        <color rgb="FF000000"/>
        <sz val="12.0"/>
      </rPr>
      <t xml:space="preserve">St3 - Đọng nước, dầu phi 10.4
-&gt; Thêm vào dataset những hình ảnh lệch tâm, train và đánh giá lại
</t>
    </r>
    <r>
      <rPr>
        <rFont val="Arial"/>
        <color rgb="FF9900FF"/>
        <sz val="12.0"/>
      </rPr>
      <t xml:space="preserve">Đang thực hiện: Đã train và chỉnh lại đồ gá, chờ đánh giá </t>
    </r>
  </si>
  <si>
    <r>
      <rPr>
        <rFont val="Arial"/>
        <color rgb="FF000000"/>
        <sz val="12.0"/>
      </rPr>
      <t xml:space="preserve">-&gt; Sửa chi tiết ụ gá, nhằm khắc phục vấn đề lệch tâm và background gây nhiễu ở mục số 2, 5
</t>
    </r>
    <r>
      <rPr>
        <rFont val="Arial"/>
        <color rgb="FF9900FF"/>
        <sz val="12.0"/>
      </rPr>
      <t xml:space="preserve">Đang thực hiện: Đang xuất bản vẽ </t>
    </r>
  </si>
  <si>
    <t>Nhã, Tiền</t>
  </si>
  <si>
    <t>C</t>
  </si>
  <si>
    <t>Cải thiện tỉ lệ bắt nhầm, bỏ sót trạm 5, 6 ( hình input bị đen 1 vùng cố định-&gt; kiểm tra lại)</t>
  </si>
  <si>
    <r>
      <rPr>
        <rFont val="Arial"/>
        <color rgb="FF000000"/>
        <sz val="12.0"/>
      </rPr>
      <t xml:space="preserve">St5 - Bavia bậc 3.7
-&gt; Kiểm tra lại dataset, train lại (theo dõi việc bị overfitting)
</t>
    </r>
    <r>
      <rPr>
        <rFont val="Arial"/>
        <color rgb="FF9900FF"/>
        <sz val="12.0"/>
      </rPr>
      <t>Bỏ sót 2 con, thêm data--&gt; train</t>
    </r>
  </si>
  <si>
    <r>
      <rPr>
        <rFont val="Arial"/>
        <color rgb="FF000000"/>
        <sz val="12.0"/>
      </rPr>
      <t xml:space="preserve">St5 - Bavia mặt đầu OP1
-&gt; Tách ra 2 dạng model: 
- bavia dài
- bavia cục
</t>
    </r>
    <r>
      <rPr>
        <rFont val="Arial"/>
        <color rgb="FF9900FF"/>
        <sz val="12.0"/>
      </rPr>
      <t>Đã train xong, chờ test</t>
    </r>
  </si>
  <si>
    <r>
      <rPr>
        <rFont val="Arial"/>
        <color rgb="FF000000"/>
        <sz val="12.0"/>
      </rPr>
      <t xml:space="preserve">St5 - Móp mẻ mặt đầu, bavia vát mép OP1
-&gt; Kiểm tra lại dataset, train lại (theo dõi việc bị overfitting)
</t>
    </r>
    <r>
      <rPr>
        <rFont val="Arial"/>
        <color rgb="FF9900FF"/>
        <sz val="12.0"/>
      </rPr>
      <t>Đã train xong, chờ test</t>
    </r>
  </si>
  <si>
    <r>
      <rPr>
        <rFont val="Arial"/>
        <color rgb="FF000000"/>
        <sz val="12.0"/>
      </rPr>
      <t xml:space="preserve">St5 - Lồi bậc 3.7
-&gt; Chia 2 models: lồi bậc to, lồi bậc cong vênh 
</t>
    </r>
    <r>
      <rPr>
        <rFont val="Arial"/>
        <color rgb="FF9900FF"/>
        <sz val="12.0"/>
      </rPr>
      <t>Bỏ sót 11 con, model hội tụ không tốt</t>
    </r>
  </si>
  <si>
    <r>
      <rPr>
        <rFont val="Arial"/>
        <color rgb="FF000000"/>
        <sz val="12.0"/>
      </rPr>
      <t xml:space="preserve">St5 - Móp mẻ măt lục giác OP1
-&gt; Chia làm 2 models:
- móp mẻ dạng cục
- móp mẻ dạng dài
</t>
    </r>
    <r>
      <rPr>
        <rFont val="Arial"/>
        <color rgb="FF9900FF"/>
        <sz val="12.0"/>
      </rPr>
      <t>Bị vấn đề vướng con ốc giống trạm 1, tạm thời dừng lại</t>
    </r>
  </si>
  <si>
    <r>
      <rPr>
        <rFont val="Arial"/>
        <color rgb="FF000000"/>
        <sz val="12.0"/>
      </rPr>
      <t xml:space="preserve">St5 - Bavia mặt lục giác OP1
-&gt; Kiểm tra lại dataset, train lại (theo dõi việc bị overfitting)
</t>
    </r>
    <r>
      <rPr>
        <rFont val="Arial"/>
        <color rgb="FF9900FF"/>
        <sz val="12.0"/>
      </rPr>
      <t>Bỏ sót 7 con</t>
    </r>
  </si>
  <si>
    <t>St6 - Ba via ren
-&gt; Chỉ dán label những con có bavia dài, train lại</t>
  </si>
  <si>
    <t>D</t>
  </si>
  <si>
    <t>Cải thiện tỉ lệ bắt nhầm, bỏ sót trạm 7, 9</t>
  </si>
  <si>
    <t>st7 - Dị vật, đốm đen bề mặt lục giác
-&gt; Kiểm tra lại dataset, train lại (theo dõi việc bị overfitting)</t>
  </si>
  <si>
    <t>st7 - Cấn, lỏm bề mặt lục giác
-&gt; Kiểm tra lại dataset, train lại (theo dõi việc bị overfitting)</t>
  </si>
  <si>
    <t>st7 - Đọng nước dầu bề mặt lục giác
-&gt; Kiểm tra lại dataset, train lại (theo dõi việc bị overfitting)</t>
  </si>
  <si>
    <t>st7 - Bavia cạnh lục giác OP1
-&gt; Kiểm tra lại dataset, train lại (theo dõi việc bị overfitting)</t>
  </si>
  <si>
    <t>st9 - Đuôi ren
-&gt;</t>
  </si>
  <si>
    <t>st9 - Bavia phi 18.64
-&gt;</t>
  </si>
  <si>
    <t>st9 - Cấn ren
-&gt;</t>
  </si>
  <si>
    <t>st9 - Đọng nước dầu phi 18.64
-&gt;</t>
  </si>
  <si>
    <t>st9 - Móp mẻ mặt đầu OP2
-&gt;</t>
  </si>
  <si>
    <t>st9 - Cấn rãnh shrum
-&gt;</t>
  </si>
  <si>
    <t>st9 - Khuyết phi 18.64
-&gt;</t>
  </si>
  <si>
    <t>Đánh giá tất cả hạng mục cải tiến trạm 6, 7, 9
-&gt;</t>
  </si>
  <si>
    <t>Điểm vấn đề:
- Máy tính:
 + Tắt điện đột ngột, mở máy lại hay bị treo. Đã khắc phục bằng cách tháo ram và lau sạch
 + Chương trình lỗi tràn bộ nhớ, không load được model sau khi tách các hạng mục kiểm tra ở trạm 1 (+3)
- Trạm 1:
 + Lỗi móp mẻ mặt lục giác không bắt được khi vết cấn nằm ngay con ốc của ụ gá. Đã train cải thiện nhưng vẫn không bắt được. 
 + Lỗi móp mẻ mặt lục giác vết dài và phần chìa ra của mặt ụ gá giống nhau, nguy cơ gây nhiễu data train
 + Lỗi trầy, bavia - móp mẻ mặt đầu, cần xem xét lại có nên thay đổi phần cứng hay không (camera, lens, đèn), vì nếu đổi sẽ phải train lại tất cả lỗi khác trong cùng trạm này, cần cân nhắc sớm và điều chỉnh kế hoạch
- Trạm 2:
 + Lỗi bậc phi 14.7 rất mờ, và ít data train, cần thu thập mẫu và train thêm 
 + Lens bị bẩn
- Trạm 3:
 + Lỗi đọng nước dầu phi 10.4 không bắt được vết dầu đã khô, do không tương phản về hình ảnh
 + Lỗi bavia phi 10.4 không bắt được những lỗi nằm ngay góc fillet của mặt 120 độ và phi 10.4, không thấy được mặt vát 90 độ. 
- Trạm 5:
 + Hình ảnh bavia mặt lục giác bị tối 1 khu vực, do pin nâng lên và camera, đèn không đồng trục
 + Đèn cao ở trạm này có miếng filter không liền mặt led, có 1 khoảng hở nên dễ bị bụi lọt vào, cần lưu ý</t>
  </si>
  <si>
    <t>□□□□</t>
  </si>
  <si>
    <t>■■□□</t>
  </si>
  <si>
    <t>Bavia nhỏ tạo thành mảng lớn mặt lục giác OP2</t>
  </si>
  <si>
    <t>Bavia dạng cục mặt lục giác OP2</t>
  </si>
  <si>
    <t>Bavia dạng thanh dài mặt lục giác OP2</t>
  </si>
  <si>
    <t>Móp mẻ dạng tròn mặt lục giác OP2</t>
  </si>
  <si>
    <t>Móp mẻ dạng kéo dài mặt lục giác OP2</t>
  </si>
  <si>
    <t>Trầy, bavia-móp mẻ mặt đầu OP2</t>
  </si>
  <si>
    <t>Rung dao phi 14.7</t>
  </si>
  <si>
    <t>Trầy, bivia phi 14.7</t>
  </si>
  <si>
    <t>Trầy, bivia phi 15.2</t>
  </si>
  <si>
    <t>Bậc, sót thô 14.7</t>
  </si>
  <si>
    <t>Đọng dầu phi 14.7</t>
  </si>
  <si>
    <t xml:space="preserve">Bavia C0.3 </t>
  </si>
  <si>
    <t>Bavia dạng kéo dài mặt đầu OP1</t>
  </si>
  <si>
    <t>Bavia dạng cục mặt đầu OP1</t>
  </si>
  <si>
    <t>Bavia, móp mẻ trên mặt vát OP1</t>
  </si>
  <si>
    <t>Bavia chồi lên từ C0.3</t>
  </si>
  <si>
    <t>Di vật, đốm đen bề mặt lục giác</t>
  </si>
  <si>
    <t>Cấn lỏm bề mặt lục giác</t>
  </si>
  <si>
    <t>Móp mẻ mặt đâu OP1</t>
  </si>
  <si>
    <t>Tên hạng mục</t>
  </si>
  <si>
    <t>Tổng số NG</t>
  </si>
  <si>
    <t>NG bắt đúng</t>
  </si>
  <si>
    <t>Tổng số OK</t>
  </si>
  <si>
    <t>OK bắt đúng</t>
  </si>
  <si>
    <t>Kế hoạch máy ngoại quan HS0010 (Tổng thể)</t>
  </si>
  <si>
    <t>Finish</t>
  </si>
  <si>
    <t>Doing</t>
  </si>
  <si>
    <t>Plan</t>
  </si>
  <si>
    <t>%
progress</t>
  </si>
  <si>
    <t>T1</t>
  </si>
  <si>
    <t>T2</t>
  </si>
  <si>
    <t>T3</t>
  </si>
  <si>
    <t>T4</t>
  </si>
  <si>
    <t>T5</t>
  </si>
  <si>
    <t>T6</t>
  </si>
  <si>
    <t>T7</t>
  </si>
  <si>
    <t>T8</t>
  </si>
  <si>
    <t>T9</t>
  </si>
  <si>
    <t>T10</t>
  </si>
  <si>
    <t>T11</t>
  </si>
  <si>
    <t>T12</t>
  </si>
  <si>
    <t>STAGE 1
(13/27 NG types)</t>
  </si>
  <si>
    <t>R&amp;D, design</t>
  </si>
  <si>
    <t>Programming software v.1</t>
  </si>
  <si>
    <t>Purchase items</t>
  </si>
  <si>
    <t>Mechanical assembly</t>
  </si>
  <si>
    <t>Electrical assembly</t>
  </si>
  <si>
    <t>Test basic program, PLC-HMI-Camera</t>
  </si>
  <si>
    <t>Fix problem of cameras synchronizing</t>
  </si>
  <si>
    <t>Collect NG samples</t>
  </si>
  <si>
    <t>NG data labeling</t>
  </si>
  <si>
    <t>Training deep learning model &amp; test</t>
  </si>
  <si>
    <t>Kaizen model</t>
  </si>
  <si>
    <t>STAGE 2
(27/27 NG types)</t>
  </si>
  <si>
    <t>R&amp;D, design, prepare for stage 2</t>
  </si>
  <si>
    <t>Repair camera, pc due to damage</t>
  </si>
  <si>
    <t>Programming software v.2 (fix bugs v.1, improve performance)</t>
  </si>
  <si>
    <t>■■■□</t>
  </si>
  <si>
    <t>Sumary 100% gaikan test result</t>
  </si>
  <si>
    <t>Make report, 1QA meeting</t>
  </si>
  <si>
    <t>Send PCR to customer</t>
  </si>
  <si>
    <t>BÀN GIAO CÔNG VIỆC</t>
  </si>
  <si>
    <t>STT</t>
  </si>
  <si>
    <t>Nội dung đào tạo</t>
  </si>
  <si>
    <t>Mục tiêu đầu ra</t>
  </si>
  <si>
    <t>%</t>
  </si>
  <si>
    <t>Phụ trách</t>
  </si>
  <si>
    <t>Ghi chú</t>
  </si>
  <si>
    <t>Output</t>
  </si>
  <si>
    <t>Kì hạn</t>
  </si>
  <si>
    <r>
      <rPr>
        <rFont val="Arial"/>
        <color theme="1"/>
      </rPr>
      <t xml:space="preserve">Set up </t>
    </r>
    <r>
      <rPr>
        <rFont val="Arial"/>
        <b/>
        <color theme="1"/>
      </rPr>
      <t>linescan</t>
    </r>
    <r>
      <rPr>
        <rFont val="Arial"/>
        <color theme="1"/>
      </rPr>
      <t xml:space="preserve"> camera, area camera,...</t>
    </r>
  </si>
  <si>
    <t xml:space="preserve">- Phần cứng: 
     + Gá đặt và căn chỉnh được camera, lens, đèn, setup framegrabber
     + Đối với camera linescan, cần thêm kết nối với PLC, servo driver, setup truyền nhận encoder
</t>
  </si>
  <si>
    <r>
      <rPr>
        <rFont val="Arial"/>
        <color theme="1"/>
      </rPr>
      <t>Đình, Khánh,</t>
    </r>
    <r>
      <rPr>
        <rFont val="Arial"/>
        <b/>
        <color theme="1"/>
      </rPr>
      <t xml:space="preserve"> Tiền</t>
    </r>
  </si>
  <si>
    <t>Ưu tiên số 1: là nắm toàn bộ cách thiết lập và cấu hình cho Linescan</t>
  </si>
  <si>
    <t>Biên tập tài liệu (List linh kiện, kích nối, chỉnh thông số,...)</t>
  </si>
  <si>
    <r>
      <rPr/>
      <t xml:space="preserve">- Phần mềm: cài đặt phần mềm hãng, config parameter port,  set IP camera, cài thư viện python, lấy hình được bằng python và chuyển hình ảnh sang định dạng numpy array
Ví dụ: Sử dụng phần mềm Common Vision Blox
     + Download: https://www.commonvisionblox.com/en/cvb-download/
     + Config parameter port: set IP tĩnh, Jumbo frame, Receive buffer, Power Management,...
     Hướng dẫn: https://help.commonvisionblox.com/Configurator/
     + Cài thư viện python: Cài file wheels vào môi trường
     Đường dẫn C:\Program Files\STEMMER IMAGING\Common Vision Blox\Lib\Python
     + Lấy hình bằng python: Tham khảo code example trong mục tutorials, hoặc trên forum 
     Đường dẫn C:\Program Files\STEMMER IMAGING\Common Vision Blox\Tutorial
     Forum: </t>
    </r>
    <r>
      <rPr>
        <color rgb="FF1155CC"/>
        <u/>
      </rPr>
      <t>https://forum.commonvisionblox.com/</t>
    </r>
    <r>
      <rPr/>
      <t xml:space="preserve">
     + Chuyển hình ảnh sang định dạng numpy array để xử lý với opencv
     + Thực hành: Tinh chỉnh gá đặt camera areascan và linescan (khoảng cách, phương hướng), lens (tiêu cự, khẩu độ, vòng đệm), đèn (khoảng cách, phương hướng, màu, độ sáng)</t>
    </r>
  </si>
  <si>
    <t>Giao diện UI</t>
  </si>
  <si>
    <r>
      <rPr/>
      <t xml:space="preserve">- Sử dụng Qt designer để thiết frontend, gồm các đối tượng button, label text, label image, chart, radio button, combo box, grid layout, lcd
  Hướng dẫn tiếng việt: https://www.youtube.com/watch?v=jSZN2PMU3Cg&amp;list=PLGf7gEjelw-nETK3dEh7GAarOIGLF64-B
  Project tham khảo: https://www.youtube.com/watch?v=9DnaHg4M_AM
- Sử dụng thư viện pyside6 để viết phần backend, ứng dụng signals and slots để xử lý events giữa các function/class
  Tutorial pyside6: </t>
    </r>
    <r>
      <rPr>
        <color rgb="FF1155CC"/>
        <u/>
      </rPr>
      <t xml:space="preserve">https://www.pythonguis.com/tutorials/pyside6-creating-your-first-window/
</t>
    </r>
    <r>
      <rPr/>
      <t xml:space="preserve">  Signals &amp; Slots: https://zetcode.com/gui/pysidetutorial/eventsandsignals/</t>
    </r>
  </si>
  <si>
    <t>100% (Cường nắm phương pháp)</t>
  </si>
  <si>
    <r>
      <rPr>
        <rFont val="Arial"/>
        <b/>
        <color theme="1"/>
      </rPr>
      <t>Cường</t>
    </r>
    <r>
      <rPr>
        <rFont val="Arial"/>
        <b val="0"/>
        <color theme="1"/>
      </rPr>
      <t>, Tiền</t>
    </r>
  </si>
  <si>
    <t>Cam kết xem hết 4 link tham khảo, và hiểu được cách tùy biến giao diện và backend</t>
  </si>
  <si>
    <t>Flow lấy ảnh -&gt; xử lí ảnh -&gt; output</t>
  </si>
  <si>
    <r>
      <rPr/>
      <t>- Hiểu và sử dụng được các thư viện threading, multiprocessing , asyncio (cơ chế xử lý bất đồng bộ, đồng bộ, đồng thời, song song,..)
  Tài liệu:</t>
    </r>
    <r>
      <rPr>
        <color rgb="FF000000"/>
      </rPr>
      <t xml:space="preserve"> </t>
    </r>
    <r>
      <rPr>
        <color rgb="FF1155CC"/>
        <u/>
      </rPr>
      <t>https://www.toptal.com/python/beginners-guide-to-concurrency-and-parallelism-in-python</t>
    </r>
    <r>
      <rPr/>
      <t xml:space="preserve">
- Nắm được tổng thể các thành phần trong chương trình ngoại quan, chức năng từng thread/process (Xem và giải thích code)
- Nắm được luồng lưu chuyển của chương trình, input output format của data qua từng giai đoạn (Xem và giải thích code)</t>
    </r>
  </si>
  <si>
    <r>
      <rPr>
        <rFont val="Arial"/>
        <b/>
        <color theme="1"/>
      </rPr>
      <t>Giang</t>
    </r>
    <r>
      <rPr>
        <rFont val="Arial"/>
        <color theme="1"/>
      </rPr>
      <t>, Khang</t>
    </r>
  </si>
  <si>
    <t>Vẽ flow chart</t>
  </si>
  <si>
    <t>Socket giao tiếp giữa PC và PLC</t>
  </si>
  <si>
    <r>
      <rPr/>
      <t xml:space="preserve">- Read và write được với thanh ghi PLC, sử dụng thư viện socket
  Tài liệu: </t>
    </r>
    <r>
      <rPr>
        <color rgb="FF1155CC"/>
        <u/>
      </rPr>
      <t>https://realpython.com/python-sockets/</t>
    </r>
    <r>
      <rPr/>
      <t xml:space="preserve">
- Tìm hiểu và ứng dụng cơ chế lock/unlock socket khi giao tiếp đa luồng
  Tài liệu: </t>
    </r>
    <r>
      <rPr>
        <color rgb="FF1155CC"/>
        <u/>
      </rPr>
      <t>https://srinikom.github.io/pyside-docs/PySide/QtCore/QMutex.html</t>
    </r>
  </si>
  <si>
    <r>
      <rPr>
        <rFont val="Arial"/>
        <b/>
        <color theme="1"/>
      </rPr>
      <t>Đình</t>
    </r>
    <r>
      <rPr>
        <rFont val="Arial"/>
        <color theme="1"/>
      </rPr>
      <t>, Khánh</t>
    </r>
  </si>
  <si>
    <t>Comment, và tài liệu chính thống</t>
  </si>
  <si>
    <t>General system</t>
  </si>
  <si>
    <r>
      <rPr>
        <rFont val="Arial"/>
        <b/>
        <color theme="1"/>
      </rPr>
      <t xml:space="preserve">Khánh, </t>
    </r>
    <r>
      <rPr>
        <rFont val="Arial"/>
        <color theme="1"/>
      </rPr>
      <t>all</t>
    </r>
  </si>
  <si>
    <t>Flow tổng thể của hệ thống</t>
  </si>
  <si>
    <t>Thực hành training models segmentation và test thực tế với camera usb</t>
  </si>
  <si>
    <t>- In giấy các khối vuông, tròn,... và chụp ảnh
- Tạo project, task trên cvat, upload data, dán nhãn
- Download task đã dán nhãn với định dạng image segmentation, xử lý ảnh về dạng ảnh xám, chia dataset ra các tập (image, mask) theo nhóm train và validation
- Config các parameter, hyperparameter, chọn model,...
- Train và theo dõi loss, dice, image logs qua từng epochs
- Load model và kiểm nghiệm chạy thực tế
- Cải thiện</t>
  </si>
  <si>
    <t>All</t>
  </si>
  <si>
    <t>Nhã share tài liệu bổ ích về chù đề này cho Giang (tùy tâm)</t>
  </si>
  <si>
    <t>Mỗi bạn tạo một folder và thực hành một dự riêng tự chọn</t>
  </si>
  <si>
    <t>Cài đặt tool, thư viện, môi trường, driver</t>
  </si>
  <si>
    <t>- List up, trình tự các bước, link tham khảo</t>
  </si>
  <si>
    <t>Đình</t>
  </si>
  <si>
    <t>Tài liệu biên tập</t>
  </si>
  <si>
    <t>Backup toàn bộ chương trình trên PC</t>
  </si>
  <si>
    <r>
      <rPr>
        <rFont val="Arial"/>
        <b/>
        <color theme="1"/>
      </rPr>
      <t>Group dùng trên PC train:</t>
    </r>
    <r>
      <rPr>
        <rFont val="Arial"/>
        <color theme="1"/>
      </rPr>
      <t xml:space="preserve">
- Chương trình để tiền xử lý
- Chương trình để train
- Chương trình để convert model từ dạng nặng sang nhẹ (50% từ TF to Onnx)
</t>
    </r>
    <r>
      <rPr>
        <rFont val="Arial"/>
        <b/>
        <color theme="1"/>
      </rPr>
      <t xml:space="preserve">Group dung trên PC run (dưới máy ngoại quan):
</t>
    </r>
    <r>
      <rPr>
        <rFont val="Arial"/>
        <color theme="1"/>
      </rPr>
      <t>- Khởi tạo camera
- Chương trình tiền xử lý
- Chương trình để load model, UI (phần 1: Splash Sreen UI, Main UI)
- Chương trình để convert model từ dạng nặng sang nhẹ (50% từ Onnx to TRT)
- Chương trình Tổng, chương trình con
- Xử lý ảnh thuần túy hậu phân loại tùy loại lỗi, hoặc là chương trình đánh giá hoàn toàn dựa vào xử lý ảnh thuần túy.
- Model dùng để cung cấp thông tin cho bước tiếp theo.</t>
    </r>
  </si>
  <si>
    <t>Giang</t>
  </si>
  <si>
    <t>Backup model</t>
  </si>
  <si>
    <t>Giữ lại phiên bản model tốt nhất của từng lỗi hiện hành, bộ prameter + config đã dùng để train ra model đó (bao gồm dataset &amp; dán nhãn)</t>
  </si>
  <si>
    <r>
      <rPr>
        <rFont val="Arial"/>
        <b/>
        <color theme="1"/>
      </rPr>
      <t xml:space="preserve">Khang, </t>
    </r>
    <r>
      <rPr>
        <rFont val="Arial"/>
        <color theme="1"/>
      </rPr>
      <t>Giang</t>
    </r>
  </si>
  <si>
    <t>NHỮNG ĐIỂM VẤN ĐỀ CÒN TỒN ĐỌNG - MÁY NGOẠI QUAN</t>
  </si>
  <si>
    <t xml:space="preserve">Điểm vấn đề </t>
  </si>
  <si>
    <t>Nguyên nhân</t>
  </si>
  <si>
    <t>Đối sách</t>
  </si>
  <si>
    <t>Hình ảnh tử camera linescan trạm 9 thỉnh thoảng bị uốn éo</t>
  </si>
  <si>
    <t>Do pin đẩy lên ko ngay tâm con hàng, servo xoay con hàng mới được định tâm, do đó thời điểm ban đầu hình ảnh bị uốn éo</t>
  </si>
  <si>
    <t>- Căn chỉnh mâm xoay
- Hoặc cả cụm pin thông, camera, lighting 
- Hoặc thay lại ụ gá cũ</t>
  </si>
  <si>
    <t>Hàng rơi ra ở trạm 5, trạm 6, trạm 9 trong quá trình chạy máy</t>
  </si>
  <si>
    <t>Nguyên nhân vẫn như trên, do pin thông đẩy lên không ngay tâm</t>
  </si>
  <si>
    <t>- Căn chỉnh mâm xoay
- Hoặc cả cụm pin thông, camera, lighting 
- Hoặc thay lại ụ gá cũ</t>
  </si>
  <si>
    <t>Camera trạm 1 không phản hồi</t>
  </si>
  <si>
    <t>Tại thời điểm xảy ra sự cố, trong 1 chu trình chạy của camera, hình ảnh đầu tiên gửi về máy tính trước tín hiệu xoay của mâm xoay, do đó chương trình tự động clear các step đang có</t>
  </si>
  <si>
    <t>Chưa có phương án, cần thảo luận thêm với chương trình PLC để dự đoán nguyên nhân gốc rễ</t>
  </si>
  <si>
    <t>Khi điều tra luồng chạy của chương trình vision, nhận thấy camera có lấy được đầy đủ hình ảnh khi PLC trigger, tuy nhiên không xử lý đầy đủ các step, do đó luồng đánh giá kết quả không thực thi và gửi giá trị OK-NG lại cho PLC</t>
  </si>
  <si>
    <t>Camera Mako ở trạm 1 và trạm 5 nhiễu trigger phần cứng</t>
  </si>
  <si>
    <t>Dòng camera Mako thường xuyên nhiễu tự lấy hình khi PLC không trigger, điều này không xảy ra trên camera hãng Basler và Teledyne Dalsa</t>
  </si>
  <si>
    <t>Theo dõi thêm để xác nhận lỗi này có ảnh hưởng đến máy hay ko, nếu ko thì có thể bỏ qua</t>
  </si>
  <si>
    <t>Đã thử tháo điện trở nhưng không fix đc lỗi</t>
  </si>
  <si>
    <t>Hình ảnh ở các camera thỉnh thoảng bị sọc đen, hoặc bị ghi đè 1 phần bởi ảnh cũ</t>
  </si>
  <si>
    <t>Chưa tối ưu đúng phần truyền thông của các port máy tính</t>
  </si>
  <si>
    <t>Đọc tài liệu và setup lại các parameter</t>
  </si>
  <si>
    <t>SCOPE OF PROJECT</t>
  </si>
  <si>
    <t>XIN MẪU LỖI</t>
  </si>
  <si>
    <t>MƯỢN THIẾT BỊ CAMERA, LENS, ĐÈN</t>
  </si>
  <si>
    <t>SETUP PHẦN CỨNG</t>
  </si>
  <si>
    <t>CHỌN THUẬT TOÁN, TEST PHẦN MỀM -&gt; ĐỘ CHÍNH XÁC, THỜI GIAN XỬ LÝ, TÀI NGUYÊN CẦN THIẾT</t>
  </si>
  <si>
    <t>HỌP CHỐT TẤT CẢ HẠNG MỤC DỰ ÁN</t>
  </si>
  <si>
    <t xml:space="preserve">PHẦN CỨNG: SỐ LƯỢNG CAMERA, LENS, ĐÈN, FRAME GRABBER
PHẦN MỀM: ƯỚC LƯỢNG DUNG LƯỢNG RAM, VRAM, THỜI GIAN XỬ LÝ -&gt;  MÁY TÍNH (CPU, RAM, VGA, SSD, HDD)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</si>
</sst>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
    <numFmt numFmtId="165" formatCode="d/m"/>
  </numFmts>
  <fonts count="55">
    <font>
      <sz val="10.0"/>
      <color rgb="FF000000"/>
      <name val="Arial"/>
      <scheme val="minor"/>
    </font>
    <font>
      <color theme="1"/>
      <name val="Arial"/>
      <scheme val="minor"/>
    </font>
    <font>
      <b/>
      <sz val="12.0"/>
      <color theme="1"/>
      <name val="Arial"/>
      <scheme val="minor"/>
    </font>
    <font>
      <b/>
      <sz val="14.0"/>
      <color theme="1"/>
      <name val="Arial"/>
      <scheme val="minor"/>
    </font>
    <font>
      <b/>
      <sz val="24.0"/>
      <color theme="1"/>
      <name val="Arial"/>
      <scheme val="minor"/>
    </font>
    <font/>
    <font>
      <sz val="14.0"/>
      <color theme="1"/>
      <name val="Arial"/>
      <scheme val="minor"/>
    </font>
    <font>
      <color rgb="FF434343"/>
      <name val="Arial"/>
      <scheme val="minor"/>
    </font>
    <font>
      <sz val="12.0"/>
      <color theme="1"/>
      <name val="Arial"/>
      <scheme val="minor"/>
    </font>
    <font>
      <u/>
      <color rgb="FF0000FF"/>
    </font>
    <font>
      <u/>
      <color rgb="FF0000FF"/>
    </font>
    <font>
      <b/>
      <sz val="36.0"/>
      <color theme="1"/>
      <name val="Arial"/>
      <scheme val="minor"/>
    </font>
    <font>
      <sz val="24.0"/>
      <color theme="1"/>
      <name val="Arial"/>
      <scheme val="minor"/>
    </font>
    <font>
      <b/>
      <sz val="24.0"/>
      <color rgb="FF000000"/>
      <name val="Arial"/>
    </font>
    <font>
      <sz val="12.0"/>
      <color rgb="FF000000"/>
      <name val="Arial"/>
      <scheme val="minor"/>
    </font>
    <font>
      <b/>
      <color rgb="FF000000"/>
      <name val="Arial"/>
      <scheme val="minor"/>
    </font>
    <font>
      <b/>
      <sz val="14.0"/>
      <color rgb="FF000000"/>
      <name val="Arial"/>
      <scheme val="minor"/>
    </font>
    <font>
      <b/>
      <sz val="12.0"/>
      <color rgb="FF000000"/>
      <name val="Arial"/>
      <scheme val="minor"/>
    </font>
    <font>
      <sz val="10.0"/>
      <color theme="1"/>
      <name val="Arial"/>
      <scheme val="minor"/>
    </font>
    <font>
      <sz val="10.0"/>
      <color rgb="FF000000"/>
      <name val="Arial"/>
    </font>
    <font>
      <b/>
      <color theme="1"/>
      <name val="Arial"/>
      <scheme val="minor"/>
    </font>
    <font>
      <b/>
      <i/>
      <sz val="10.0"/>
      <color theme="1"/>
      <name val="Arial"/>
      <scheme val="minor"/>
    </font>
    <font>
      <sz val="20.0"/>
      <color theme="1"/>
      <name val="Arial"/>
      <scheme val="minor"/>
    </font>
    <font>
      <b/>
      <sz val="12.0"/>
      <color rgb="FF000000"/>
    </font>
    <font>
      <b/>
      <i/>
      <sz val="12.0"/>
      <color rgb="FF000000"/>
    </font>
    <font>
      <b/>
      <sz val="12.0"/>
      <color theme="1"/>
    </font>
    <font>
      <sz val="11.0"/>
      <color theme="1"/>
      <name val="Arial"/>
      <scheme val="minor"/>
    </font>
    <font>
      <sz val="11.0"/>
      <color rgb="FFF7981D"/>
      <name val="Inconsolata"/>
    </font>
    <font>
      <sz val="11.0"/>
      <color rgb="FF7E3794"/>
      <name val="Inconsolata"/>
    </font>
    <font>
      <u/>
      <color rgb="FF1155CC"/>
    </font>
    <font>
      <u/>
      <color rgb="FF1155CC"/>
    </font>
    <font>
      <sz val="12.0"/>
      <color rgb="FF000000"/>
      <name val="&quot;Segoe UI&quot;"/>
    </font>
    <font>
      <b/>
      <sz val="22.0"/>
      <color rgb="FF000000"/>
      <name val="Arial"/>
    </font>
    <font>
      <b/>
      <sz val="16.0"/>
      <color rgb="FF000000"/>
      <name val="&quot;Segoe UI&quot;"/>
    </font>
    <font>
      <b/>
      <sz val="16.0"/>
      <color rgb="FF000000"/>
      <name val="Arial"/>
    </font>
    <font>
      <b/>
      <sz val="12.0"/>
      <color rgb="FF000000"/>
      <name val="&quot;Segoe UI&quot;"/>
    </font>
    <font>
      <sz val="9.0"/>
      <color rgb="FF000000"/>
      <name val="&quot;Arial Narrow&quot;"/>
    </font>
    <font>
      <b/>
      <sz val="14.0"/>
      <color rgb="FF000000"/>
      <name val="Arial"/>
    </font>
    <font>
      <b/>
      <sz val="12.0"/>
      <color rgb="FF000000"/>
      <name val="Arial"/>
    </font>
    <font>
      <sz val="12.0"/>
      <color rgb="FF000000"/>
      <name val="Arial"/>
    </font>
    <font>
      <sz val="22.0"/>
      <color rgb="FF000000"/>
      <name val="Arial"/>
    </font>
    <font>
      <sz val="12.0"/>
      <color theme="1"/>
      <name val="&quot;Segoe UI&quot;"/>
    </font>
    <font>
      <sz val="14.0"/>
      <color rgb="FF000000"/>
      <name val="&quot;Segoe UI&quot;"/>
    </font>
    <font>
      <sz val="14.0"/>
      <color rgb="FF000000"/>
      <name val="Arial"/>
    </font>
    <font>
      <sz val="22.0"/>
      <color rgb="FF000000"/>
      <name val="&quot;Segoe UI&quot;"/>
    </font>
    <font>
      <b/>
      <sz val="14.0"/>
      <color rgb="FF000000"/>
      <name val="&quot;Segoe UI&quot;"/>
    </font>
    <font>
      <sz val="16.0"/>
      <color rgb="FF000000"/>
      <name val="Arial"/>
    </font>
    <font>
      <sz val="16.0"/>
      <color rgb="FF000000"/>
      <name val="&quot;Segoe UI&quot;"/>
    </font>
    <font>
      <b/>
      <sz val="24.0"/>
      <color rgb="FF000000"/>
      <name val="Calibri"/>
    </font>
    <font>
      <sz val="16.0"/>
      <color rgb="FF000000"/>
      <name val="Calibri"/>
    </font>
    <font>
      <sz val="18.0"/>
      <color rgb="FF000000"/>
      <name val="Calibri"/>
    </font>
    <font>
      <sz val="16.0"/>
      <color theme="1"/>
      <name val="Arial"/>
    </font>
    <font>
      <sz val="7.0"/>
      <color theme="1"/>
      <name val="Arial"/>
      <scheme val="minor"/>
    </font>
    <font>
      <u/>
      <color rgb="FF0000FF"/>
    </font>
    <font>
      <u/>
      <color rgb="FF0000FF"/>
    </font>
  </fonts>
  <fills count="37">
    <fill>
      <patternFill patternType="none"/>
    </fill>
    <fill>
      <patternFill patternType="lightGray"/>
    </fill>
    <fill>
      <patternFill patternType="solid">
        <fgColor theme="0"/>
        <bgColor theme="0"/>
      </patternFill>
    </fill>
    <fill>
      <patternFill patternType="solid">
        <fgColor rgb="FFB6D7A8"/>
        <bgColor rgb="FFB6D7A8"/>
      </patternFill>
    </fill>
    <fill>
      <patternFill patternType="solid">
        <fgColor theme="4"/>
        <bgColor theme="4"/>
      </patternFill>
    </fill>
    <fill>
      <patternFill patternType="solid">
        <fgColor rgb="FF9FC5E8"/>
        <bgColor rgb="FF9FC5E8"/>
      </patternFill>
    </fill>
    <fill>
      <patternFill patternType="solid">
        <fgColor rgb="FFFF9900"/>
        <bgColor rgb="FFFF9900"/>
      </patternFill>
    </fill>
    <fill>
      <patternFill patternType="solid">
        <fgColor rgb="FFFF0000"/>
        <bgColor rgb="FFFF0000"/>
      </patternFill>
    </fill>
    <fill>
      <patternFill patternType="solid">
        <fgColor rgb="FFFFFF00"/>
        <bgColor rgb="FFFFFF00"/>
      </patternFill>
    </fill>
    <fill>
      <patternFill patternType="solid">
        <fgColor rgb="FF00FFFF"/>
        <bgColor rgb="FF00FFFF"/>
      </patternFill>
    </fill>
    <fill>
      <patternFill patternType="solid">
        <fgColor theme="7"/>
        <bgColor theme="7"/>
      </patternFill>
    </fill>
    <fill>
      <patternFill patternType="solid">
        <fgColor rgb="FFCFE2F3"/>
        <bgColor rgb="FFCFE2F3"/>
      </patternFill>
    </fill>
    <fill>
      <patternFill patternType="solid">
        <fgColor rgb="FF434343"/>
        <bgColor rgb="FF434343"/>
      </patternFill>
    </fill>
    <fill>
      <patternFill patternType="solid">
        <fgColor rgb="FFB7E1CD"/>
        <bgColor rgb="FFB7E1CD"/>
      </patternFill>
    </fill>
    <fill>
      <patternFill patternType="solid">
        <fgColor rgb="FFFFFFFF"/>
        <bgColor rgb="FFFFFFFF"/>
      </patternFill>
    </fill>
    <fill>
      <patternFill patternType="solid">
        <fgColor rgb="FF6D9EEB"/>
        <bgColor rgb="FF6D9EEB"/>
      </patternFill>
    </fill>
    <fill>
      <patternFill patternType="solid">
        <fgColor rgb="FF93C47D"/>
        <bgColor rgb="FF93C47D"/>
      </patternFill>
    </fill>
    <fill>
      <patternFill patternType="solid">
        <fgColor theme="5"/>
        <bgColor theme="5"/>
      </patternFill>
    </fill>
    <fill>
      <patternFill patternType="solid">
        <fgColor rgb="FFFFE599"/>
        <bgColor rgb="FFFFE599"/>
      </patternFill>
    </fill>
    <fill>
      <patternFill patternType="solid">
        <fgColor rgb="FFA2C4C9"/>
        <bgColor rgb="FFA2C4C9"/>
      </patternFill>
    </fill>
    <fill>
      <patternFill patternType="solid">
        <fgColor rgb="FFA4C2F4"/>
        <bgColor rgb="FFA4C2F4"/>
      </patternFill>
    </fill>
    <fill>
      <patternFill patternType="solid">
        <fgColor rgb="FF000000"/>
        <bgColor rgb="FF000000"/>
      </patternFill>
    </fill>
    <fill>
      <patternFill patternType="solid">
        <fgColor rgb="FF8E7CC3"/>
        <bgColor rgb="FF8E7CC3"/>
      </patternFill>
    </fill>
    <fill>
      <patternFill patternType="solid">
        <fgColor rgb="FF999999"/>
        <bgColor rgb="FF999999"/>
      </patternFill>
    </fill>
    <fill>
      <patternFill patternType="solid">
        <fgColor rgb="FFB4A7D6"/>
        <bgColor rgb="FFB4A7D6"/>
      </patternFill>
    </fill>
    <fill>
      <patternFill patternType="solid">
        <fgColor rgb="FF7F7F7F"/>
        <bgColor rgb="FF7F7F7F"/>
      </patternFill>
    </fill>
    <fill>
      <patternFill patternType="solid">
        <fgColor rgb="FFA6A6A6"/>
        <bgColor rgb="FFA6A6A6"/>
      </patternFill>
    </fill>
    <fill>
      <patternFill patternType="solid">
        <fgColor rgb="FFF4B183"/>
        <bgColor rgb="FFF4B183"/>
      </patternFill>
    </fill>
    <fill>
      <patternFill patternType="solid">
        <fgColor rgb="FFA9D18E"/>
        <bgColor rgb="FFA9D18E"/>
      </patternFill>
    </fill>
    <fill>
      <patternFill patternType="solid">
        <fgColor rgb="FFF8CBAD"/>
        <bgColor rgb="FFF8CBAD"/>
      </patternFill>
    </fill>
    <fill>
      <patternFill patternType="solid">
        <fgColor rgb="FFC5E0B4"/>
        <bgColor rgb="FFC5E0B4"/>
      </patternFill>
    </fill>
    <fill>
      <patternFill patternType="solid">
        <fgColor rgb="FFFFC000"/>
        <bgColor rgb="FFFFC000"/>
      </patternFill>
    </fill>
    <fill>
      <patternFill patternType="solid">
        <fgColor rgb="FFFFF2CC"/>
        <bgColor rgb="FFFFF2CC"/>
      </patternFill>
    </fill>
    <fill>
      <patternFill patternType="solid">
        <fgColor rgb="FFFBE5D6"/>
        <bgColor rgb="FFFBE5D6"/>
      </patternFill>
    </fill>
    <fill>
      <patternFill patternType="solid">
        <fgColor rgb="FFE2F0D9"/>
        <bgColor rgb="FFE2F0D9"/>
      </patternFill>
    </fill>
    <fill>
      <patternFill patternType="solid">
        <fgColor rgb="FF00B0F0"/>
        <bgColor rgb="FF00B0F0"/>
      </patternFill>
    </fill>
    <fill>
      <patternFill patternType="solid">
        <fgColor rgb="FFDEEBF7"/>
        <bgColor rgb="FFDEEBF7"/>
      </patternFill>
    </fill>
  </fills>
  <borders count="56">
    <border/>
    <border>
      <right style="thin">
        <color rgb="FFFFFFFF"/>
      </right>
    </border>
    <border>
      <left style="thin">
        <color rgb="FFFFFFFF"/>
      </left>
      <bottom style="thin">
        <color rgb="FFFFFFFF"/>
      </bottom>
    </border>
    <border>
      <right style="thin">
        <color rgb="FFFFFFFF"/>
      </right>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
      <left style="thin">
        <color rgb="FF000000"/>
      </left>
      <top style="thin">
        <color rgb="FF000000"/>
      </top>
    </border>
    <border>
      <left style="thin">
        <color rgb="FF000000"/>
      </left>
      <bottom style="thin">
        <color rgb="FF000000"/>
      </bottom>
    </border>
    <border>
      <bottom style="thin">
        <color rgb="FF000000"/>
      </bottom>
    </border>
    <border>
      <left style="medium">
        <color rgb="FF000000"/>
      </left>
      <top style="medium">
        <color rgb="FF000000"/>
      </top>
    </border>
    <border>
      <right style="thin">
        <color rgb="FF000000"/>
      </right>
      <top style="medium">
        <color rgb="FF000000"/>
      </top>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right style="thin">
        <color rgb="FF000000"/>
      </right>
      <bottom style="medium">
        <color rgb="FF000000"/>
      </bottom>
    </border>
    <border>
      <left style="medium">
        <color rgb="FF000000"/>
      </left>
      <right style="medium">
        <color rgb="FF000000"/>
      </right>
      <bottom style="medium">
        <color rgb="FF000000"/>
      </bottom>
    </border>
    <border>
      <bottom style="medium">
        <color rgb="FF000000"/>
      </bottom>
    </border>
    <border>
      <left style="medium">
        <color rgb="FF000000"/>
      </left>
      <right style="thin">
        <color rgb="FF000000"/>
      </right>
      <bottom style="medium">
        <color rgb="FF000000"/>
      </bottom>
    </border>
    <border>
      <right style="medium">
        <color rgb="FF000000"/>
      </right>
      <bottom style="medium">
        <color rgb="FF000000"/>
      </bottom>
    </border>
    <border>
      <left style="medium">
        <color rgb="FF000000"/>
      </left>
      <right style="medium">
        <color rgb="FF000000"/>
      </right>
      <bottom style="thin">
        <color rgb="FF000000"/>
      </bottom>
    </border>
    <border>
      <left style="medium">
        <color rgb="FF000000"/>
      </left>
      <right style="thin">
        <color rgb="FF000000"/>
      </right>
      <bottom style="thin">
        <color rgb="FF000000"/>
      </bottom>
    </border>
    <border>
      <right style="medium">
        <color rgb="FF000000"/>
      </right>
      <bottom style="thin">
        <color rgb="FF000000"/>
      </bottom>
    </border>
    <border>
      <left style="medium">
        <color rgb="FF000000"/>
      </left>
      <right style="medium">
        <color rgb="FF000000"/>
      </right>
    </border>
    <border>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vertical="center"/>
    </xf>
    <xf borderId="0" fillId="3" fontId="1" numFmtId="0" xfId="0" applyAlignment="1" applyFill="1" applyFont="1">
      <alignment horizontal="center" readingOrder="0" vertical="center"/>
    </xf>
    <xf borderId="0" fillId="2" fontId="3" numFmtId="0" xfId="0" applyAlignment="1" applyFont="1">
      <alignment horizontal="left" readingOrder="0" vertical="center"/>
    </xf>
    <xf borderId="0" fillId="4" fontId="1" numFmtId="0" xfId="0" applyAlignment="1" applyFill="1" applyFont="1">
      <alignment horizontal="center" readingOrder="0" vertical="center"/>
    </xf>
    <xf borderId="0" fillId="5" fontId="1" numFmtId="0" xfId="0" applyAlignment="1" applyFill="1" applyFont="1">
      <alignment horizontal="center" readingOrder="0" vertical="center"/>
    </xf>
    <xf borderId="0" fillId="0" fontId="1" numFmtId="0" xfId="0" applyAlignment="1" applyFont="1">
      <alignment readingOrder="0"/>
    </xf>
    <xf borderId="0" fillId="6" fontId="1" numFmtId="0" xfId="0" applyAlignment="1" applyFill="1" applyFont="1">
      <alignment horizontal="center" readingOrder="0" vertical="center"/>
    </xf>
    <xf borderId="0" fillId="7" fontId="1" numFmtId="0" xfId="0" applyAlignment="1" applyFill="1" applyFont="1">
      <alignment horizontal="center" readingOrder="0" vertical="center"/>
    </xf>
    <xf borderId="0" fillId="8" fontId="1" numFmtId="0" xfId="0" applyAlignment="1" applyFill="1" applyFont="1">
      <alignment horizontal="center" readingOrder="0" vertical="center"/>
    </xf>
    <xf borderId="0" fillId="9" fontId="4" numFmtId="0" xfId="0" applyAlignment="1" applyFill="1" applyFont="1">
      <alignment horizontal="center" readingOrder="0" vertical="center"/>
    </xf>
    <xf borderId="1" fillId="0" fontId="5" numFmtId="0" xfId="0" applyBorder="1" applyFont="1"/>
    <xf borderId="2" fillId="9" fontId="6" numFmtId="0" xfId="0" applyAlignment="1" applyBorder="1" applyFont="1">
      <alignment horizontal="left" readingOrder="0" vertical="center"/>
    </xf>
    <xf borderId="3" fillId="0" fontId="5" numFmtId="0" xfId="0" applyBorder="1" applyFont="1"/>
    <xf borderId="4" fillId="9" fontId="6" numFmtId="0" xfId="0" applyAlignment="1" applyBorder="1" applyFont="1">
      <alignment horizontal="left" readingOrder="0" vertical="center"/>
    </xf>
    <xf borderId="5" fillId="0" fontId="5" numFmtId="0" xfId="0" applyBorder="1" applyFont="1"/>
    <xf borderId="6" fillId="9" fontId="6" numFmtId="0" xfId="0" applyAlignment="1" applyBorder="1" applyFont="1">
      <alignment horizontal="left" readingOrder="0" vertical="center"/>
    </xf>
    <xf borderId="7" fillId="0" fontId="5" numFmtId="0" xfId="0" applyBorder="1" applyFont="1"/>
    <xf borderId="8" fillId="2" fontId="1" numFmtId="0" xfId="0" applyAlignment="1" applyBorder="1" applyFont="1">
      <alignment horizontal="center" readingOrder="0" vertical="center"/>
    </xf>
    <xf borderId="8" fillId="10" fontId="2" numFmtId="0" xfId="0" applyAlignment="1" applyBorder="1" applyFill="1" applyFont="1">
      <alignment horizontal="center" readingOrder="0" vertical="center"/>
    </xf>
    <xf borderId="9" fillId="10" fontId="2" numFmtId="0" xfId="0" applyAlignment="1" applyBorder="1" applyFont="1">
      <alignment horizontal="center" readingOrder="0" vertical="center"/>
    </xf>
    <xf borderId="8" fillId="11" fontId="1" numFmtId="0" xfId="0" applyAlignment="1" applyBorder="1" applyFill="1" applyFont="1">
      <alignment readingOrder="0"/>
    </xf>
    <xf borderId="10" fillId="0" fontId="5" numFmtId="0" xfId="0" applyBorder="1" applyFont="1"/>
    <xf borderId="8" fillId="4" fontId="1" numFmtId="0" xfId="0" applyAlignment="1" applyBorder="1" applyFont="1">
      <alignment readingOrder="0"/>
    </xf>
    <xf borderId="0" fillId="0" fontId="1" numFmtId="0" xfId="0" applyFont="1"/>
    <xf borderId="11" fillId="0" fontId="5" numFmtId="0" xfId="0" applyBorder="1" applyFont="1"/>
    <xf borderId="0" fillId="12" fontId="1" numFmtId="0" xfId="0" applyAlignment="1" applyFill="1" applyFont="1">
      <alignment horizontal="center" readingOrder="0" vertical="center"/>
    </xf>
    <xf borderId="0" fillId="12" fontId="7" numFmtId="0" xfId="0" applyAlignment="1" applyFont="1">
      <alignment readingOrder="0"/>
    </xf>
    <xf borderId="0" fillId="12" fontId="1" numFmtId="0" xfId="0" applyFont="1"/>
    <xf borderId="8" fillId="11" fontId="1" numFmtId="0" xfId="0" applyBorder="1" applyFont="1"/>
    <xf borderId="9" fillId="8" fontId="1" numFmtId="0" xfId="0" applyAlignment="1" applyBorder="1" applyFont="1">
      <alignment horizontal="center" readingOrder="0" vertical="center"/>
    </xf>
    <xf borderId="0" fillId="0" fontId="8" numFmtId="0" xfId="0" applyAlignment="1" applyFont="1">
      <alignment horizontal="center" readingOrder="0" vertical="center"/>
    </xf>
    <xf borderId="9" fillId="4" fontId="1" numFmtId="0" xfId="0" applyAlignment="1" applyBorder="1" applyFont="1">
      <alignment horizontal="center" readingOrder="0" vertical="center"/>
    </xf>
    <xf borderId="0" fillId="0" fontId="9" numFmtId="0" xfId="0" applyAlignment="1" applyFont="1">
      <alignment readingOrder="0"/>
    </xf>
    <xf borderId="0" fillId="0" fontId="10" numFmtId="0" xfId="0" applyAlignment="1" applyFont="1">
      <alignment readingOrder="0"/>
    </xf>
    <xf borderId="0" fillId="13" fontId="1" numFmtId="0" xfId="0" applyAlignment="1" applyFill="1" applyFont="1">
      <alignment readingOrder="0"/>
    </xf>
    <xf borderId="0" fillId="2" fontId="11" numFmtId="0" xfId="0" applyAlignment="1" applyFont="1">
      <alignment readingOrder="0"/>
    </xf>
    <xf borderId="8" fillId="0" fontId="12" numFmtId="0" xfId="0" applyAlignment="1" applyBorder="1" applyFont="1">
      <alignment horizontal="center" readingOrder="0" vertical="center"/>
    </xf>
    <xf borderId="8" fillId="2" fontId="4" numFmtId="0" xfId="0" applyAlignment="1" applyBorder="1" applyFont="1">
      <alignment horizontal="center" readingOrder="0" vertical="center"/>
    </xf>
    <xf borderId="8" fillId="0" fontId="6" numFmtId="0" xfId="0" applyAlignment="1" applyBorder="1" applyFont="1">
      <alignment readingOrder="0"/>
    </xf>
    <xf borderId="8" fillId="2" fontId="3" numFmtId="0" xfId="0" applyAlignment="1" applyBorder="1" applyFont="1">
      <alignment horizontal="center" readingOrder="0" vertical="center"/>
    </xf>
    <xf borderId="8" fillId="14" fontId="13" numFmtId="0" xfId="0" applyAlignment="1" applyBorder="1" applyFill="1" applyFont="1">
      <alignment horizontal="center" readingOrder="0" vertical="center"/>
    </xf>
    <xf borderId="8" fillId="0" fontId="6" numFmtId="0" xfId="0" applyAlignment="1" applyBorder="1" applyFont="1">
      <alignment readingOrder="0" vertical="center"/>
    </xf>
    <xf borderId="0" fillId="2" fontId="6" numFmtId="0" xfId="0" applyAlignment="1" applyFont="1">
      <alignment horizontal="left" readingOrder="0" vertical="center"/>
    </xf>
    <xf borderId="12" fillId="2" fontId="4" numFmtId="0" xfId="0" applyAlignment="1" applyBorder="1" applyFont="1">
      <alignment horizontal="left" readingOrder="0" vertical="center"/>
    </xf>
    <xf borderId="12" fillId="0" fontId="5" numFmtId="0" xfId="0" applyBorder="1" applyFont="1"/>
    <xf borderId="8" fillId="6" fontId="2" numFmtId="0" xfId="0" applyAlignment="1" applyBorder="1" applyFont="1">
      <alignment horizontal="center" readingOrder="0" vertical="center"/>
    </xf>
    <xf borderId="9" fillId="2" fontId="2" numFmtId="0" xfId="0" applyAlignment="1" applyBorder="1" applyFont="1">
      <alignment horizontal="left" readingOrder="0" vertical="center"/>
    </xf>
    <xf borderId="8" fillId="11" fontId="1" numFmtId="0" xfId="0" applyAlignment="1" applyBorder="1" applyFont="1">
      <alignment horizontal="left" readingOrder="0" vertical="center"/>
    </xf>
    <xf borderId="9" fillId="11" fontId="1" numFmtId="0" xfId="0" applyAlignment="1" applyBorder="1" applyFont="1">
      <alignment readingOrder="0"/>
    </xf>
    <xf borderId="9" fillId="7" fontId="1" numFmtId="0" xfId="0" applyAlignment="1" applyBorder="1" applyFont="1">
      <alignment horizontal="center" readingOrder="0" vertical="center"/>
    </xf>
    <xf borderId="8" fillId="2" fontId="14" numFmtId="0" xfId="0" applyAlignment="1" applyBorder="1" applyFont="1">
      <alignment horizontal="center" readingOrder="0" vertical="center"/>
    </xf>
    <xf borderId="8" fillId="15" fontId="15" numFmtId="0" xfId="0" applyAlignment="1" applyBorder="1" applyFill="1" applyFont="1">
      <alignment horizontal="center" readingOrder="0"/>
    </xf>
    <xf borderId="8" fillId="11" fontId="15" numFmtId="0" xfId="0" applyAlignment="1" applyBorder="1" applyFont="1">
      <alignment horizontal="center" readingOrder="0"/>
    </xf>
    <xf borderId="0" fillId="2" fontId="7" numFmtId="0" xfId="0" applyAlignment="1" applyFont="1">
      <alignment readingOrder="0"/>
    </xf>
    <xf borderId="0" fillId="2" fontId="1" numFmtId="0" xfId="0" applyFont="1"/>
    <xf borderId="8" fillId="15" fontId="16" numFmtId="0" xfId="0" applyAlignment="1" applyBorder="1" applyFont="1">
      <alignment horizontal="center" readingOrder="0"/>
    </xf>
    <xf borderId="9" fillId="10" fontId="17" numFmtId="0" xfId="0" applyAlignment="1" applyBorder="1" applyFont="1">
      <alignment horizontal="left" readingOrder="0" vertical="center"/>
    </xf>
    <xf borderId="8" fillId="11" fontId="1" numFmtId="0" xfId="0" applyAlignment="1" applyBorder="1" applyFont="1">
      <alignment readingOrder="0" vertical="center"/>
    </xf>
    <xf borderId="8" fillId="16" fontId="14" numFmtId="0" xfId="0" applyAlignment="1" applyBorder="1" applyFill="1" applyFont="1">
      <alignment horizontal="center" readingOrder="0" vertical="center"/>
    </xf>
    <xf borderId="9" fillId="10" fontId="2" numFmtId="0" xfId="0" applyAlignment="1" applyBorder="1" applyFont="1">
      <alignment horizontal="left" readingOrder="0" vertical="center"/>
    </xf>
    <xf borderId="8" fillId="16" fontId="8" numFmtId="0" xfId="0" applyAlignment="1" applyBorder="1" applyFont="1">
      <alignment horizontal="center" readingOrder="0" vertical="center"/>
    </xf>
    <xf borderId="8" fillId="11" fontId="18" numFmtId="0" xfId="0" applyAlignment="1" applyBorder="1" applyFont="1">
      <alignment readingOrder="0"/>
    </xf>
    <xf borderId="8" fillId="11" fontId="19" numFmtId="0" xfId="0" applyAlignment="1" applyBorder="1" applyFont="1">
      <alignment horizontal="left" readingOrder="0"/>
    </xf>
    <xf borderId="0" fillId="11" fontId="19" numFmtId="0" xfId="0" applyAlignment="1" applyFont="1">
      <alignment horizontal="left" readingOrder="0"/>
    </xf>
    <xf borderId="8" fillId="2" fontId="8" numFmtId="0" xfId="0" applyAlignment="1" applyBorder="1" applyFont="1">
      <alignment horizontal="center" readingOrder="0" vertical="center"/>
    </xf>
    <xf borderId="0" fillId="14" fontId="1" numFmtId="0" xfId="0" applyFont="1"/>
    <xf borderId="0" fillId="14" fontId="1" numFmtId="0" xfId="0" applyAlignment="1" applyFont="1">
      <alignment horizontal="center" readingOrder="0" vertical="center"/>
    </xf>
    <xf borderId="0" fillId="14" fontId="7" numFmtId="0" xfId="0" applyAlignment="1" applyFont="1">
      <alignment readingOrder="0"/>
    </xf>
    <xf borderId="9" fillId="17" fontId="1" numFmtId="0" xfId="0" applyAlignment="1" applyBorder="1" applyFill="1" applyFont="1">
      <alignment horizontal="center" readingOrder="0" vertical="center"/>
    </xf>
    <xf borderId="8" fillId="11" fontId="1" numFmtId="0" xfId="0" applyAlignment="1" applyBorder="1" applyFont="1">
      <alignment horizontal="left" readingOrder="0"/>
    </xf>
    <xf borderId="8" fillId="11" fontId="16" numFmtId="0" xfId="0" applyAlignment="1" applyBorder="1" applyFont="1">
      <alignment horizontal="center" readingOrder="0"/>
    </xf>
    <xf borderId="0" fillId="0" fontId="20" numFmtId="0" xfId="0" applyFont="1"/>
    <xf borderId="13" fillId="9" fontId="4" numFmtId="0" xfId="0" applyAlignment="1" applyBorder="1" applyFont="1">
      <alignment readingOrder="0"/>
    </xf>
    <xf borderId="14" fillId="0" fontId="5" numFmtId="0" xfId="0" applyBorder="1" applyFont="1"/>
    <xf borderId="15" fillId="0" fontId="5" numFmtId="0" xfId="0" applyBorder="1" applyFont="1"/>
    <xf borderId="0" fillId="0" fontId="4" numFmtId="0" xfId="0" applyAlignment="1" applyFont="1">
      <alignment readingOrder="0"/>
    </xf>
    <xf borderId="8" fillId="18" fontId="3" numFmtId="0" xfId="0" applyAlignment="1" applyBorder="1" applyFill="1" applyFont="1">
      <alignment horizontal="center" readingOrder="0"/>
    </xf>
    <xf borderId="8" fillId="18" fontId="1" numFmtId="0" xfId="0" applyAlignment="1" applyBorder="1" applyFont="1">
      <alignment horizontal="center" readingOrder="0"/>
    </xf>
    <xf borderId="8" fillId="18" fontId="21" numFmtId="0" xfId="0" applyAlignment="1" applyBorder="1" applyFont="1">
      <alignment horizontal="center" readingOrder="0"/>
    </xf>
    <xf borderId="8" fillId="0" fontId="3" numFmtId="0" xfId="0" applyAlignment="1" applyBorder="1" applyFont="1">
      <alignment readingOrder="0"/>
    </xf>
    <xf borderId="8" fillId="0" fontId="1" numFmtId="0" xfId="0" applyAlignment="1" applyBorder="1" applyFont="1">
      <alignment horizontal="center" readingOrder="0"/>
    </xf>
    <xf borderId="8" fillId="0" fontId="21" numFmtId="0" xfId="0" applyAlignment="1" applyBorder="1" applyFont="1">
      <alignment horizontal="center" readingOrder="0"/>
    </xf>
    <xf borderId="8" fillId="3" fontId="3" numFmtId="0" xfId="0" applyAlignment="1" applyBorder="1" applyFont="1">
      <alignment horizontal="center" readingOrder="0"/>
    </xf>
    <xf borderId="8" fillId="3" fontId="1" numFmtId="0" xfId="0" applyAlignment="1" applyBorder="1" applyFont="1">
      <alignment horizontal="center" readingOrder="0"/>
    </xf>
    <xf borderId="8" fillId="3" fontId="21" numFmtId="0" xfId="0" applyAlignment="1" applyBorder="1" applyFont="1">
      <alignment horizontal="center" readingOrder="0"/>
    </xf>
    <xf borderId="8" fillId="19" fontId="1" numFmtId="0" xfId="0" applyAlignment="1" applyBorder="1" applyFill="1" applyFont="1">
      <alignment horizontal="center" readingOrder="0"/>
    </xf>
    <xf borderId="8" fillId="19" fontId="21" numFmtId="0" xfId="0" applyAlignment="1" applyBorder="1" applyFont="1">
      <alignment horizontal="center" readingOrder="0"/>
    </xf>
    <xf borderId="8" fillId="20" fontId="1" numFmtId="0" xfId="0" applyAlignment="1" applyBorder="1" applyFill="1" applyFont="1">
      <alignment horizontal="center" readingOrder="0"/>
    </xf>
    <xf borderId="8" fillId="20" fontId="21" numFmtId="0" xfId="0" applyAlignment="1" applyBorder="1" applyFont="1">
      <alignment horizontal="center" readingOrder="0"/>
    </xf>
    <xf borderId="0" fillId="12" fontId="1" numFmtId="0" xfId="0" applyAlignment="1" applyFont="1">
      <alignment readingOrder="0"/>
    </xf>
    <xf borderId="0" fillId="2" fontId="4" numFmtId="0" xfId="0" applyAlignment="1" applyFont="1">
      <alignment readingOrder="0"/>
    </xf>
    <xf borderId="8" fillId="2" fontId="21" numFmtId="0" xfId="0" applyAlignment="1" applyBorder="1" applyFont="1">
      <alignment horizontal="center" readingOrder="0"/>
    </xf>
    <xf borderId="0" fillId="2" fontId="1" numFmtId="0" xfId="0" applyAlignment="1" applyFont="1">
      <alignment readingOrder="0"/>
    </xf>
    <xf borderId="0" fillId="21" fontId="1" numFmtId="0" xfId="0" applyFill="1" applyFont="1"/>
    <xf borderId="8" fillId="0" fontId="4" numFmtId="0" xfId="0" applyAlignment="1" applyBorder="1" applyFont="1">
      <alignment horizontal="center" readingOrder="0" vertical="center"/>
    </xf>
    <xf borderId="8" fillId="0" fontId="22" numFmtId="0" xfId="0" applyAlignment="1" applyBorder="1" applyFont="1">
      <alignment horizontal="center" readingOrder="0" vertical="center"/>
    </xf>
    <xf borderId="8" fillId="0" fontId="6" numFmtId="0" xfId="0" applyAlignment="1" applyBorder="1" applyFont="1">
      <alignment readingOrder="0" shrinkToFit="0" vertical="center" wrapText="1"/>
    </xf>
    <xf borderId="16" fillId="2" fontId="1" numFmtId="0" xfId="0" applyAlignment="1" applyBorder="1" applyFont="1">
      <alignment horizontal="center" readingOrder="0" vertical="center"/>
    </xf>
    <xf borderId="13" fillId="22" fontId="23" numFmtId="0" xfId="0" applyAlignment="1" applyBorder="1" applyFill="1" applyFont="1">
      <alignment horizontal="center" readingOrder="0" vertical="center"/>
    </xf>
    <xf borderId="9" fillId="23" fontId="23" numFmtId="0" xfId="0" applyAlignment="1" applyBorder="1" applyFill="1" applyFont="1">
      <alignment horizontal="center" readingOrder="0" vertical="center"/>
    </xf>
    <xf borderId="9" fillId="22" fontId="23" numFmtId="0" xfId="0" applyAlignment="1" applyBorder="1" applyFont="1">
      <alignment horizontal="center" readingOrder="0" vertical="center"/>
    </xf>
    <xf borderId="17" fillId="0" fontId="5" numFmtId="0" xfId="0" applyBorder="1" applyFont="1"/>
    <xf borderId="8" fillId="24" fontId="24" numFmtId="0" xfId="0" applyAlignment="1" applyBorder="1" applyFill="1" applyFont="1">
      <alignment horizontal="center" readingOrder="0" vertical="center"/>
    </xf>
    <xf borderId="9" fillId="6" fontId="1" numFmtId="0" xfId="0" applyAlignment="1" applyBorder="1" applyFont="1">
      <alignment readingOrder="0"/>
    </xf>
    <xf borderId="8" fillId="2" fontId="7" numFmtId="0" xfId="0" applyAlignment="1" applyBorder="1" applyFont="1">
      <alignment readingOrder="0"/>
    </xf>
    <xf borderId="8" fillId="22" fontId="25" numFmtId="0" xfId="0" applyAlignment="1" applyBorder="1" applyFont="1">
      <alignment horizontal="center" readingOrder="0" vertical="center"/>
    </xf>
    <xf borderId="8" fillId="22" fontId="23" numFmtId="0" xfId="0" applyAlignment="1" applyBorder="1" applyFont="1">
      <alignment horizontal="center" readingOrder="0" vertical="center"/>
    </xf>
    <xf borderId="8" fillId="23" fontId="25" numFmtId="0" xfId="0" applyAlignment="1" applyBorder="1" applyFont="1">
      <alignment horizontal="center" readingOrder="0" vertical="center"/>
    </xf>
    <xf borderId="8" fillId="6" fontId="1" numFmtId="0" xfId="0" applyAlignment="1" applyBorder="1" applyFont="1">
      <alignment readingOrder="0"/>
    </xf>
    <xf borderId="18" fillId="2" fontId="1" numFmtId="0" xfId="0" applyAlignment="1" applyBorder="1" applyFont="1">
      <alignment horizontal="center" readingOrder="0" vertical="center"/>
    </xf>
    <xf borderId="13" fillId="22" fontId="17" numFmtId="0" xfId="0" applyAlignment="1" applyBorder="1" applyFont="1">
      <alignment horizontal="center" readingOrder="0" vertical="center"/>
    </xf>
    <xf borderId="8" fillId="23" fontId="24" numFmtId="0" xfId="0" applyAlignment="1" applyBorder="1" applyFont="1">
      <alignment horizontal="center" readingOrder="0" vertical="center"/>
    </xf>
    <xf borderId="8" fillId="6" fontId="18" numFmtId="0" xfId="0" applyAlignment="1" applyBorder="1" applyFont="1">
      <alignment readingOrder="0"/>
    </xf>
    <xf borderId="0" fillId="14" fontId="1" numFmtId="0" xfId="0" applyAlignment="1" applyFont="1">
      <alignment readingOrder="0"/>
    </xf>
    <xf borderId="8" fillId="6" fontId="1" numFmtId="0" xfId="0" applyAlignment="1" applyBorder="1" applyFont="1">
      <alignment horizontal="left" readingOrder="0" vertical="center"/>
    </xf>
    <xf borderId="8" fillId="25" fontId="25" numFmtId="0" xfId="0" applyAlignment="1" applyBorder="1" applyFill="1" applyFont="1">
      <alignment horizontal="center" readingOrder="0" vertical="center"/>
    </xf>
    <xf borderId="8" fillId="11" fontId="26" numFmtId="0" xfId="0" applyAlignment="1" applyBorder="1" applyFont="1">
      <alignment readingOrder="0" vertical="center"/>
    </xf>
    <xf borderId="0" fillId="9" fontId="4" numFmtId="0" xfId="0" applyAlignment="1" applyFont="1">
      <alignment readingOrder="0"/>
    </xf>
    <xf borderId="0" fillId="14" fontId="3" numFmtId="0" xfId="0" applyAlignment="1" applyFont="1">
      <alignment horizontal="center" readingOrder="0"/>
    </xf>
    <xf borderId="0" fillId="14" fontId="1" numFmtId="0" xfId="0" applyAlignment="1" applyFont="1">
      <alignment horizontal="center" readingOrder="0"/>
    </xf>
    <xf borderId="0" fillId="14" fontId="27" numFmtId="0" xfId="0" applyFont="1"/>
    <xf borderId="0" fillId="14" fontId="28" numFmtId="0" xfId="0" applyAlignment="1" applyFont="1">
      <alignment readingOrder="0"/>
    </xf>
    <xf borderId="8" fillId="14" fontId="3" numFmtId="0" xfId="0" applyAlignment="1" applyBorder="1" applyFont="1">
      <alignment horizontal="left" readingOrder="0"/>
    </xf>
    <xf borderId="8" fillId="14" fontId="1" numFmtId="0" xfId="0" applyAlignment="1" applyBorder="1" applyFont="1">
      <alignment horizontal="center" readingOrder="0"/>
    </xf>
    <xf borderId="8" fillId="14" fontId="21" numFmtId="0" xfId="0" applyAlignment="1" applyBorder="1" applyFont="1">
      <alignment horizontal="center" readingOrder="0"/>
    </xf>
    <xf borderId="0" fillId="14" fontId="27" numFmtId="0" xfId="0" applyFont="1"/>
    <xf borderId="0" fillId="14" fontId="21" numFmtId="0" xfId="0" applyAlignment="1" applyFont="1">
      <alignment horizontal="center" readingOrder="0"/>
    </xf>
    <xf borderId="0" fillId="0" fontId="29" numFmtId="0" xfId="0" applyAlignment="1" applyFont="1">
      <alignment readingOrder="0"/>
    </xf>
    <xf borderId="0" fillId="2" fontId="30" numFmtId="0" xfId="0" applyAlignment="1" applyFont="1">
      <alignment readingOrder="0"/>
    </xf>
    <xf borderId="0" fillId="14" fontId="27" numFmtId="0" xfId="0" applyAlignment="1" applyFont="1">
      <alignment readingOrder="0"/>
    </xf>
    <xf borderId="8" fillId="18" fontId="26" numFmtId="0" xfId="0" applyAlignment="1" applyBorder="1" applyFont="1">
      <alignment horizontal="center" readingOrder="0"/>
    </xf>
    <xf borderId="0" fillId="0" fontId="31" numFmtId="0" xfId="0" applyAlignment="1" applyFont="1">
      <alignment shrinkToFit="0" vertical="bottom" wrapText="0"/>
    </xf>
    <xf borderId="0" fillId="14" fontId="31" numFmtId="0" xfId="0" applyAlignment="1" applyFont="1">
      <alignment shrinkToFit="0" vertical="bottom" wrapText="0"/>
    </xf>
    <xf borderId="0" fillId="0" fontId="31" numFmtId="0" xfId="0" applyAlignment="1" applyFont="1">
      <alignment horizontal="left" shrinkToFit="0" vertical="bottom" wrapText="0"/>
    </xf>
    <xf borderId="19" fillId="0" fontId="32" numFmtId="0" xfId="0" applyAlignment="1" applyBorder="1" applyFont="1">
      <alignment horizontal="center" readingOrder="0" shrinkToFit="0" wrapText="0"/>
    </xf>
    <xf borderId="16" fillId="0" fontId="5" numFmtId="0" xfId="0" applyBorder="1" applyFont="1"/>
    <xf borderId="20" fillId="0" fontId="5" numFmtId="0" xfId="0" applyBorder="1" applyFont="1"/>
    <xf borderId="21" fillId="0" fontId="5" numFmtId="0" xfId="0" applyBorder="1" applyFont="1"/>
    <xf borderId="13" fillId="26" fontId="33" numFmtId="0" xfId="0" applyAlignment="1" applyBorder="1" applyFill="1" applyFont="1">
      <alignment horizontal="center" readingOrder="0" shrinkToFit="0" vertical="bottom" wrapText="0"/>
    </xf>
    <xf borderId="19" fillId="26" fontId="34" numFmtId="0" xfId="0" applyAlignment="1" applyBorder="1" applyFont="1">
      <alignment horizontal="center" readingOrder="0" shrinkToFit="0" vertical="bottom" wrapText="0"/>
    </xf>
    <xf borderId="11" fillId="26" fontId="33" numFmtId="0" xfId="0" applyAlignment="1" applyBorder="1" applyFont="1">
      <alignment horizontal="center" readingOrder="0" shrinkToFit="0" wrapText="0"/>
    </xf>
    <xf borderId="17" fillId="26" fontId="35" numFmtId="0" xfId="0" applyAlignment="1" applyBorder="1" applyFont="1">
      <alignment horizontal="center" readingOrder="0" shrinkToFit="0" wrapText="0"/>
    </xf>
    <xf borderId="17" fillId="26" fontId="35" numFmtId="0" xfId="0" applyAlignment="1" applyBorder="1" applyFont="1">
      <alignment horizontal="center" readingOrder="0"/>
    </xf>
    <xf borderId="8" fillId="0" fontId="36" numFmtId="164" xfId="0" applyAlignment="1" applyBorder="1" applyFont="1" applyNumberFormat="1">
      <alignment horizontal="center" readingOrder="0"/>
    </xf>
    <xf borderId="15" fillId="0" fontId="36" numFmtId="164" xfId="0" applyAlignment="1" applyBorder="1" applyFont="1" applyNumberFormat="1">
      <alignment horizontal="center" readingOrder="0"/>
    </xf>
    <xf borderId="15" fillId="0" fontId="36" numFmtId="165" xfId="0" applyAlignment="1" applyBorder="1" applyFont="1" applyNumberFormat="1">
      <alignment horizontal="center" readingOrder="0"/>
    </xf>
    <xf borderId="20" fillId="26" fontId="37" numFmtId="0" xfId="0" applyAlignment="1" applyBorder="1" applyFont="1">
      <alignment horizontal="center" readingOrder="0" shrinkToFit="0" vertical="center" wrapText="0"/>
    </xf>
    <xf borderId="17" fillId="0" fontId="38" numFmtId="0" xfId="0" applyAlignment="1" applyBorder="1" applyFont="1">
      <alignment horizontal="left" readingOrder="0" shrinkToFit="0" vertical="center" wrapText="0"/>
    </xf>
    <xf borderId="17" fillId="0" fontId="39" numFmtId="0" xfId="0" applyAlignment="1" applyBorder="1" applyFont="1">
      <alignment horizontal="center" readingOrder="0" shrinkToFit="0" vertical="bottom" wrapText="0"/>
    </xf>
    <xf borderId="21" fillId="0" fontId="31" numFmtId="0" xfId="0" applyAlignment="1" applyBorder="1" applyFont="1">
      <alignment horizontal="center" readingOrder="0" shrinkToFit="0" vertical="bottom" wrapText="0"/>
    </xf>
    <xf borderId="11" fillId="0" fontId="31" numFmtId="0" xfId="0" applyAlignment="1" applyBorder="1" applyFont="1">
      <alignment horizontal="center" readingOrder="0" shrinkToFit="0" vertical="bottom" wrapText="0"/>
    </xf>
    <xf borderId="17" fillId="0" fontId="40" numFmtId="0" xfId="0" applyAlignment="1" applyBorder="1" applyFont="1">
      <alignment horizontal="center" readingOrder="0" shrinkToFit="0" wrapText="0"/>
    </xf>
    <xf borderId="8" fillId="14" fontId="31" numFmtId="0" xfId="0" applyAlignment="1" applyBorder="1" applyFont="1">
      <alignment shrinkToFit="0" vertical="bottom" wrapText="0"/>
    </xf>
    <xf borderId="15" fillId="14" fontId="31" numFmtId="0" xfId="0" applyAlignment="1" applyBorder="1" applyFont="1">
      <alignment shrinkToFit="0" vertical="bottom" wrapText="0"/>
    </xf>
    <xf borderId="15" fillId="8" fontId="31" numFmtId="0" xfId="0" applyAlignment="1" applyBorder="1" applyFont="1">
      <alignment shrinkToFit="0" vertical="bottom" wrapText="0"/>
    </xf>
    <xf borderId="8" fillId="0" fontId="31" numFmtId="0" xfId="0" applyAlignment="1" applyBorder="1" applyFont="1">
      <alignment shrinkToFit="0" vertical="bottom" wrapText="0"/>
    </xf>
    <xf borderId="8" fillId="14" fontId="41" numFmtId="0" xfId="0" applyAlignment="1" applyBorder="1" applyFont="1">
      <alignment shrinkToFit="0" vertical="bottom" wrapText="0"/>
    </xf>
    <xf borderId="8" fillId="8" fontId="41" numFmtId="0" xfId="0" applyAlignment="1" applyBorder="1" applyFont="1">
      <alignment shrinkToFit="0" vertical="bottom" wrapText="0"/>
    </xf>
    <xf borderId="8" fillId="2" fontId="31" numFmtId="0" xfId="0" applyAlignment="1" applyBorder="1" applyFont="1">
      <alignment shrinkToFit="0" vertical="bottom" wrapText="0"/>
    </xf>
    <xf borderId="8" fillId="8" fontId="31" numFmtId="0" xfId="0" applyAlignment="1" applyBorder="1" applyFont="1">
      <alignment shrinkToFit="0" vertical="bottom" wrapText="0"/>
    </xf>
    <xf borderId="13" fillId="26" fontId="37" numFmtId="0" xfId="0" applyAlignment="1" applyBorder="1" applyFont="1">
      <alignment horizontal="center" readingOrder="0" shrinkToFit="0" vertical="center" wrapText="0"/>
    </xf>
    <xf borderId="8" fillId="0" fontId="35" numFmtId="0" xfId="0" applyAlignment="1" applyBorder="1" applyFont="1">
      <alignment horizontal="left" readingOrder="0" shrinkToFit="0" vertical="center" wrapText="0"/>
    </xf>
    <xf borderId="15" fillId="0" fontId="31" numFmtId="0" xfId="0" applyAlignment="1" applyBorder="1" applyFont="1">
      <alignment horizontal="center" shrinkToFit="0" vertical="bottom" wrapText="0"/>
    </xf>
    <xf borderId="20" fillId="26" fontId="42" numFmtId="0" xfId="0" applyAlignment="1" applyBorder="1" applyFont="1">
      <alignment horizontal="center" readingOrder="0" shrinkToFit="0" vertical="center" wrapText="0"/>
    </xf>
    <xf borderId="11" fillId="0" fontId="39" numFmtId="0" xfId="0" applyAlignment="1" applyBorder="1" applyFont="1">
      <alignment horizontal="left" readingOrder="0" vertical="center"/>
    </xf>
    <xf borderId="8" fillId="0" fontId="31" numFmtId="0" xfId="0" applyAlignment="1" applyBorder="1" applyFont="1">
      <alignment horizontal="left" shrinkToFit="0" vertical="bottom" wrapText="0"/>
    </xf>
    <xf borderId="11" fillId="0" fontId="39" numFmtId="0" xfId="0" applyAlignment="1" applyBorder="1" applyFont="1">
      <alignment horizontal="left" readingOrder="0" shrinkToFit="0" vertical="center" wrapText="0"/>
    </xf>
    <xf borderId="20" fillId="26" fontId="43" numFmtId="0" xfId="0" applyAlignment="1" applyBorder="1" applyFont="1">
      <alignment horizontal="center" readingOrder="0" shrinkToFit="0" vertical="center" wrapText="0"/>
    </xf>
    <xf borderId="11" fillId="11" fontId="39" numFmtId="0" xfId="0" applyAlignment="1" applyBorder="1" applyFont="1">
      <alignment horizontal="left" readingOrder="0" shrinkToFit="0" vertical="center" wrapText="0"/>
    </xf>
    <xf borderId="0" fillId="0" fontId="39" numFmtId="0" xfId="0" applyAlignment="1" applyFont="1">
      <alignment readingOrder="0" shrinkToFit="0" vertical="bottom" wrapText="0"/>
    </xf>
    <xf borderId="11" fillId="0" fontId="39" numFmtId="0" xfId="0" applyAlignment="1" applyBorder="1" applyFont="1">
      <alignment horizontal="center" readingOrder="0" shrinkToFit="0" vertical="bottom" wrapText="0"/>
    </xf>
    <xf borderId="11" fillId="26" fontId="37" numFmtId="0" xfId="0" applyAlignment="1" applyBorder="1" applyFont="1">
      <alignment horizontal="center" readingOrder="0" shrinkToFit="0" vertical="center" wrapText="0"/>
    </xf>
    <xf borderId="11" fillId="0" fontId="38" numFmtId="0" xfId="0" applyAlignment="1" applyBorder="1" applyFont="1">
      <alignment horizontal="left" readingOrder="0" shrinkToFit="0" vertical="center" wrapText="0"/>
    </xf>
    <xf borderId="17" fillId="0" fontId="31" numFmtId="0" xfId="0" applyAlignment="1" applyBorder="1" applyFont="1">
      <alignment horizontal="center" shrinkToFit="0" vertical="bottom" wrapText="0"/>
    </xf>
    <xf borderId="17" fillId="0" fontId="44" numFmtId="0" xfId="0" applyAlignment="1" applyBorder="1" applyFont="1">
      <alignment horizontal="center" readingOrder="0" shrinkToFit="0" wrapText="0"/>
    </xf>
    <xf borderId="11" fillId="11" fontId="39" numFmtId="0" xfId="0" applyAlignment="1" applyBorder="1" applyFont="1">
      <alignment horizontal="left" readingOrder="0" vertical="center"/>
    </xf>
    <xf borderId="17" fillId="0" fontId="31" numFmtId="0" xfId="0" applyAlignment="1" applyBorder="1" applyFont="1">
      <alignment horizontal="center" readingOrder="0" shrinkToFit="0" vertical="bottom" wrapText="0"/>
    </xf>
    <xf borderId="8" fillId="0" fontId="1" numFmtId="0" xfId="0" applyBorder="1" applyFont="1"/>
    <xf borderId="10" fillId="11" fontId="39" numFmtId="0" xfId="0" applyAlignment="1" applyBorder="1" applyFont="1">
      <alignment horizontal="left" readingOrder="0" vertical="center"/>
    </xf>
    <xf borderId="8" fillId="11" fontId="39" numFmtId="0" xfId="0" applyAlignment="1" applyBorder="1" applyFont="1">
      <alignment horizontal="left" readingOrder="0" vertical="center"/>
    </xf>
    <xf borderId="11" fillId="0" fontId="35" numFmtId="0" xfId="0" applyAlignment="1" applyBorder="1" applyFont="1">
      <alignment horizontal="left" readingOrder="0" shrinkToFit="0" vertical="center" wrapText="0"/>
    </xf>
    <xf borderId="20" fillId="26" fontId="45" numFmtId="0" xfId="0" applyAlignment="1" applyBorder="1" applyFont="1">
      <alignment horizontal="center" readingOrder="0" shrinkToFit="0" vertical="center" wrapText="0"/>
    </xf>
    <xf borderId="0" fillId="26" fontId="37" numFmtId="0" xfId="0" applyAlignment="1" applyFont="1">
      <alignment horizontal="center" readingOrder="0" shrinkToFit="0" vertical="center" wrapText="0"/>
    </xf>
    <xf borderId="9" fillId="0" fontId="39" numFmtId="0" xfId="0" applyAlignment="1" applyBorder="1" applyFont="1">
      <alignment readingOrder="0" shrinkToFit="0" vertical="top" wrapText="1"/>
    </xf>
    <xf borderId="8" fillId="0" fontId="40" numFmtId="0" xfId="0" applyAlignment="1" applyBorder="1" applyFont="1">
      <alignment horizontal="center" readingOrder="0" shrinkToFit="0" wrapText="0"/>
    </xf>
    <xf borderId="11" fillId="0" fontId="44" numFmtId="0" xfId="0" applyAlignment="1" applyBorder="1" applyFont="1">
      <alignment horizontal="center" readingOrder="0" shrinkToFit="0" wrapText="0"/>
    </xf>
    <xf borderId="11" fillId="0" fontId="46" numFmtId="0" xfId="0" applyAlignment="1" applyBorder="1" applyFont="1">
      <alignment horizontal="center" readingOrder="0" shrinkToFit="0" wrapText="0"/>
    </xf>
    <xf borderId="11" fillId="0" fontId="47" numFmtId="0" xfId="0" applyAlignment="1" applyBorder="1" applyFont="1">
      <alignment horizontal="center" readingOrder="0" shrinkToFit="0" wrapText="0"/>
    </xf>
    <xf borderId="0" fillId="0" fontId="1" numFmtId="0" xfId="0" applyAlignment="1" applyFont="1">
      <alignment shrinkToFit="0" wrapText="1"/>
    </xf>
    <xf borderId="0" fillId="0" fontId="18" numFmtId="0" xfId="0" applyFont="1"/>
    <xf borderId="0" fillId="0" fontId="1" numFmtId="0" xfId="0" applyAlignment="1" applyFont="1">
      <alignment readingOrder="0"/>
    </xf>
    <xf borderId="0" fillId="0" fontId="1" numFmtId="0" xfId="0" applyAlignment="1" applyFont="1">
      <alignment vertical="center"/>
    </xf>
    <xf borderId="0" fillId="0" fontId="1" numFmtId="0" xfId="0" applyAlignment="1" applyFont="1">
      <alignment horizontal="center" readingOrder="0"/>
    </xf>
    <xf borderId="0" fillId="0" fontId="1" numFmtId="0" xfId="0" applyAlignment="1" applyFont="1">
      <alignment horizontal="center"/>
    </xf>
    <xf borderId="0" fillId="0" fontId="1" numFmtId="0" xfId="0" applyAlignment="1" applyFont="1">
      <alignment horizontal="center" readingOrder="0"/>
    </xf>
    <xf borderId="0" fillId="0" fontId="48" numFmtId="0" xfId="0" applyAlignment="1" applyFont="1">
      <alignment horizontal="center" readingOrder="0" vertical="center"/>
    </xf>
    <xf borderId="0" fillId="0" fontId="49" numFmtId="0" xfId="0" applyAlignment="1" applyFont="1">
      <alignment horizontal="center" readingOrder="0" vertical="center"/>
    </xf>
    <xf borderId="0" fillId="0" fontId="49" numFmtId="0" xfId="0" applyAlignment="1" applyFont="1">
      <alignment horizontal="center" readingOrder="0" vertical="bottom"/>
    </xf>
    <xf borderId="13" fillId="0" fontId="48" numFmtId="0" xfId="0" applyAlignment="1" applyBorder="1" applyFont="1">
      <alignment horizontal="center" readingOrder="0" vertical="center"/>
    </xf>
    <xf borderId="22" fillId="25" fontId="48" numFmtId="0" xfId="0" applyAlignment="1" applyBorder="1" applyFont="1">
      <alignment horizontal="center" readingOrder="0" vertical="center"/>
    </xf>
    <xf borderId="23" fillId="0" fontId="5" numFmtId="0" xfId="0" applyBorder="1" applyFont="1"/>
    <xf borderId="24" fillId="25" fontId="49" numFmtId="0" xfId="0" applyAlignment="1" applyBorder="1" applyFont="1">
      <alignment horizontal="center" readingOrder="0" vertical="center"/>
    </xf>
    <xf borderId="25" fillId="27" fontId="49" numFmtId="0" xfId="0" applyAlignment="1" applyBorder="1" applyFill="1" applyFont="1">
      <alignment horizontal="center" readingOrder="0" vertical="bottom"/>
    </xf>
    <xf borderId="26" fillId="0" fontId="5" numFmtId="0" xfId="0" applyBorder="1" applyFont="1"/>
    <xf borderId="27" fillId="0" fontId="5" numFmtId="0" xfId="0" applyBorder="1" applyFont="1"/>
    <xf borderId="25" fillId="28" fontId="49" numFmtId="0" xfId="0" applyAlignment="1" applyBorder="1" applyFill="1" applyFont="1">
      <alignment horizontal="center" readingOrder="0" vertical="bottom"/>
    </xf>
    <xf borderId="28" fillId="0" fontId="5" numFmtId="0" xfId="0" applyBorder="1" applyFont="1"/>
    <xf borderId="29" fillId="0" fontId="5" numFmtId="0" xfId="0" applyBorder="1" applyFont="1"/>
    <xf borderId="30" fillId="0" fontId="5" numFmtId="0" xfId="0" applyBorder="1" applyFont="1"/>
    <xf borderId="29" fillId="29" fontId="49" numFmtId="0" xfId="0" applyAlignment="1" applyBorder="1" applyFill="1" applyFont="1">
      <alignment horizontal="center" readingOrder="0" vertical="bottom"/>
    </xf>
    <xf borderId="31" fillId="29" fontId="49" numFmtId="0" xfId="0" applyAlignment="1" applyBorder="1" applyFont="1">
      <alignment horizontal="center" readingOrder="0" vertical="bottom"/>
    </xf>
    <xf borderId="32" fillId="30" fontId="49" numFmtId="0" xfId="0" applyAlignment="1" applyBorder="1" applyFill="1" applyFont="1">
      <alignment horizontal="center" readingOrder="0" vertical="bottom"/>
    </xf>
    <xf borderId="29" fillId="30" fontId="49" numFmtId="0" xfId="0" applyAlignment="1" applyBorder="1" applyFont="1">
      <alignment horizontal="center" readingOrder="0" vertical="bottom"/>
    </xf>
    <xf borderId="33" fillId="30" fontId="49" numFmtId="0" xfId="0" applyAlignment="1" applyBorder="1" applyFont="1">
      <alignment horizontal="center" readingOrder="0" vertical="bottom"/>
    </xf>
    <xf borderId="0" fillId="0" fontId="50" numFmtId="0" xfId="0" applyAlignment="1" applyFont="1">
      <alignment horizontal="center" readingOrder="0" textRotation="90" vertical="center"/>
    </xf>
    <xf borderId="24" fillId="31" fontId="50" numFmtId="0" xfId="0" applyAlignment="1" applyBorder="1" applyFill="1" applyFont="1">
      <alignment horizontal="center" readingOrder="0" textRotation="90" vertical="center"/>
    </xf>
    <xf borderId="21" fillId="32" fontId="49" numFmtId="0" xfId="0" applyAlignment="1" applyBorder="1" applyFill="1" applyFont="1">
      <alignment horizontal="left" readingOrder="0" vertical="bottom"/>
    </xf>
    <xf borderId="34" fillId="32" fontId="46" numFmtId="0" xfId="0" applyAlignment="1" applyBorder="1" applyFont="1">
      <alignment horizontal="center" readingOrder="0" vertical="bottom"/>
    </xf>
    <xf borderId="17" fillId="33" fontId="49" numFmtId="0" xfId="0" applyAlignment="1" applyBorder="1" applyFill="1" applyFont="1">
      <alignment horizontal="left" vertical="bottom"/>
    </xf>
    <xf borderId="17" fillId="0" fontId="49" numFmtId="0" xfId="0" applyAlignment="1" applyBorder="1" applyFont="1">
      <alignment horizontal="left" vertical="bottom"/>
    </xf>
    <xf borderId="21" fillId="0" fontId="49" numFmtId="0" xfId="0" applyAlignment="1" applyBorder="1" applyFont="1">
      <alignment horizontal="left" vertical="bottom"/>
    </xf>
    <xf borderId="35" fillId="34" fontId="49" numFmtId="0" xfId="0" applyAlignment="1" applyBorder="1" applyFill="1" applyFont="1">
      <alignment horizontal="left" vertical="bottom"/>
    </xf>
    <xf borderId="17" fillId="34" fontId="49" numFmtId="0" xfId="0" applyAlignment="1" applyBorder="1" applyFont="1">
      <alignment horizontal="left" vertical="bottom"/>
    </xf>
    <xf borderId="17" fillId="34" fontId="51" numFmtId="0" xfId="0" applyAlignment="1" applyBorder="1" applyFont="1">
      <alignment vertical="bottom"/>
    </xf>
    <xf borderId="17" fillId="0" fontId="51" numFmtId="0" xfId="0" applyAlignment="1" applyBorder="1" applyFont="1">
      <alignment vertical="bottom"/>
    </xf>
    <xf borderId="36" fillId="0" fontId="51" numFmtId="0" xfId="0" applyAlignment="1" applyBorder="1" applyFont="1">
      <alignment vertical="bottom"/>
    </xf>
    <xf borderId="37" fillId="0" fontId="5" numFmtId="0" xfId="0" applyBorder="1" applyFont="1"/>
    <xf borderId="17" fillId="33" fontId="51" numFmtId="0" xfId="0" applyAlignment="1" applyBorder="1" applyFont="1">
      <alignment vertical="bottom"/>
    </xf>
    <xf borderId="8" fillId="33" fontId="51" numFmtId="0" xfId="0" applyAlignment="1" applyBorder="1" applyFont="1">
      <alignment vertical="bottom"/>
    </xf>
    <xf borderId="8" fillId="0" fontId="49" numFmtId="0" xfId="0" applyAlignment="1" applyBorder="1" applyFont="1">
      <alignment horizontal="left" vertical="bottom"/>
    </xf>
    <xf borderId="31" fillId="32" fontId="49" numFmtId="0" xfId="0" applyAlignment="1" applyBorder="1" applyFont="1">
      <alignment horizontal="left" readingOrder="0" vertical="bottom"/>
    </xf>
    <xf borderId="30" fillId="32" fontId="46" numFmtId="0" xfId="0" applyAlignment="1" applyBorder="1" applyFont="1">
      <alignment horizontal="center" readingOrder="0" vertical="bottom"/>
    </xf>
    <xf borderId="29" fillId="33" fontId="49" numFmtId="0" xfId="0" applyAlignment="1" applyBorder="1" applyFont="1">
      <alignment horizontal="left" vertical="bottom"/>
    </xf>
    <xf borderId="29" fillId="0" fontId="49" numFmtId="0" xfId="0" applyAlignment="1" applyBorder="1" applyFont="1">
      <alignment horizontal="left" vertical="bottom"/>
    </xf>
    <xf borderId="31" fillId="0" fontId="49" numFmtId="0" xfId="0" applyAlignment="1" applyBorder="1" applyFont="1">
      <alignment horizontal="left" vertical="bottom"/>
    </xf>
    <xf borderId="32" fillId="34" fontId="49" numFmtId="0" xfId="0" applyAlignment="1" applyBorder="1" applyFont="1">
      <alignment horizontal="left" vertical="bottom"/>
    </xf>
    <xf borderId="29" fillId="34" fontId="49" numFmtId="0" xfId="0" applyAlignment="1" applyBorder="1" applyFont="1">
      <alignment horizontal="left" vertical="bottom"/>
    </xf>
    <xf borderId="29" fillId="34" fontId="51" numFmtId="0" xfId="0" applyAlignment="1" applyBorder="1" applyFont="1">
      <alignment vertical="bottom"/>
    </xf>
    <xf borderId="29" fillId="0" fontId="51" numFmtId="0" xfId="0" applyAlignment="1" applyBorder="1" applyFont="1">
      <alignment vertical="bottom"/>
    </xf>
    <xf borderId="33" fillId="0" fontId="51" numFmtId="0" xfId="0" applyAlignment="1" applyBorder="1" applyFont="1">
      <alignment vertical="bottom"/>
    </xf>
    <xf borderId="24" fillId="35" fontId="50" numFmtId="0" xfId="0" applyAlignment="1" applyBorder="1" applyFill="1" applyFont="1">
      <alignment horizontal="center" readingOrder="0" textRotation="90" vertical="center"/>
    </xf>
    <xf borderId="38" fillId="36" fontId="49" numFmtId="0" xfId="0" applyAlignment="1" applyBorder="1" applyFill="1" applyFont="1">
      <alignment horizontal="left" readingOrder="0" vertical="bottom"/>
    </xf>
    <xf borderId="39" fillId="36" fontId="46" numFmtId="0" xfId="0" applyAlignment="1" applyBorder="1" applyFont="1">
      <alignment horizontal="center" readingOrder="0" vertical="bottom"/>
    </xf>
    <xf borderId="40" fillId="33" fontId="49" numFmtId="0" xfId="0" applyAlignment="1" applyBorder="1" applyFont="1">
      <alignment horizontal="left" vertical="bottom"/>
    </xf>
    <xf borderId="40" fillId="0" fontId="49" numFmtId="0" xfId="0" applyAlignment="1" applyBorder="1" applyFont="1">
      <alignment horizontal="left" vertical="bottom"/>
    </xf>
    <xf borderId="38" fillId="0" fontId="49" numFmtId="0" xfId="0" applyAlignment="1" applyBorder="1" applyFont="1">
      <alignment horizontal="left" vertical="bottom"/>
    </xf>
    <xf borderId="41" fillId="34" fontId="49" numFmtId="0" xfId="0" applyAlignment="1" applyBorder="1" applyFont="1">
      <alignment horizontal="left" vertical="bottom"/>
    </xf>
    <xf borderId="40" fillId="34" fontId="49" numFmtId="0" xfId="0" applyAlignment="1" applyBorder="1" applyFont="1">
      <alignment horizontal="left" vertical="bottom"/>
    </xf>
    <xf borderId="40" fillId="34" fontId="51" numFmtId="0" xfId="0" applyAlignment="1" applyBorder="1" applyFont="1">
      <alignment vertical="bottom"/>
    </xf>
    <xf borderId="40" fillId="0" fontId="51" numFmtId="0" xfId="0" applyAlignment="1" applyBorder="1" applyFont="1">
      <alignment vertical="bottom"/>
    </xf>
    <xf borderId="42" fillId="0" fontId="51" numFmtId="0" xfId="0" applyAlignment="1" applyBorder="1" applyFont="1">
      <alignment vertical="bottom"/>
    </xf>
    <xf borderId="21" fillId="36" fontId="49" numFmtId="0" xfId="0" applyAlignment="1" applyBorder="1" applyFont="1">
      <alignment horizontal="left" readingOrder="0" vertical="bottom"/>
    </xf>
    <xf borderId="34" fillId="36" fontId="46" numFmtId="0" xfId="0" applyAlignment="1" applyBorder="1" applyFont="1">
      <alignment horizontal="center" readingOrder="0" vertical="bottom"/>
    </xf>
    <xf borderId="21" fillId="0" fontId="51" numFmtId="0" xfId="0" applyAlignment="1" applyBorder="1" applyFont="1">
      <alignment vertical="bottom"/>
    </xf>
    <xf borderId="35" fillId="34" fontId="51" numFmtId="0" xfId="0" applyAlignment="1" applyBorder="1" applyFont="1">
      <alignment vertical="bottom"/>
    </xf>
    <xf borderId="17" fillId="34" fontId="51" numFmtId="0" xfId="0" applyAlignment="1" applyBorder="1" applyFont="1">
      <alignment vertical="top"/>
    </xf>
    <xf borderId="31" fillId="36" fontId="49" numFmtId="0" xfId="0" applyAlignment="1" applyBorder="1" applyFont="1">
      <alignment horizontal="left" readingOrder="0" vertical="bottom"/>
    </xf>
    <xf borderId="30" fillId="36" fontId="46" numFmtId="0" xfId="0" applyAlignment="1" applyBorder="1" applyFont="1">
      <alignment horizontal="center" readingOrder="0" vertical="bottom"/>
    </xf>
    <xf borderId="29" fillId="33" fontId="51" numFmtId="0" xfId="0" applyAlignment="1" applyBorder="1" applyFont="1">
      <alignment vertical="bottom"/>
    </xf>
    <xf borderId="31" fillId="0" fontId="51" numFmtId="0" xfId="0" applyAlignment="1" applyBorder="1" applyFont="1">
      <alignment vertical="bottom"/>
    </xf>
    <xf borderId="32" fillId="34" fontId="51" numFmtId="0" xfId="0" applyAlignment="1" applyBorder="1" applyFont="1">
      <alignment vertical="bottom"/>
    </xf>
    <xf borderId="29" fillId="34" fontId="51" numFmtId="0" xfId="0" applyAlignment="1" applyBorder="1" applyFont="1">
      <alignment vertical="top"/>
    </xf>
    <xf borderId="0" fillId="0" fontId="52" numFmtId="0" xfId="0" applyFont="1"/>
    <xf borderId="43" fillId="0" fontId="3" numFmtId="0" xfId="0" applyAlignment="1" applyBorder="1" applyFont="1">
      <alignment horizontal="center" readingOrder="0" vertical="center"/>
    </xf>
    <xf borderId="44" fillId="0" fontId="5" numFmtId="0" xfId="0" applyBorder="1" applyFont="1"/>
    <xf borderId="45" fillId="0" fontId="5" numFmtId="0" xfId="0" applyBorder="1" applyFont="1"/>
    <xf borderId="0" fillId="0" fontId="3" numFmtId="0" xfId="0" applyAlignment="1" applyFont="1">
      <alignment horizontal="center" readingOrder="0" vertical="center"/>
    </xf>
    <xf borderId="46" fillId="0" fontId="2" numFmtId="0" xfId="0" applyAlignment="1" applyBorder="1" applyFont="1">
      <alignment horizontal="center" readingOrder="0"/>
    </xf>
    <xf borderId="8" fillId="0" fontId="2" numFmtId="0" xfId="0" applyAlignment="1" applyBorder="1" applyFont="1">
      <alignment horizontal="center" readingOrder="0"/>
    </xf>
    <xf borderId="9" fillId="0" fontId="2" numFmtId="0" xfId="0" applyAlignment="1" applyBorder="1" applyFont="1">
      <alignment horizontal="center" readingOrder="0"/>
    </xf>
    <xf borderId="19" fillId="0" fontId="2" numFmtId="0" xfId="0" applyAlignment="1" applyBorder="1" applyFont="1">
      <alignment horizontal="center" readingOrder="0"/>
    </xf>
    <xf borderId="47" fillId="0" fontId="2" numFmtId="0" xfId="0" applyAlignment="1" applyBorder="1" applyFont="1">
      <alignment horizontal="center" readingOrder="0"/>
    </xf>
    <xf borderId="0" fillId="0" fontId="2" numFmtId="0" xfId="0" applyAlignment="1" applyFont="1">
      <alignment horizontal="center" readingOrder="0"/>
    </xf>
    <xf borderId="48" fillId="0" fontId="1" numFmtId="0" xfId="0" applyAlignment="1" applyBorder="1" applyFont="1">
      <alignment horizontal="center" readingOrder="0" vertical="center"/>
    </xf>
    <xf borderId="19" fillId="0" fontId="1" numFmtId="0" xfId="0" applyAlignment="1" applyBorder="1" applyFont="1">
      <alignment horizontal="left" readingOrder="0" vertical="center"/>
    </xf>
    <xf borderId="9" fillId="0" fontId="26" numFmtId="0" xfId="0" applyAlignment="1" applyBorder="1" applyFont="1">
      <alignment horizontal="left" readingOrder="0" shrinkToFit="0" vertical="center" wrapText="1"/>
    </xf>
    <xf borderId="16" fillId="0" fontId="1" numFmtId="9" xfId="0" applyAlignment="1" applyBorder="1" applyFont="1" applyNumberFormat="1">
      <alignment horizontal="center" readingOrder="0" vertical="center"/>
    </xf>
    <xf borderId="9" fillId="0" fontId="1" numFmtId="0" xfId="0" applyAlignment="1" applyBorder="1" applyFont="1">
      <alignment horizontal="center" readingOrder="0" shrinkToFit="0" vertical="center" wrapText="1"/>
    </xf>
    <xf borderId="19" fillId="0" fontId="1" numFmtId="0" xfId="0" applyAlignment="1" applyBorder="1" applyFont="1">
      <alignment horizontal="center" readingOrder="0" shrinkToFit="0" vertical="center" wrapText="1"/>
    </xf>
    <xf borderId="49" fillId="0" fontId="1" numFmtId="165" xfId="0" applyAlignment="1" applyBorder="1" applyFont="1" applyNumberFormat="1">
      <alignment horizontal="center" readingOrder="0" vertical="center"/>
    </xf>
    <xf borderId="0" fillId="0" fontId="1" numFmtId="165" xfId="0" applyAlignment="1" applyFont="1" applyNumberFormat="1">
      <alignment horizontal="center" readingOrder="0" vertical="center"/>
    </xf>
    <xf borderId="50" fillId="0" fontId="5" numFmtId="0" xfId="0" applyBorder="1" applyFont="1"/>
    <xf borderId="11" fillId="0" fontId="53" numFmtId="0" xfId="0" applyAlignment="1" applyBorder="1" applyFont="1">
      <alignment horizontal="left" readingOrder="0" shrinkToFit="0" vertical="center" wrapText="1"/>
    </xf>
    <xf borderId="51" fillId="0" fontId="5" numFmtId="0" xfId="0" applyBorder="1" applyFont="1"/>
    <xf borderId="46" fillId="0" fontId="1" numFmtId="0" xfId="0" applyAlignment="1" applyBorder="1" applyFont="1">
      <alignment horizontal="center" readingOrder="0" vertical="center"/>
    </xf>
    <xf borderId="8" fillId="0" fontId="1" numFmtId="0" xfId="0" applyAlignment="1" applyBorder="1" applyFont="1">
      <alignment horizontal="left" readingOrder="0" vertical="center"/>
    </xf>
    <xf borderId="8" fillId="0" fontId="54" numFmtId="0" xfId="0" applyAlignment="1" applyBorder="1" applyFont="1">
      <alignment horizontal="left" readingOrder="0" shrinkToFit="0" vertical="center" wrapText="1"/>
    </xf>
    <xf borderId="8" fillId="0" fontId="1" numFmtId="0" xfId="0" applyAlignment="1" applyBorder="1" applyFont="1">
      <alignment horizontal="center" readingOrder="0" shrinkToFit="0" vertical="center" wrapText="1"/>
    </xf>
    <xf borderId="8" fillId="0" fontId="20" numFmtId="0" xfId="0" applyAlignment="1" applyBorder="1" applyFont="1">
      <alignment horizontal="center" readingOrder="0" shrinkToFit="0" vertical="center" wrapText="1"/>
    </xf>
    <xf borderId="13" fillId="0" fontId="1" numFmtId="165" xfId="0" applyAlignment="1" applyBorder="1" applyFont="1" applyNumberFormat="1">
      <alignment horizontal="center" readingOrder="0" shrinkToFit="0" vertical="center" wrapText="1"/>
    </xf>
    <xf borderId="13" fillId="0" fontId="1" numFmtId="0" xfId="0" applyAlignment="1" applyBorder="1" applyFont="1">
      <alignment horizontal="center" readingOrder="0" shrinkToFit="0" vertical="center" wrapText="1"/>
    </xf>
    <xf borderId="47" fillId="0" fontId="1" numFmtId="165" xfId="0" applyAlignment="1" applyBorder="1" applyFont="1" applyNumberFormat="1">
      <alignment horizontal="center" readingOrder="0" shrinkToFit="0" vertical="center" wrapText="1"/>
    </xf>
    <xf borderId="0" fillId="0" fontId="1" numFmtId="165" xfId="0" applyAlignment="1" applyFont="1" applyNumberFormat="1">
      <alignment horizontal="center" readingOrder="0" shrinkToFit="0" vertical="center" wrapText="1"/>
    </xf>
    <xf borderId="8" fillId="0" fontId="1" numFmtId="9" xfId="0" applyAlignment="1" applyBorder="1" applyFont="1" applyNumberFormat="1">
      <alignment horizontal="center" readingOrder="0" shrinkToFit="0" vertical="center" wrapText="1"/>
    </xf>
    <xf borderId="48" fillId="8" fontId="1" numFmtId="0" xfId="0" applyAlignment="1" applyBorder="1" applyFont="1">
      <alignment horizontal="center" readingOrder="0" vertical="center"/>
    </xf>
    <xf borderId="9" fillId="8" fontId="1" numFmtId="0" xfId="0" applyAlignment="1" applyBorder="1" applyFont="1">
      <alignment horizontal="left" readingOrder="0" shrinkToFit="0" vertical="center" wrapText="1"/>
    </xf>
    <xf borderId="9" fillId="8" fontId="1" numFmtId="9" xfId="0" applyAlignment="1" applyBorder="1" applyFont="1" applyNumberFormat="1">
      <alignment horizontal="center" readingOrder="0" shrinkToFit="0" vertical="center" wrapText="1"/>
    </xf>
    <xf borderId="9" fillId="8" fontId="1" numFmtId="0" xfId="0" applyAlignment="1" applyBorder="1" applyFont="1">
      <alignment horizontal="center" readingOrder="0" shrinkToFit="0" vertical="center" wrapText="1"/>
    </xf>
    <xf borderId="19" fillId="8" fontId="1" numFmtId="0" xfId="0" applyAlignment="1" applyBorder="1" applyFont="1">
      <alignment horizontal="center" shrinkToFit="0" vertical="center" wrapText="1"/>
    </xf>
    <xf borderId="19" fillId="8" fontId="1" numFmtId="0" xfId="0" applyAlignment="1" applyBorder="1" applyFont="1">
      <alignment horizontal="center" readingOrder="0" shrinkToFit="0" vertical="center" wrapText="1"/>
    </xf>
    <xf borderId="49" fillId="8" fontId="1" numFmtId="165" xfId="0" applyAlignment="1" applyBorder="1" applyFont="1" applyNumberFormat="1">
      <alignment horizontal="center" readingOrder="0" shrinkToFit="0" vertical="center" wrapText="1"/>
    </xf>
    <xf borderId="0" fillId="0" fontId="1" numFmtId="0" xfId="0" applyAlignment="1" applyFont="1">
      <alignment horizontal="center" shrinkToFit="0" vertical="center" wrapText="1"/>
    </xf>
    <xf borderId="8" fillId="0" fontId="1" numFmtId="0" xfId="0" applyAlignment="1" applyBorder="1" applyFont="1">
      <alignment horizontal="left" readingOrder="0" shrinkToFit="0" vertical="center" wrapText="1"/>
    </xf>
    <xf borderId="8" fillId="0" fontId="1" numFmtId="0" xfId="0" applyAlignment="1" applyBorder="1" applyFont="1">
      <alignment horizontal="center" shrinkToFit="0" vertical="center" wrapText="1"/>
    </xf>
    <xf borderId="47" fillId="0" fontId="20" numFmtId="165" xfId="0" applyAlignment="1" applyBorder="1" applyFont="1" applyNumberFormat="1">
      <alignment horizontal="center" readingOrder="0" shrinkToFit="0" vertical="center" wrapText="1"/>
    </xf>
    <xf borderId="9" fillId="0" fontId="1" numFmtId="0" xfId="0" applyAlignment="1" applyBorder="1" applyFont="1">
      <alignment horizontal="left" readingOrder="0" shrinkToFit="0" vertical="center" wrapText="1"/>
    </xf>
    <xf borderId="9" fillId="0" fontId="1" numFmtId="9" xfId="0" applyAlignment="1" applyBorder="1" applyFont="1" applyNumberFormat="1">
      <alignment horizontal="center" readingOrder="0" shrinkToFit="0" vertical="center" wrapText="1"/>
    </xf>
    <xf borderId="9" fillId="0" fontId="20" numFmtId="0" xfId="0" applyAlignment="1" applyBorder="1" applyFont="1">
      <alignment horizontal="center" readingOrder="0" shrinkToFit="0" vertical="center" wrapText="1"/>
    </xf>
    <xf borderId="19" fillId="0" fontId="1" numFmtId="0" xfId="0" applyAlignment="1" applyBorder="1" applyFont="1">
      <alignment horizontal="center" shrinkToFit="0" vertical="center" wrapText="1"/>
    </xf>
    <xf borderId="49" fillId="0" fontId="1" numFmtId="165" xfId="0" applyAlignment="1" applyBorder="1" applyFont="1" applyNumberFormat="1">
      <alignment horizontal="center" readingOrder="0" shrinkToFit="0" vertical="center" wrapText="1"/>
    </xf>
    <xf borderId="19" fillId="0" fontId="1" numFmtId="165" xfId="0" applyAlignment="1" applyBorder="1" applyFont="1" applyNumberFormat="1">
      <alignment horizontal="center" readingOrder="0" shrinkToFit="0" vertical="center" wrapText="1"/>
    </xf>
    <xf borderId="52" fillId="0" fontId="1" numFmtId="0" xfId="0" applyAlignment="1" applyBorder="1" applyFont="1">
      <alignment horizontal="center" readingOrder="0" vertical="center"/>
    </xf>
    <xf borderId="53" fillId="0" fontId="1" numFmtId="0" xfId="0" applyAlignment="1" applyBorder="1" applyFont="1">
      <alignment horizontal="left" readingOrder="0" shrinkToFit="0" vertical="center" wrapText="1"/>
    </xf>
    <xf borderId="53" fillId="0" fontId="1" numFmtId="0" xfId="0" applyAlignment="1" applyBorder="1" applyFont="1">
      <alignment horizontal="center" shrinkToFit="0" vertical="center" wrapText="1"/>
    </xf>
    <xf borderId="53" fillId="0" fontId="1" numFmtId="0" xfId="0" applyAlignment="1" applyBorder="1" applyFont="1">
      <alignment horizontal="center" readingOrder="0" shrinkToFit="0" vertical="center" wrapText="1"/>
    </xf>
    <xf borderId="54" fillId="0" fontId="1" numFmtId="0" xfId="0" applyAlignment="1" applyBorder="1" applyFont="1">
      <alignment horizontal="center" shrinkToFit="0" vertical="center" wrapText="1"/>
    </xf>
    <xf borderId="55" fillId="0" fontId="1" numFmtId="0" xfId="0" applyAlignment="1" applyBorder="1" applyFont="1">
      <alignment horizontal="center" shrinkToFit="0" vertical="center" wrapText="1"/>
    </xf>
    <xf borderId="8" fillId="0" fontId="1" numFmtId="0" xfId="0" applyAlignment="1" applyBorder="1" applyFont="1">
      <alignment readingOrder="0" shrinkToFit="0" vertical="center" wrapText="1"/>
    </xf>
    <xf borderId="47" fillId="0" fontId="1" numFmtId="0" xfId="0" applyAlignment="1" applyBorder="1" applyFont="1">
      <alignment readingOrder="0" shrinkToFit="0" vertical="center" wrapText="1"/>
    </xf>
    <xf borderId="53" fillId="0" fontId="1" numFmtId="0" xfId="0" applyAlignment="1" applyBorder="1" applyFont="1">
      <alignment readingOrder="0" shrinkToFit="0" vertical="center" wrapText="1"/>
    </xf>
    <xf borderId="55"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2'!$G$279:$G$282</c:f>
            </c:strRef>
          </c:cat>
          <c:val>
            <c:numRef>
              <c:f>'Đợt 2'!$H$279:$H$282</c:f>
              <c:numCache/>
            </c:numRef>
          </c:val>
        </c:ser>
        <c:ser>
          <c:idx val="1"/>
          <c:order val="1"/>
          <c:tx>
            <c:v>OK wrong</c:v>
          </c:tx>
          <c:spPr>
            <a:solidFill>
              <a:schemeClr val="accent3"/>
            </a:solidFill>
            <a:ln cmpd="sng">
              <a:solidFill>
                <a:srgbClr val="000000"/>
              </a:solidFill>
            </a:ln>
          </c:spPr>
          <c:dPt>
            <c:idx val="1"/>
          </c:dPt>
          <c:cat>
            <c:strRef>
              <c:f>'Đợt 2'!$G$279:$G$282</c:f>
            </c:strRef>
          </c:cat>
          <c:val>
            <c:numRef>
              <c:f>'Đợt 2'!$I$279:$I$282</c:f>
              <c:numCache/>
            </c:numRef>
          </c:val>
        </c:ser>
        <c:ser>
          <c:idx val="2"/>
          <c:order val="2"/>
          <c:tx>
            <c:v>NG missing</c:v>
          </c:tx>
          <c:spPr>
            <a:solidFill>
              <a:schemeClr val="accent2"/>
            </a:solidFill>
            <a:ln cmpd="sng">
              <a:solidFill>
                <a:srgbClr val="000000"/>
              </a:solidFill>
            </a:ln>
          </c:spPr>
          <c:cat>
            <c:strRef>
              <c:f>'Đợt 2'!$G$279:$G$282</c:f>
            </c:strRef>
          </c:cat>
          <c:val>
            <c:numRef>
              <c:f>'Đợt 2'!$J$279:$J$282</c:f>
              <c:numCache/>
            </c:numRef>
          </c:val>
        </c:ser>
        <c:overlap val="100"/>
        <c:axId val="1874704402"/>
        <c:axId val="1048993159"/>
      </c:barChart>
      <c:catAx>
        <c:axId val="18747044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48993159"/>
      </c:catAx>
      <c:valAx>
        <c:axId val="10489931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4704402"/>
      </c:valAx>
    </c:plotArea>
    <c:legend>
      <c:legendPos val="r"/>
      <c:layout>
        <c:manualLayout>
          <c:xMode val="edge"/>
          <c:yMode val="edge"/>
          <c:x val="0.3151611328125001"/>
          <c:y val="0.04644784172661871"/>
        </c:manualLayout>
      </c:layout>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3'!$G$325:$G$328</c:f>
            </c:strRef>
          </c:cat>
          <c:val>
            <c:numRef>
              <c:f>'Đợt 3'!$H$325:$H$328</c:f>
              <c:numCache/>
            </c:numRef>
          </c:val>
        </c:ser>
        <c:ser>
          <c:idx val="1"/>
          <c:order val="1"/>
          <c:tx>
            <c:v>OK--&gt;NG</c:v>
          </c:tx>
          <c:spPr>
            <a:solidFill>
              <a:schemeClr val="accent3"/>
            </a:solidFill>
            <a:ln cmpd="sng">
              <a:solidFill>
                <a:srgbClr val="000000"/>
              </a:solidFill>
            </a:ln>
          </c:spPr>
          <c:cat>
            <c:strRef>
              <c:f>'Đợt 3'!$G$325:$G$328</c:f>
            </c:strRef>
          </c:cat>
          <c:val>
            <c:numRef>
              <c:f>'Đợt 3'!$I$325:$I$328</c:f>
              <c:numCache/>
            </c:numRef>
          </c:val>
        </c:ser>
        <c:ser>
          <c:idx val="2"/>
          <c:order val="2"/>
          <c:tx>
            <c:v>NG--&gt;OK</c:v>
          </c:tx>
          <c:spPr>
            <a:solidFill>
              <a:schemeClr val="accent2"/>
            </a:solidFill>
            <a:ln cmpd="sng">
              <a:solidFill>
                <a:srgbClr val="000000"/>
              </a:solidFill>
            </a:ln>
          </c:spPr>
          <c:cat>
            <c:strRef>
              <c:f>'Đợt 3'!$G$325:$G$328</c:f>
            </c:strRef>
          </c:cat>
          <c:val>
            <c:numRef>
              <c:f>'Đợt 3'!$J$325:$J$328</c:f>
              <c:numCache/>
            </c:numRef>
          </c:val>
        </c:ser>
        <c:overlap val="100"/>
        <c:axId val="1455412907"/>
        <c:axId val="104681043"/>
      </c:barChart>
      <c:catAx>
        <c:axId val="14554129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4681043"/>
      </c:catAx>
      <c:valAx>
        <c:axId val="1046810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5412907"/>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3'!$G$339:$G$347</c:f>
            </c:strRef>
          </c:cat>
          <c:val>
            <c:numRef>
              <c:f>'Đợt 3'!$H$339:$H$347</c:f>
              <c:numCache/>
            </c:numRef>
          </c:val>
        </c:ser>
        <c:ser>
          <c:idx val="1"/>
          <c:order val="1"/>
          <c:tx>
            <c:v>OK--&gt;NG</c:v>
          </c:tx>
          <c:spPr>
            <a:solidFill>
              <a:schemeClr val="accent3"/>
            </a:solidFill>
            <a:ln cmpd="sng">
              <a:solidFill>
                <a:srgbClr val="000000"/>
              </a:solidFill>
            </a:ln>
          </c:spPr>
          <c:cat>
            <c:strRef>
              <c:f>'Đợt 3'!$G$339:$G$347</c:f>
            </c:strRef>
          </c:cat>
          <c:val>
            <c:numRef>
              <c:f>'Đợt 3'!$I$339:$I$347</c:f>
              <c:numCache/>
            </c:numRef>
          </c:val>
        </c:ser>
        <c:ser>
          <c:idx val="2"/>
          <c:order val="2"/>
          <c:tx>
            <c:v>NG--&gt;OK</c:v>
          </c:tx>
          <c:spPr>
            <a:solidFill>
              <a:schemeClr val="accent2"/>
            </a:solidFill>
            <a:ln cmpd="sng">
              <a:solidFill>
                <a:srgbClr val="000000"/>
              </a:solidFill>
            </a:ln>
          </c:spPr>
          <c:cat>
            <c:strRef>
              <c:f>'Đợt 3'!$G$339:$G$347</c:f>
            </c:strRef>
          </c:cat>
          <c:val>
            <c:numRef>
              <c:f>'Đợt 3'!$J$339:$J$347</c:f>
              <c:numCache/>
            </c:numRef>
          </c:val>
        </c:ser>
        <c:overlap val="100"/>
        <c:axId val="556961877"/>
        <c:axId val="782353927"/>
      </c:barChart>
      <c:catAx>
        <c:axId val="5569618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2353927"/>
      </c:catAx>
      <c:valAx>
        <c:axId val="7823539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696187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3'!$G$365</c:f>
            </c:strRef>
          </c:cat>
          <c:val>
            <c:numRef>
              <c:f>'Đợt 3'!$H$365</c:f>
              <c:numCache/>
            </c:numRef>
          </c:val>
        </c:ser>
        <c:ser>
          <c:idx val="1"/>
          <c:order val="1"/>
          <c:tx>
            <c:v>OK--&gt;NG</c:v>
          </c:tx>
          <c:spPr>
            <a:solidFill>
              <a:schemeClr val="accent3"/>
            </a:solidFill>
            <a:ln cmpd="sng">
              <a:solidFill>
                <a:srgbClr val="000000"/>
              </a:solidFill>
            </a:ln>
          </c:spPr>
          <c:cat>
            <c:strRef>
              <c:f>'Đợt 3'!$G$365</c:f>
            </c:strRef>
          </c:cat>
          <c:val>
            <c:numRef>
              <c:f>'Đợt 3'!$I$365</c:f>
              <c:numCache/>
            </c:numRef>
          </c:val>
        </c:ser>
        <c:ser>
          <c:idx val="2"/>
          <c:order val="2"/>
          <c:tx>
            <c:v>NG--&gt;OK</c:v>
          </c:tx>
          <c:spPr>
            <a:solidFill>
              <a:schemeClr val="accent2"/>
            </a:solidFill>
            <a:ln cmpd="sng">
              <a:solidFill>
                <a:srgbClr val="000000"/>
              </a:solidFill>
            </a:ln>
          </c:spPr>
          <c:cat>
            <c:strRef>
              <c:f>'Đợt 3'!$G$365</c:f>
            </c:strRef>
          </c:cat>
          <c:val>
            <c:numRef>
              <c:f>'Đợt 3'!$J$365</c:f>
              <c:numCache/>
            </c:numRef>
          </c:val>
        </c:ser>
        <c:overlap val="100"/>
        <c:axId val="1469403361"/>
        <c:axId val="1396213621"/>
      </c:barChart>
      <c:catAx>
        <c:axId val="14694033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96213621"/>
      </c:catAx>
      <c:valAx>
        <c:axId val="13962136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9403361"/>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3'!$G$373:$G$377</c:f>
            </c:strRef>
          </c:cat>
          <c:val>
            <c:numRef>
              <c:f>'Đợt 3'!$H$373:$H$377</c:f>
              <c:numCache/>
            </c:numRef>
          </c:val>
        </c:ser>
        <c:ser>
          <c:idx val="1"/>
          <c:order val="1"/>
          <c:tx>
            <c:v>OK--&gt;NG</c:v>
          </c:tx>
          <c:spPr>
            <a:solidFill>
              <a:schemeClr val="accent3"/>
            </a:solidFill>
            <a:ln cmpd="sng">
              <a:solidFill>
                <a:srgbClr val="000000"/>
              </a:solidFill>
            </a:ln>
          </c:spPr>
          <c:cat>
            <c:strRef>
              <c:f>'Đợt 3'!$G$373:$G$377</c:f>
            </c:strRef>
          </c:cat>
          <c:val>
            <c:numRef>
              <c:f>'Đợt 3'!$I$373:$I$377</c:f>
              <c:numCache/>
            </c:numRef>
          </c:val>
        </c:ser>
        <c:ser>
          <c:idx val="2"/>
          <c:order val="2"/>
          <c:tx>
            <c:v>NG--&gt;OK</c:v>
          </c:tx>
          <c:spPr>
            <a:solidFill>
              <a:schemeClr val="accent2"/>
            </a:solidFill>
            <a:ln cmpd="sng">
              <a:solidFill>
                <a:srgbClr val="000000"/>
              </a:solidFill>
            </a:ln>
          </c:spPr>
          <c:cat>
            <c:strRef>
              <c:f>'Đợt 3'!$G$373:$G$377</c:f>
            </c:strRef>
          </c:cat>
          <c:val>
            <c:numRef>
              <c:f>'Đợt 3'!$J$373:$J$377</c:f>
              <c:numCache/>
            </c:numRef>
          </c:val>
        </c:ser>
        <c:overlap val="100"/>
        <c:axId val="527145763"/>
        <c:axId val="1668030469"/>
      </c:barChart>
      <c:catAx>
        <c:axId val="5271457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8030469"/>
      </c:catAx>
      <c:valAx>
        <c:axId val="1668030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7145763"/>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3'!$G$390:$G$399</c:f>
            </c:strRef>
          </c:cat>
          <c:val>
            <c:numRef>
              <c:f>'Đợt 3'!$H$390:$H$398</c:f>
              <c:numCache/>
            </c:numRef>
          </c:val>
        </c:ser>
        <c:ser>
          <c:idx val="1"/>
          <c:order val="1"/>
          <c:tx>
            <c:v>OK--&gt;NG</c:v>
          </c:tx>
          <c:spPr>
            <a:solidFill>
              <a:schemeClr val="accent3"/>
            </a:solidFill>
            <a:ln cmpd="sng">
              <a:solidFill>
                <a:srgbClr val="000000"/>
              </a:solidFill>
            </a:ln>
          </c:spPr>
          <c:cat>
            <c:strRef>
              <c:f>'Đợt 3'!$G$390:$G$399</c:f>
            </c:strRef>
          </c:cat>
          <c:val>
            <c:numRef>
              <c:f>'Đợt 3'!$I$390:$I$398</c:f>
              <c:numCache/>
            </c:numRef>
          </c:val>
        </c:ser>
        <c:ser>
          <c:idx val="2"/>
          <c:order val="2"/>
          <c:tx>
            <c:v>NG--&gt;OK</c:v>
          </c:tx>
          <c:spPr>
            <a:solidFill>
              <a:schemeClr val="accent2"/>
            </a:solidFill>
            <a:ln cmpd="sng">
              <a:solidFill>
                <a:srgbClr val="000000"/>
              </a:solidFill>
            </a:ln>
          </c:spPr>
          <c:dPt>
            <c:idx val="6"/>
          </c:dPt>
          <c:cat>
            <c:strRef>
              <c:f>'Đợt 3'!$G$390:$G$399</c:f>
            </c:strRef>
          </c:cat>
          <c:val>
            <c:numRef>
              <c:f>'Đợt 3'!$J$390:$J$398</c:f>
              <c:numCache/>
            </c:numRef>
          </c:val>
        </c:ser>
        <c:overlap val="100"/>
        <c:axId val="1088920047"/>
        <c:axId val="1188986113"/>
      </c:barChart>
      <c:catAx>
        <c:axId val="10889200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8986113"/>
      </c:catAx>
      <c:valAx>
        <c:axId val="11889861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8920047"/>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4470325462667517"/>
          <c:y val="0.09611288604898828"/>
          <c:w val="0.4999720620281792"/>
          <c:h val="0.8347177848775292"/>
        </c:manualLayout>
      </c:layout>
      <c:barChart>
        <c:barDir val="bar"/>
        <c:grouping val="percentStacked"/>
        <c:ser>
          <c:idx val="0"/>
          <c:order val="0"/>
          <c:tx>
            <c:v>Correct OK - NG (Bắt đúng OK và NG)</c:v>
          </c:tx>
          <c:spPr>
            <a:solidFill>
              <a:schemeClr val="accent4"/>
            </a:solidFill>
            <a:ln cmpd="sng">
              <a:solidFill>
                <a:srgbClr val="000000"/>
              </a:solidFill>
            </a:ln>
          </c:spPr>
          <c:dPt>
            <c:idx val="0"/>
          </c:dPt>
          <c:dPt>
            <c:idx val="1"/>
          </c:dPt>
          <c:dPt>
            <c:idx val="2"/>
          </c:dPt>
          <c:dPt>
            <c:idx val="4"/>
          </c:dPt>
          <c:dLbls>
            <c:numFmt formatCode="0%" sourceLinked="0"/>
            <c:txPr>
              <a:bodyPr/>
              <a:lstStyle/>
              <a:p>
                <a:pPr lvl="0">
                  <a:defRPr b="0"/>
                </a:pPr>
              </a:p>
            </c:txPr>
            <c:showLegendKey val="0"/>
            <c:showVal val="1"/>
            <c:showCatName val="0"/>
            <c:showSerName val="0"/>
            <c:showPercent val="0"/>
            <c:showBubbleSize val="0"/>
          </c:dLbls>
          <c:cat>
            <c:strRef>
              <c:f>Sumary!$B$286:$B$327</c:f>
            </c:strRef>
          </c:cat>
          <c:val>
            <c:numRef>
              <c:f>Sumary!$I$286:$I$327</c:f>
              <c:numCache/>
            </c:numRef>
          </c:val>
        </c:ser>
        <c:ser>
          <c:idx val="1"/>
          <c:order val="1"/>
          <c:tx>
            <c:v>OK -&gt; NG (Bắt nhầm)</c:v>
          </c:tx>
          <c:spPr>
            <a:solidFill>
              <a:srgbClr val="76A5AF"/>
            </a:solidFill>
            <a:ln cmpd="sng">
              <a:solidFill>
                <a:srgbClr val="000000"/>
              </a:solidFill>
            </a:ln>
          </c:spPr>
          <c:dPt>
            <c:idx val="0"/>
          </c:dPt>
          <c:dPt>
            <c:idx val="8"/>
          </c:dPt>
          <c:dPt>
            <c:idx val="11"/>
          </c:dPt>
          <c:cat>
            <c:strRef>
              <c:f>Sumary!$B$286:$B$327</c:f>
            </c:strRef>
          </c:cat>
          <c:val>
            <c:numRef>
              <c:f>Sumary!$J$286:$J$327</c:f>
              <c:numCache/>
            </c:numRef>
          </c:val>
        </c:ser>
        <c:ser>
          <c:idx val="2"/>
          <c:order val="2"/>
          <c:tx>
            <c:v>NG -&gt; OK (Bỏ sót)</c:v>
          </c:tx>
          <c:spPr>
            <a:solidFill>
              <a:srgbClr val="F6B26B"/>
            </a:solidFill>
            <a:ln cmpd="sng">
              <a:solidFill>
                <a:srgbClr val="000000"/>
              </a:solidFill>
            </a:ln>
          </c:spPr>
          <c:dPt>
            <c:idx val="4"/>
          </c:dPt>
          <c:cat>
            <c:strRef>
              <c:f>Sumary!$B$286:$B$327</c:f>
            </c:strRef>
          </c:cat>
          <c:val>
            <c:numRef>
              <c:f>Sumary!$K$286:$K$327</c:f>
              <c:numCache/>
            </c:numRef>
          </c:val>
        </c:ser>
        <c:overlap val="100"/>
        <c:axId val="1030140764"/>
        <c:axId val="286508904"/>
      </c:barChart>
      <c:catAx>
        <c:axId val="103014076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6508904"/>
      </c:catAx>
      <c:valAx>
        <c:axId val="2865089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0140764"/>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27403846153846156"/>
          <c:y val="0.09611288604898831"/>
          <c:w val="0.4532967032967033"/>
          <c:h val="0.8347177848775292"/>
        </c:manualLayout>
      </c:layout>
      <c:barChart>
        <c:barDir val="bar"/>
        <c:grouping val="percentStacked"/>
        <c:ser>
          <c:idx val="0"/>
          <c:order val="0"/>
          <c:tx>
            <c:v>Số lượng OK bắt đúng</c:v>
          </c:tx>
          <c:spPr>
            <a:solidFill>
              <a:srgbClr val="6AA84F"/>
            </a:solidFill>
            <a:ln cmpd="sng">
              <a:solidFill>
                <a:srgbClr val="000000"/>
              </a:solidFill>
            </a:ln>
          </c:spPr>
          <c:dPt>
            <c:idx val="0"/>
          </c:dPt>
          <c:dPt>
            <c:idx val="1"/>
          </c:dPt>
          <c:dPt>
            <c:idx val="2"/>
          </c:dPt>
          <c:dPt>
            <c:idx val="3"/>
          </c:dPt>
          <c:dPt>
            <c:idx val="4"/>
          </c:dPt>
          <c:dPt>
            <c:idx val="7"/>
          </c:dPt>
          <c:dPt>
            <c:idx val="15"/>
          </c:dPt>
          <c:dPt>
            <c:idx val="16"/>
          </c:dPt>
          <c:dLbls>
            <c:numFmt formatCode="General" sourceLinked="1"/>
            <c:txPr>
              <a:bodyPr/>
              <a:lstStyle/>
              <a:p>
                <a:pPr lvl="0">
                  <a:defRPr b="0"/>
                </a:pPr>
              </a:p>
            </c:txPr>
            <c:showLegendKey val="0"/>
            <c:showVal val="1"/>
            <c:showCatName val="0"/>
            <c:showSerName val="0"/>
            <c:showPercent val="0"/>
            <c:showBubbleSize val="0"/>
          </c:dLbls>
          <c:val>
            <c:numRef>
              <c:f>Sumary!$F$337:$F$378</c:f>
              <c:numCache/>
            </c:numRef>
          </c:val>
        </c:ser>
        <c:ser>
          <c:idx val="1"/>
          <c:order val="1"/>
          <c:tx>
            <c:v>Số lượng NG bắt đúng</c:v>
          </c:tx>
          <c:spPr>
            <a:solidFill>
              <a:srgbClr val="FF0000"/>
            </a:solidFill>
            <a:ln cmpd="sng">
              <a:solidFill>
                <a:srgbClr val="000000"/>
              </a:solidFill>
            </a:ln>
          </c:spPr>
          <c:dPt>
            <c:idx val="0"/>
          </c:dPt>
          <c:dPt>
            <c:idx val="8"/>
          </c:dPt>
          <c:dPt>
            <c:idx val="11"/>
          </c:dPt>
          <c:dLbls>
            <c:numFmt formatCode="General" sourceLinked="1"/>
            <c:txPr>
              <a:bodyPr/>
              <a:lstStyle/>
              <a:p>
                <a:pPr lvl="0">
                  <a:defRPr/>
                </a:pPr>
              </a:p>
            </c:txPr>
            <c:showLegendKey val="0"/>
            <c:showVal val="1"/>
            <c:showCatName val="0"/>
            <c:showSerName val="0"/>
            <c:showPercent val="0"/>
            <c:showBubbleSize val="0"/>
          </c:dLbls>
          <c:val>
            <c:numRef>
              <c:f>Sumary!$D$337:$D$378</c:f>
              <c:numCache/>
            </c:numRef>
          </c:val>
        </c:ser>
        <c:overlap val="100"/>
        <c:axId val="605213101"/>
        <c:axId val="581593067"/>
      </c:barChart>
      <c:catAx>
        <c:axId val="60521310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1593067"/>
      </c:catAx>
      <c:valAx>
        <c:axId val="58159306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5213101"/>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2'!$G$296:$G$301</c:f>
            </c:strRef>
          </c:cat>
          <c:val>
            <c:numRef>
              <c:f>'Đợt 2'!$H$296:$H$301</c:f>
              <c:numCache/>
            </c:numRef>
          </c:val>
        </c:ser>
        <c:ser>
          <c:idx val="1"/>
          <c:order val="1"/>
          <c:tx>
            <c:v>OK wrong</c:v>
          </c:tx>
          <c:spPr>
            <a:solidFill>
              <a:schemeClr val="accent3"/>
            </a:solidFill>
            <a:ln cmpd="sng">
              <a:solidFill>
                <a:srgbClr val="000000"/>
              </a:solidFill>
            </a:ln>
          </c:spPr>
          <c:dPt>
            <c:idx val="3"/>
          </c:dPt>
          <c:cat>
            <c:strRef>
              <c:f>'Đợt 2'!$G$296:$G$301</c:f>
            </c:strRef>
          </c:cat>
          <c:val>
            <c:numRef>
              <c:f>'Đợt 2'!$I$296:$I$301</c:f>
              <c:numCache/>
            </c:numRef>
          </c:val>
        </c:ser>
        <c:ser>
          <c:idx val="2"/>
          <c:order val="2"/>
          <c:tx>
            <c:v>NG missing</c:v>
          </c:tx>
          <c:spPr>
            <a:solidFill>
              <a:schemeClr val="accent2"/>
            </a:solidFill>
            <a:ln cmpd="sng">
              <a:solidFill>
                <a:srgbClr val="000000"/>
              </a:solidFill>
            </a:ln>
          </c:spPr>
          <c:cat>
            <c:strRef>
              <c:f>'Đợt 2'!$G$296:$G$301</c:f>
            </c:strRef>
          </c:cat>
          <c:val>
            <c:numRef>
              <c:f>'Đợt 2'!$J$296:$J$301</c:f>
              <c:numCache/>
            </c:numRef>
          </c:val>
        </c:ser>
        <c:overlap val="100"/>
        <c:axId val="1289435505"/>
        <c:axId val="705453282"/>
      </c:barChart>
      <c:catAx>
        <c:axId val="12894355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5453282"/>
      </c:catAx>
      <c:valAx>
        <c:axId val="7054532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9435505"/>
      </c:valAx>
    </c:plotArea>
    <c:legend>
      <c:legendPos val="r"/>
      <c:layout>
        <c:manualLayout>
          <c:xMode val="edge"/>
          <c:yMode val="edge"/>
          <c:x val="0.27109704641350224"/>
          <c:y val="0.05335938909970936"/>
        </c:manualLayout>
      </c:layou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2'!$G$314:$G$317</c:f>
            </c:strRef>
          </c:cat>
          <c:val>
            <c:numRef>
              <c:f>'Đợt 2'!$H$314:$H$317</c:f>
              <c:numCache/>
            </c:numRef>
          </c:val>
        </c:ser>
        <c:ser>
          <c:idx val="1"/>
          <c:order val="1"/>
          <c:tx>
            <c:v>OK wrong</c:v>
          </c:tx>
          <c:spPr>
            <a:solidFill>
              <a:schemeClr val="accent3"/>
            </a:solidFill>
            <a:ln cmpd="sng">
              <a:solidFill>
                <a:srgbClr val="000000"/>
              </a:solidFill>
            </a:ln>
          </c:spPr>
          <c:cat>
            <c:strRef>
              <c:f>'Đợt 2'!$G$314:$G$317</c:f>
            </c:strRef>
          </c:cat>
          <c:val>
            <c:numRef>
              <c:f>'Đợt 2'!$I$314:$I$317</c:f>
              <c:numCache/>
            </c:numRef>
          </c:val>
        </c:ser>
        <c:ser>
          <c:idx val="2"/>
          <c:order val="2"/>
          <c:tx>
            <c:v>NG missing</c:v>
          </c:tx>
          <c:spPr>
            <a:solidFill>
              <a:schemeClr val="accent2"/>
            </a:solidFill>
            <a:ln cmpd="sng">
              <a:solidFill>
                <a:srgbClr val="000000"/>
              </a:solidFill>
            </a:ln>
          </c:spPr>
          <c:cat>
            <c:strRef>
              <c:f>'Đợt 2'!$G$314:$G$317</c:f>
            </c:strRef>
          </c:cat>
          <c:val>
            <c:numRef>
              <c:f>'Đợt 2'!$J$314:$J$317</c:f>
              <c:numCache/>
            </c:numRef>
          </c:val>
        </c:ser>
        <c:overlap val="100"/>
        <c:axId val="1402619396"/>
        <c:axId val="1022831961"/>
      </c:barChart>
      <c:catAx>
        <c:axId val="14026193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22831961"/>
      </c:catAx>
      <c:valAx>
        <c:axId val="10228319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261939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2'!$G$328:$G$333</c:f>
            </c:strRef>
          </c:cat>
          <c:val>
            <c:numRef>
              <c:f>'Đợt 2'!$H$328:$H$333</c:f>
              <c:numCache/>
            </c:numRef>
          </c:val>
        </c:ser>
        <c:ser>
          <c:idx val="1"/>
          <c:order val="1"/>
          <c:tx>
            <c:v>OK wrong</c:v>
          </c:tx>
          <c:spPr>
            <a:solidFill>
              <a:schemeClr val="accent3"/>
            </a:solidFill>
            <a:ln cmpd="sng">
              <a:solidFill>
                <a:srgbClr val="000000"/>
              </a:solidFill>
            </a:ln>
          </c:spPr>
          <c:cat>
            <c:strRef>
              <c:f>'Đợt 2'!$G$328:$G$333</c:f>
            </c:strRef>
          </c:cat>
          <c:val>
            <c:numRef>
              <c:f>'Đợt 2'!$I$328:$I$333</c:f>
              <c:numCache/>
            </c:numRef>
          </c:val>
        </c:ser>
        <c:ser>
          <c:idx val="2"/>
          <c:order val="2"/>
          <c:tx>
            <c:v>NG missing</c:v>
          </c:tx>
          <c:spPr>
            <a:solidFill>
              <a:schemeClr val="accent2"/>
            </a:solidFill>
            <a:ln cmpd="sng">
              <a:solidFill>
                <a:srgbClr val="000000"/>
              </a:solidFill>
            </a:ln>
          </c:spPr>
          <c:cat>
            <c:strRef>
              <c:f>'Đợt 2'!$G$328:$G$333</c:f>
            </c:strRef>
          </c:cat>
          <c:val>
            <c:numRef>
              <c:f>'Đợt 2'!$J$328:$J$333</c:f>
              <c:numCache/>
            </c:numRef>
          </c:val>
        </c:ser>
        <c:overlap val="100"/>
        <c:axId val="1085536271"/>
        <c:axId val="185939844"/>
      </c:barChart>
      <c:catAx>
        <c:axId val="10855362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939844"/>
      </c:catAx>
      <c:valAx>
        <c:axId val="1859398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553627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2'!$G$345</c:f>
            </c:strRef>
          </c:cat>
          <c:val>
            <c:numRef>
              <c:f>'Đợt 2'!$H$345</c:f>
              <c:numCache/>
            </c:numRef>
          </c:val>
        </c:ser>
        <c:ser>
          <c:idx val="1"/>
          <c:order val="1"/>
          <c:tx>
            <c:v>OK wrong</c:v>
          </c:tx>
          <c:spPr>
            <a:solidFill>
              <a:schemeClr val="accent3"/>
            </a:solidFill>
            <a:ln cmpd="sng">
              <a:solidFill>
                <a:srgbClr val="000000"/>
              </a:solidFill>
            </a:ln>
          </c:spPr>
          <c:cat>
            <c:strRef>
              <c:f>'Đợt 2'!$G$345</c:f>
            </c:strRef>
          </c:cat>
          <c:val>
            <c:numRef>
              <c:f>'Đợt 2'!$I$345</c:f>
              <c:numCache/>
            </c:numRef>
          </c:val>
        </c:ser>
        <c:ser>
          <c:idx val="2"/>
          <c:order val="2"/>
          <c:tx>
            <c:v>NG missing</c:v>
          </c:tx>
          <c:spPr>
            <a:solidFill>
              <a:schemeClr val="accent2"/>
            </a:solidFill>
            <a:ln cmpd="sng">
              <a:solidFill>
                <a:srgbClr val="000000"/>
              </a:solidFill>
            </a:ln>
          </c:spPr>
          <c:cat>
            <c:strRef>
              <c:f>'Đợt 2'!$G$345</c:f>
            </c:strRef>
          </c:cat>
          <c:val>
            <c:numRef>
              <c:f>'Đợt 2'!$J$345</c:f>
              <c:numCache/>
            </c:numRef>
          </c:val>
        </c:ser>
        <c:overlap val="100"/>
        <c:axId val="557935670"/>
        <c:axId val="99069757"/>
      </c:barChart>
      <c:catAx>
        <c:axId val="5579356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069757"/>
      </c:catAx>
      <c:valAx>
        <c:axId val="990697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793567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2'!$G$353:$G$358</c:f>
            </c:strRef>
          </c:cat>
          <c:val>
            <c:numRef>
              <c:f>'Đợt 2'!$H$353:$H$358</c:f>
              <c:numCache/>
            </c:numRef>
          </c:val>
        </c:ser>
        <c:ser>
          <c:idx val="1"/>
          <c:order val="1"/>
          <c:tx>
            <c:v>OK wrong</c:v>
          </c:tx>
          <c:spPr>
            <a:solidFill>
              <a:schemeClr val="accent3"/>
            </a:solidFill>
            <a:ln cmpd="sng">
              <a:solidFill>
                <a:srgbClr val="000000"/>
              </a:solidFill>
            </a:ln>
          </c:spPr>
          <c:cat>
            <c:strRef>
              <c:f>'Đợt 2'!$G$353:$G$358</c:f>
            </c:strRef>
          </c:cat>
          <c:val>
            <c:numRef>
              <c:f>'Đợt 2'!$I$353:$I$358</c:f>
              <c:numCache/>
            </c:numRef>
          </c:val>
        </c:ser>
        <c:ser>
          <c:idx val="2"/>
          <c:order val="2"/>
          <c:tx>
            <c:v>NG missing</c:v>
          </c:tx>
          <c:spPr>
            <a:solidFill>
              <a:schemeClr val="accent2"/>
            </a:solidFill>
            <a:ln cmpd="sng">
              <a:solidFill>
                <a:srgbClr val="000000"/>
              </a:solidFill>
            </a:ln>
          </c:spPr>
          <c:cat>
            <c:strRef>
              <c:f>'Đợt 2'!$G$353:$G$358</c:f>
            </c:strRef>
          </c:cat>
          <c:val>
            <c:numRef>
              <c:f>'Đợt 2'!$J$353:$J$358</c:f>
              <c:numCache/>
            </c:numRef>
          </c:val>
        </c:ser>
        <c:overlap val="100"/>
        <c:axId val="574552341"/>
        <c:axId val="1832187769"/>
      </c:barChart>
      <c:catAx>
        <c:axId val="5745523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2187769"/>
      </c:catAx>
      <c:valAx>
        <c:axId val="18321877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455234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2'!$G$370:$G$378</c:f>
            </c:strRef>
          </c:cat>
          <c:val>
            <c:numRef>
              <c:f>'Đợt 2'!$H$370:$H$378</c:f>
              <c:numCache/>
            </c:numRef>
          </c:val>
        </c:ser>
        <c:ser>
          <c:idx val="1"/>
          <c:order val="1"/>
          <c:tx>
            <c:v>OK wrong</c:v>
          </c:tx>
          <c:spPr>
            <a:solidFill>
              <a:schemeClr val="accent3"/>
            </a:solidFill>
            <a:ln cmpd="sng">
              <a:solidFill>
                <a:srgbClr val="000000"/>
              </a:solidFill>
            </a:ln>
          </c:spPr>
          <c:cat>
            <c:strRef>
              <c:f>'Đợt 2'!$G$370:$G$378</c:f>
            </c:strRef>
          </c:cat>
          <c:val>
            <c:numRef>
              <c:f>'Đợt 2'!$I$370:$I$378</c:f>
              <c:numCache/>
            </c:numRef>
          </c:val>
        </c:ser>
        <c:ser>
          <c:idx val="2"/>
          <c:order val="2"/>
          <c:tx>
            <c:v>NG missing</c:v>
          </c:tx>
          <c:spPr>
            <a:solidFill>
              <a:schemeClr val="accent2"/>
            </a:solidFill>
            <a:ln cmpd="sng">
              <a:solidFill>
                <a:srgbClr val="000000"/>
              </a:solidFill>
            </a:ln>
          </c:spPr>
          <c:dPt>
            <c:idx val="6"/>
          </c:dPt>
          <c:cat>
            <c:strRef>
              <c:f>'Đợt 2'!$G$370:$G$378</c:f>
            </c:strRef>
          </c:cat>
          <c:val>
            <c:numRef>
              <c:f>'Đợt 2'!$J$370:$J$378</c:f>
              <c:numCache/>
            </c:numRef>
          </c:val>
        </c:ser>
        <c:overlap val="100"/>
        <c:axId val="954971632"/>
        <c:axId val="1004000772"/>
      </c:barChart>
      <c:catAx>
        <c:axId val="9549716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4000772"/>
      </c:catAx>
      <c:valAx>
        <c:axId val="1004000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497163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3'!$G$285:$G$291</c:f>
            </c:strRef>
          </c:cat>
          <c:val>
            <c:numRef>
              <c:f>'Đợt 3'!$H$285:$H$291</c:f>
              <c:numCache/>
            </c:numRef>
          </c:val>
        </c:ser>
        <c:ser>
          <c:idx val="1"/>
          <c:order val="1"/>
          <c:tx>
            <c:v>OK--&gt;NG</c:v>
          </c:tx>
          <c:spPr>
            <a:solidFill>
              <a:schemeClr val="accent3"/>
            </a:solidFill>
            <a:ln cmpd="sng">
              <a:solidFill>
                <a:srgbClr val="000000"/>
              </a:solidFill>
            </a:ln>
          </c:spPr>
          <c:dPt>
            <c:idx val="1"/>
          </c:dPt>
          <c:cat>
            <c:strRef>
              <c:f>'Đợt 3'!$G$285:$G$291</c:f>
            </c:strRef>
          </c:cat>
          <c:val>
            <c:numRef>
              <c:f>'Đợt 3'!$I$285:$I$291</c:f>
              <c:numCache/>
            </c:numRef>
          </c:val>
        </c:ser>
        <c:ser>
          <c:idx val="2"/>
          <c:order val="2"/>
          <c:tx>
            <c:v>NG--&gt;OK</c:v>
          </c:tx>
          <c:spPr>
            <a:solidFill>
              <a:schemeClr val="accent2"/>
            </a:solidFill>
            <a:ln cmpd="sng">
              <a:solidFill>
                <a:srgbClr val="000000"/>
              </a:solidFill>
            </a:ln>
          </c:spPr>
          <c:cat>
            <c:strRef>
              <c:f>'Đợt 3'!$G$285:$G$291</c:f>
            </c:strRef>
          </c:cat>
          <c:val>
            <c:numRef>
              <c:f>'Đợt 3'!$J$285:$J$291</c:f>
              <c:numCache/>
            </c:numRef>
          </c:val>
        </c:ser>
        <c:overlap val="100"/>
        <c:axId val="1679604938"/>
        <c:axId val="132591786"/>
      </c:barChart>
      <c:catAx>
        <c:axId val="16796049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2591786"/>
      </c:catAx>
      <c:valAx>
        <c:axId val="1325917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9604938"/>
      </c:valAx>
    </c:plotArea>
    <c:legend>
      <c:legendPos val="r"/>
      <c:layout>
        <c:manualLayout>
          <c:xMode val="edge"/>
          <c:yMode val="edge"/>
          <c:x val="0.3151611328125001"/>
          <c:y val="0.04644784172661871"/>
        </c:manualLayout>
      </c:layout>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Correct NG-OK</c:v>
          </c:tx>
          <c:spPr>
            <a:solidFill>
              <a:schemeClr val="accent1"/>
            </a:solidFill>
            <a:ln cmpd="sng">
              <a:solidFill>
                <a:srgbClr val="000000"/>
              </a:solidFill>
            </a:ln>
          </c:spPr>
          <c:cat>
            <c:strRef>
              <c:f>'Đợt 3'!$G$307:$G$312</c:f>
            </c:strRef>
          </c:cat>
          <c:val>
            <c:numRef>
              <c:f>'Đợt 3'!$H$307:$H$312</c:f>
              <c:numCache/>
            </c:numRef>
          </c:val>
        </c:ser>
        <c:ser>
          <c:idx val="1"/>
          <c:order val="1"/>
          <c:tx>
            <c:v>OK--&gt;NG</c:v>
          </c:tx>
          <c:spPr>
            <a:solidFill>
              <a:schemeClr val="accent3"/>
            </a:solidFill>
            <a:ln cmpd="sng">
              <a:solidFill>
                <a:srgbClr val="000000"/>
              </a:solidFill>
            </a:ln>
          </c:spPr>
          <c:dPt>
            <c:idx val="3"/>
          </c:dPt>
          <c:cat>
            <c:strRef>
              <c:f>'Đợt 3'!$G$307:$G$312</c:f>
            </c:strRef>
          </c:cat>
          <c:val>
            <c:numRef>
              <c:f>'Đợt 3'!$I$307:$I$312</c:f>
              <c:numCache/>
            </c:numRef>
          </c:val>
        </c:ser>
        <c:ser>
          <c:idx val="2"/>
          <c:order val="2"/>
          <c:tx>
            <c:v>NG--&gt;OK</c:v>
          </c:tx>
          <c:spPr>
            <a:solidFill>
              <a:schemeClr val="accent2"/>
            </a:solidFill>
            <a:ln cmpd="sng">
              <a:solidFill>
                <a:srgbClr val="000000"/>
              </a:solidFill>
            </a:ln>
          </c:spPr>
          <c:cat>
            <c:strRef>
              <c:f>'Đợt 3'!$G$307:$G$312</c:f>
            </c:strRef>
          </c:cat>
          <c:val>
            <c:numRef>
              <c:f>'Đợt 3'!$J$307:$J$312</c:f>
              <c:numCache/>
            </c:numRef>
          </c:val>
        </c:ser>
        <c:overlap val="100"/>
        <c:axId val="1721029649"/>
        <c:axId val="1825724922"/>
      </c:barChart>
      <c:catAx>
        <c:axId val="17210296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5724922"/>
      </c:catAx>
      <c:valAx>
        <c:axId val="18257249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1029649"/>
      </c:valAx>
    </c:plotArea>
    <c:legend>
      <c:legendPos val="r"/>
      <c:layout>
        <c:manualLayout>
          <c:xMode val="edge"/>
          <c:yMode val="edge"/>
          <c:x val="0.27109704641350224"/>
          <c:y val="0.05335938909970936"/>
        </c:manualLayout>
      </c:layout>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1" Type="http://schemas.openxmlformats.org/officeDocument/2006/relationships/image" Target="../media/image2.png"/><Relationship Id="rId10" Type="http://schemas.openxmlformats.org/officeDocument/2006/relationships/image" Target="../media/image7.png"/><Relationship Id="rId13" Type="http://schemas.openxmlformats.org/officeDocument/2006/relationships/image" Target="../media/image8.png"/><Relationship Id="rId12" Type="http://schemas.openxmlformats.org/officeDocument/2006/relationships/image" Target="../media/image6.png"/><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image" Target="../media/image9.png"/><Relationship Id="rId15" Type="http://schemas.openxmlformats.org/officeDocument/2006/relationships/image" Target="../media/image3.png"/><Relationship Id="rId14" Type="http://schemas.openxmlformats.org/officeDocument/2006/relationships/image" Target="../media/image5.png"/><Relationship Id="rId16" Type="http://schemas.openxmlformats.org/officeDocument/2006/relationships/image" Target="../media/image1.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4.png"/></Relationships>
</file>

<file path=xl/drawings/_rels/drawing3.xml.rels><?xml version="1.0" encoding="UTF-8" standalone="yes"?><Relationships xmlns="http://schemas.openxmlformats.org/package/2006/relationships"><Relationship Id="rId11" Type="http://schemas.openxmlformats.org/officeDocument/2006/relationships/image" Target="../media/image2.png"/><Relationship Id="rId10" Type="http://schemas.openxmlformats.org/officeDocument/2006/relationships/image" Target="../media/image7.png"/><Relationship Id="rId13" Type="http://schemas.openxmlformats.org/officeDocument/2006/relationships/image" Target="../media/image8.png"/><Relationship Id="rId12" Type="http://schemas.openxmlformats.org/officeDocument/2006/relationships/image" Target="../media/image6.png"/><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9" Type="http://schemas.openxmlformats.org/officeDocument/2006/relationships/image" Target="../media/image9.png"/><Relationship Id="rId15" Type="http://schemas.openxmlformats.org/officeDocument/2006/relationships/image" Target="../media/image3.png"/><Relationship Id="rId14" Type="http://schemas.openxmlformats.org/officeDocument/2006/relationships/image" Target="../media/image5.png"/><Relationship Id="rId16" Type="http://schemas.openxmlformats.org/officeDocument/2006/relationships/image" Target="../media/image1.png"/><Relationship Id="rId5" Type="http://schemas.openxmlformats.org/officeDocument/2006/relationships/chart" Target="../charts/chart12.xml"/><Relationship Id="rId6" Type="http://schemas.openxmlformats.org/officeDocument/2006/relationships/chart" Target="../charts/chart13.xml"/><Relationship Id="rId7" Type="http://schemas.openxmlformats.org/officeDocument/2006/relationships/chart" Target="../charts/chart14.xml"/><Relationship Id="rId8"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 Id="rId3" Type="http://schemas.openxmlformats.org/officeDocument/2006/relationships/image" Target="../media/image12.png"/><Relationship Id="rId4" Type="http://schemas.openxmlformats.org/officeDocument/2006/relationships/image" Target="../media/image15.png"/><Relationship Id="rId5" Type="http://schemas.openxmlformats.org/officeDocument/2006/relationships/image" Target="../media/image14.png"/><Relationship Id="rId6" Type="http://schemas.openxmlformats.org/officeDocument/2006/relationships/image" Target="../media/image13.png"/><Relationship Id="rId7"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0" Type="http://schemas.openxmlformats.org/officeDocument/2006/relationships/image" Target="../media/image22.png"/><Relationship Id="rId1" Type="http://schemas.openxmlformats.org/officeDocument/2006/relationships/image" Target="../media/image19.png"/><Relationship Id="rId2" Type="http://schemas.openxmlformats.org/officeDocument/2006/relationships/image" Target="../media/image18.png"/><Relationship Id="rId3" Type="http://schemas.openxmlformats.org/officeDocument/2006/relationships/image" Target="../media/image21.png"/><Relationship Id="rId4" Type="http://schemas.openxmlformats.org/officeDocument/2006/relationships/image" Target="../media/image17.png"/><Relationship Id="rId9" Type="http://schemas.openxmlformats.org/officeDocument/2006/relationships/image" Target="../media/image20.png"/><Relationship Id="rId5" Type="http://schemas.openxmlformats.org/officeDocument/2006/relationships/image" Target="../media/image23.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37</xdr:row>
      <xdr:rowOff>190500</xdr:rowOff>
    </xdr:from>
    <xdr:ext cx="6019800" cy="3686175"/>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9525</xdr:colOff>
      <xdr:row>68</xdr:row>
      <xdr:rowOff>0</xdr:rowOff>
    </xdr:from>
    <xdr:ext cx="6019800" cy="3629025"/>
    <xdr:graphicFrame>
      <xdr:nvGraphicFramePr>
        <xdr:cNvPr id="2"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9525</xdr:colOff>
      <xdr:row>96</xdr:row>
      <xdr:rowOff>190500</xdr:rowOff>
    </xdr:from>
    <xdr:ext cx="6019800" cy="3629025"/>
    <xdr:graphicFrame>
      <xdr:nvGraphicFramePr>
        <xdr:cNvPr id="3" name="Chart 3" title="Biểu đồ"/>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19050</xdr:colOff>
      <xdr:row>127</xdr:row>
      <xdr:rowOff>0</xdr:rowOff>
    </xdr:from>
    <xdr:ext cx="6019800" cy="3629025"/>
    <xdr:graphicFrame>
      <xdr:nvGraphicFramePr>
        <xdr:cNvPr id="4" name="Chart 4" title="Biểu đồ"/>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9525</xdr:colOff>
      <xdr:row>164</xdr:row>
      <xdr:rowOff>0</xdr:rowOff>
    </xdr:from>
    <xdr:ext cx="6019800" cy="3629025"/>
    <xdr:graphicFrame>
      <xdr:nvGraphicFramePr>
        <xdr:cNvPr id="5" name="Chart 5" title="Biểu đồ"/>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9525</xdr:colOff>
      <xdr:row>201</xdr:row>
      <xdr:rowOff>9525</xdr:rowOff>
    </xdr:from>
    <xdr:ext cx="6019800" cy="3629025"/>
    <xdr:graphicFrame>
      <xdr:nvGraphicFramePr>
        <xdr:cNvPr id="6" name="Chart 6" title="Biểu đồ"/>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19050</xdr:colOff>
      <xdr:row>239</xdr:row>
      <xdr:rowOff>76200</xdr:rowOff>
    </xdr:from>
    <xdr:ext cx="5715000" cy="3533775"/>
    <xdr:graphicFrame>
      <xdr:nvGraphicFramePr>
        <xdr:cNvPr id="7" name="Chart 7" title="Biểu đồ"/>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142875</xdr:colOff>
      <xdr:row>36</xdr:row>
      <xdr:rowOff>266700</xdr:rowOff>
    </xdr:from>
    <xdr:ext cx="1771650" cy="3876675"/>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95250</xdr:colOff>
      <xdr:row>67</xdr:row>
      <xdr:rowOff>38100</xdr:rowOff>
    </xdr:from>
    <xdr:ext cx="1952625" cy="3819525"/>
    <xdr:pic>
      <xdr:nvPicPr>
        <xdr:cNvPr id="0" name="image9.png" title="Hình ảnh"/>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152400</xdr:colOff>
      <xdr:row>96</xdr:row>
      <xdr:rowOff>38100</xdr:rowOff>
    </xdr:from>
    <xdr:ext cx="1895475" cy="3629025"/>
    <xdr:pic>
      <xdr:nvPicPr>
        <xdr:cNvPr id="0" name="image7.png" title="Hình ảnh"/>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190500</xdr:colOff>
      <xdr:row>126</xdr:row>
      <xdr:rowOff>47625</xdr:rowOff>
    </xdr:from>
    <xdr:ext cx="1685925" cy="3819525"/>
    <xdr:pic>
      <xdr:nvPicPr>
        <xdr:cNvPr id="0" name="image2.png" title="Hình ảnh"/>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142875</xdr:colOff>
      <xdr:row>163</xdr:row>
      <xdr:rowOff>28575</xdr:rowOff>
    </xdr:from>
    <xdr:ext cx="2428875" cy="3819525"/>
    <xdr:pic>
      <xdr:nvPicPr>
        <xdr:cNvPr id="0" name="image6.png" title="Hình ảnh"/>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238125</xdr:colOff>
      <xdr:row>200</xdr:row>
      <xdr:rowOff>47625</xdr:rowOff>
    </xdr:from>
    <xdr:ext cx="1628775" cy="3781425"/>
    <xdr:pic>
      <xdr:nvPicPr>
        <xdr:cNvPr id="0" name="image8.png" title="Hình ảnh"/>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95250</xdr:colOff>
      <xdr:row>237</xdr:row>
      <xdr:rowOff>95250</xdr:rowOff>
    </xdr:from>
    <xdr:ext cx="3552825" cy="3876675"/>
    <xdr:pic>
      <xdr:nvPicPr>
        <xdr:cNvPr id="0" name="image5.png" title="Hình ảnh"/>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647700</xdr:colOff>
      <xdr:row>14</xdr:row>
      <xdr:rowOff>228600</xdr:rowOff>
    </xdr:from>
    <xdr:ext cx="5476875" cy="4067175"/>
    <xdr:pic>
      <xdr:nvPicPr>
        <xdr:cNvPr id="0" name="image3.png" title="Hình ảnh"/>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2247900</xdr:colOff>
      <xdr:row>14</xdr:row>
      <xdr:rowOff>238125</xdr:rowOff>
    </xdr:from>
    <xdr:ext cx="6705600" cy="4057650"/>
    <xdr:pic>
      <xdr:nvPicPr>
        <xdr:cNvPr id="0" name="image1.png" title="Hình ảnh"/>
        <xdr:cNvPicPr preferRelativeResize="0"/>
      </xdr:nvPicPr>
      <xdr:blipFill>
        <a:blip cstate="print" r:embed="rId1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39</xdr:row>
      <xdr:rowOff>47625</xdr:rowOff>
    </xdr:from>
    <xdr:ext cx="6019800" cy="3686175"/>
    <xdr:graphicFrame>
      <xdr:nvGraphicFramePr>
        <xdr:cNvPr id="8" name="Chart 8"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9525</xdr:colOff>
      <xdr:row>69</xdr:row>
      <xdr:rowOff>47625</xdr:rowOff>
    </xdr:from>
    <xdr:ext cx="6019800" cy="3629025"/>
    <xdr:graphicFrame>
      <xdr:nvGraphicFramePr>
        <xdr:cNvPr id="9" name="Chart 9" title="Biểu đồ"/>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9525</xdr:colOff>
      <xdr:row>97</xdr:row>
      <xdr:rowOff>190500</xdr:rowOff>
    </xdr:from>
    <xdr:ext cx="6019800" cy="3629025"/>
    <xdr:graphicFrame>
      <xdr:nvGraphicFramePr>
        <xdr:cNvPr id="10" name="Chart 10" title="Biểu đồ"/>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19050</xdr:colOff>
      <xdr:row>129</xdr:row>
      <xdr:rowOff>0</xdr:rowOff>
    </xdr:from>
    <xdr:ext cx="6019800" cy="3629025"/>
    <xdr:graphicFrame>
      <xdr:nvGraphicFramePr>
        <xdr:cNvPr id="11" name="Chart 11" title="Biểu đồ"/>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9525</xdr:colOff>
      <xdr:row>166</xdr:row>
      <xdr:rowOff>0</xdr:rowOff>
    </xdr:from>
    <xdr:ext cx="6019800" cy="3629025"/>
    <xdr:graphicFrame>
      <xdr:nvGraphicFramePr>
        <xdr:cNvPr id="12" name="Chart 12" title="Biểu đồ"/>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9525</xdr:colOff>
      <xdr:row>203</xdr:row>
      <xdr:rowOff>9525</xdr:rowOff>
    </xdr:from>
    <xdr:ext cx="6019800" cy="3629025"/>
    <xdr:graphicFrame>
      <xdr:nvGraphicFramePr>
        <xdr:cNvPr id="13" name="Chart 13" title="Biểu đồ"/>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9525</xdr:colOff>
      <xdr:row>241</xdr:row>
      <xdr:rowOff>19050</xdr:rowOff>
    </xdr:from>
    <xdr:ext cx="5715000" cy="3533775"/>
    <xdr:graphicFrame>
      <xdr:nvGraphicFramePr>
        <xdr:cNvPr id="14" name="Chart 14" title="Biểu đồ"/>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0</xdr:colOff>
      <xdr:row>38</xdr:row>
      <xdr:rowOff>95250</xdr:rowOff>
    </xdr:from>
    <xdr:ext cx="1771650" cy="3876675"/>
    <xdr:pic>
      <xdr:nvPicPr>
        <xdr:cNvPr id="0" name="image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57150</xdr:colOff>
      <xdr:row>68</xdr:row>
      <xdr:rowOff>85725</xdr:rowOff>
    </xdr:from>
    <xdr:ext cx="1952625" cy="3819525"/>
    <xdr:pic>
      <xdr:nvPicPr>
        <xdr:cNvPr id="0" name="image9.png" title="Hình ảnh"/>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97</xdr:row>
      <xdr:rowOff>114300</xdr:rowOff>
    </xdr:from>
    <xdr:ext cx="1895475" cy="3629025"/>
    <xdr:pic>
      <xdr:nvPicPr>
        <xdr:cNvPr id="0" name="image7.png" title="Hình ảnh"/>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190500</xdr:colOff>
      <xdr:row>128</xdr:row>
      <xdr:rowOff>28575</xdr:rowOff>
    </xdr:from>
    <xdr:ext cx="1685925" cy="3819525"/>
    <xdr:pic>
      <xdr:nvPicPr>
        <xdr:cNvPr id="0" name="image2.png" title="Hình ảnh"/>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142875</xdr:colOff>
      <xdr:row>165</xdr:row>
      <xdr:rowOff>66675</xdr:rowOff>
    </xdr:from>
    <xdr:ext cx="2428875" cy="3819525"/>
    <xdr:pic>
      <xdr:nvPicPr>
        <xdr:cNvPr id="0" name="image6.png" title="Hình ảnh"/>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219075</xdr:colOff>
      <xdr:row>202</xdr:row>
      <xdr:rowOff>76200</xdr:rowOff>
    </xdr:from>
    <xdr:ext cx="1628775" cy="3781425"/>
    <xdr:pic>
      <xdr:nvPicPr>
        <xdr:cNvPr id="0" name="image8.png" title="Hình ảnh"/>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57150</xdr:colOff>
      <xdr:row>239</xdr:row>
      <xdr:rowOff>85725</xdr:rowOff>
    </xdr:from>
    <xdr:ext cx="3552825" cy="3876675"/>
    <xdr:pic>
      <xdr:nvPicPr>
        <xdr:cNvPr id="0" name="image5.png" title="Hình ảnh"/>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1266825</xdr:colOff>
      <xdr:row>14</xdr:row>
      <xdr:rowOff>295275</xdr:rowOff>
    </xdr:from>
    <xdr:ext cx="5476875" cy="4067175"/>
    <xdr:pic>
      <xdr:nvPicPr>
        <xdr:cNvPr id="0" name="image3.png" title="Hình ảnh"/>
        <xdr:cNvPicPr preferRelativeResize="0"/>
      </xdr:nvPicPr>
      <xdr:blipFill>
        <a:blip cstate="print" r:embed="rId15"/>
        <a:stretch>
          <a:fillRect/>
        </a:stretch>
      </xdr:blipFill>
      <xdr:spPr>
        <a:prstGeom prst="rect">
          <a:avLst/>
        </a:prstGeom>
        <a:noFill/>
      </xdr:spPr>
    </xdr:pic>
    <xdr:clientData fLocksWithSheet="0"/>
  </xdr:oneCellAnchor>
  <xdr:oneCellAnchor>
    <xdr:from>
      <xdr:col>3</xdr:col>
      <xdr:colOff>552450</xdr:colOff>
      <xdr:row>14</xdr:row>
      <xdr:rowOff>304800</xdr:rowOff>
    </xdr:from>
    <xdr:ext cx="6705600" cy="4057650"/>
    <xdr:pic>
      <xdr:nvPicPr>
        <xdr:cNvPr id="0" name="image1.png" title="Hình ảnh"/>
        <xdr:cNvPicPr preferRelativeResize="0"/>
      </xdr:nvPicPr>
      <xdr:blipFill>
        <a:blip cstate="print" r:embed="rId16"/>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85725</xdr:colOff>
      <xdr:row>6</xdr:row>
      <xdr:rowOff>76200</xdr:rowOff>
    </xdr:from>
    <xdr:ext cx="5638800" cy="257175"/>
    <xdr:sp>
      <xdr:nvSpPr>
        <xdr:cNvPr id="3" name="Shape 3"/>
        <xdr:cNvSpPr/>
      </xdr:nvSpPr>
      <xdr:spPr>
        <a:xfrm>
          <a:off x="4089850" y="1743325"/>
          <a:ext cx="5478600" cy="3201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20</xdr:col>
      <xdr:colOff>38100</xdr:colOff>
      <xdr:row>8</xdr:row>
      <xdr:rowOff>104775</xdr:rowOff>
    </xdr:from>
    <xdr:ext cx="790575" cy="314325"/>
    <xdr:sp>
      <xdr:nvSpPr>
        <xdr:cNvPr id="4" name="Shape 4"/>
        <xdr:cNvSpPr/>
      </xdr:nvSpPr>
      <xdr:spPr>
        <a:xfrm>
          <a:off x="3498350" y="1122725"/>
          <a:ext cx="775800" cy="2910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22</xdr:col>
      <xdr:colOff>38100</xdr:colOff>
      <xdr:row>9</xdr:row>
      <xdr:rowOff>123825</xdr:rowOff>
    </xdr:from>
    <xdr:ext cx="2057400" cy="333375"/>
    <xdr:sp>
      <xdr:nvSpPr>
        <xdr:cNvPr id="5" name="Shape 5"/>
        <xdr:cNvSpPr/>
      </xdr:nvSpPr>
      <xdr:spPr>
        <a:xfrm>
          <a:off x="4448625" y="1723925"/>
          <a:ext cx="2036400" cy="3099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27</xdr:col>
      <xdr:colOff>38100</xdr:colOff>
      <xdr:row>11</xdr:row>
      <xdr:rowOff>123825</xdr:rowOff>
    </xdr:from>
    <xdr:ext cx="790575" cy="314325"/>
    <xdr:sp>
      <xdr:nvSpPr>
        <xdr:cNvPr id="6" name="Shape 6"/>
        <xdr:cNvSpPr/>
      </xdr:nvSpPr>
      <xdr:spPr>
        <a:xfrm>
          <a:off x="6184350" y="3062075"/>
          <a:ext cx="775800" cy="2910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27</xdr:col>
      <xdr:colOff>38100</xdr:colOff>
      <xdr:row>13</xdr:row>
      <xdr:rowOff>123825</xdr:rowOff>
    </xdr:from>
    <xdr:ext cx="790575" cy="314325"/>
    <xdr:sp>
      <xdr:nvSpPr>
        <xdr:cNvPr id="7" name="Shape 7"/>
        <xdr:cNvSpPr/>
      </xdr:nvSpPr>
      <xdr:spPr>
        <a:xfrm>
          <a:off x="6184350" y="3062075"/>
          <a:ext cx="775800" cy="2910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29</xdr:col>
      <xdr:colOff>9525</xdr:colOff>
      <xdr:row>14</xdr:row>
      <xdr:rowOff>180975</xdr:rowOff>
    </xdr:from>
    <xdr:ext cx="400050" cy="314325"/>
    <xdr:sp>
      <xdr:nvSpPr>
        <xdr:cNvPr id="8" name="Shape 8"/>
        <xdr:cNvSpPr/>
      </xdr:nvSpPr>
      <xdr:spPr>
        <a:xfrm>
          <a:off x="6221825" y="3062075"/>
          <a:ext cx="377400" cy="2910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22</xdr:col>
      <xdr:colOff>47625</xdr:colOff>
      <xdr:row>12</xdr:row>
      <xdr:rowOff>123825</xdr:rowOff>
    </xdr:from>
    <xdr:ext cx="3429000" cy="314325"/>
    <xdr:sp>
      <xdr:nvSpPr>
        <xdr:cNvPr id="9" name="Shape 9"/>
        <xdr:cNvSpPr/>
      </xdr:nvSpPr>
      <xdr:spPr>
        <a:xfrm>
          <a:off x="4448625" y="1723925"/>
          <a:ext cx="3073800" cy="3099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22</xdr:col>
      <xdr:colOff>38100</xdr:colOff>
      <xdr:row>10</xdr:row>
      <xdr:rowOff>123825</xdr:rowOff>
    </xdr:from>
    <xdr:ext cx="2057400" cy="333375"/>
    <xdr:sp>
      <xdr:nvSpPr>
        <xdr:cNvPr id="10" name="Shape 10"/>
        <xdr:cNvSpPr/>
      </xdr:nvSpPr>
      <xdr:spPr>
        <a:xfrm>
          <a:off x="4448625" y="2102446"/>
          <a:ext cx="2036400" cy="3099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29</xdr:col>
      <xdr:colOff>9525</xdr:colOff>
      <xdr:row>15</xdr:row>
      <xdr:rowOff>123825</xdr:rowOff>
    </xdr:from>
    <xdr:ext cx="400050" cy="314325"/>
    <xdr:sp>
      <xdr:nvSpPr>
        <xdr:cNvPr id="11" name="Shape 11"/>
        <xdr:cNvSpPr/>
      </xdr:nvSpPr>
      <xdr:spPr>
        <a:xfrm>
          <a:off x="6221825" y="3062075"/>
          <a:ext cx="377400" cy="2910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33</xdr:col>
      <xdr:colOff>38100</xdr:colOff>
      <xdr:row>18</xdr:row>
      <xdr:rowOff>38100</xdr:rowOff>
    </xdr:from>
    <xdr:ext cx="790575" cy="314325"/>
    <xdr:sp>
      <xdr:nvSpPr>
        <xdr:cNvPr id="12" name="Shape 12"/>
        <xdr:cNvSpPr/>
      </xdr:nvSpPr>
      <xdr:spPr>
        <a:xfrm>
          <a:off x="6184350" y="3062075"/>
          <a:ext cx="775800" cy="2910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35</xdr:col>
      <xdr:colOff>38100</xdr:colOff>
      <xdr:row>19</xdr:row>
      <xdr:rowOff>200025</xdr:rowOff>
    </xdr:from>
    <xdr:ext cx="790575" cy="314325"/>
    <xdr:sp>
      <xdr:nvSpPr>
        <xdr:cNvPr id="13" name="Shape 13"/>
        <xdr:cNvSpPr/>
      </xdr:nvSpPr>
      <xdr:spPr>
        <a:xfrm>
          <a:off x="6184350" y="3062075"/>
          <a:ext cx="775800" cy="2910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35</xdr:col>
      <xdr:colOff>38100</xdr:colOff>
      <xdr:row>20</xdr:row>
      <xdr:rowOff>9525</xdr:rowOff>
    </xdr:from>
    <xdr:ext cx="790575" cy="314325"/>
    <xdr:sp>
      <xdr:nvSpPr>
        <xdr:cNvPr id="14" name="Shape 14"/>
        <xdr:cNvSpPr/>
      </xdr:nvSpPr>
      <xdr:spPr>
        <a:xfrm>
          <a:off x="6184350" y="3062075"/>
          <a:ext cx="775800" cy="2910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37</xdr:col>
      <xdr:colOff>28575</xdr:colOff>
      <xdr:row>21</xdr:row>
      <xdr:rowOff>28575</xdr:rowOff>
    </xdr:from>
    <xdr:ext cx="800100" cy="314325"/>
    <xdr:sp>
      <xdr:nvSpPr>
        <xdr:cNvPr id="15" name="Shape 15"/>
        <xdr:cNvSpPr/>
      </xdr:nvSpPr>
      <xdr:spPr>
        <a:xfrm>
          <a:off x="6184350" y="3062075"/>
          <a:ext cx="780300" cy="2910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37</xdr:col>
      <xdr:colOff>28575</xdr:colOff>
      <xdr:row>22</xdr:row>
      <xdr:rowOff>190500</xdr:rowOff>
    </xdr:from>
    <xdr:ext cx="809625" cy="314325"/>
    <xdr:sp>
      <xdr:nvSpPr>
        <xdr:cNvPr id="16" name="Shape 16"/>
        <xdr:cNvSpPr/>
      </xdr:nvSpPr>
      <xdr:spPr>
        <a:xfrm>
          <a:off x="6184350" y="3062075"/>
          <a:ext cx="789900" cy="2910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40</xdr:col>
      <xdr:colOff>47625</xdr:colOff>
      <xdr:row>23</xdr:row>
      <xdr:rowOff>190500</xdr:rowOff>
    </xdr:from>
    <xdr:ext cx="790575" cy="314325"/>
    <xdr:sp>
      <xdr:nvSpPr>
        <xdr:cNvPr id="17" name="Shape 17"/>
        <xdr:cNvSpPr/>
      </xdr:nvSpPr>
      <xdr:spPr>
        <a:xfrm>
          <a:off x="4557675" y="2769875"/>
          <a:ext cx="775800" cy="2910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40</xdr:col>
      <xdr:colOff>438150</xdr:colOff>
      <xdr:row>24</xdr:row>
      <xdr:rowOff>38100</xdr:rowOff>
    </xdr:from>
    <xdr:ext cx="1247775" cy="333375"/>
    <xdr:pic>
      <xdr:nvPicPr>
        <xdr:cNvPr id="0" name="image10.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41</xdr:col>
      <xdr:colOff>447675</xdr:colOff>
      <xdr:row>26</xdr:row>
      <xdr:rowOff>38100</xdr:rowOff>
    </xdr:from>
    <xdr:ext cx="857250" cy="314325"/>
    <xdr:pic>
      <xdr:nvPicPr>
        <xdr:cNvPr id="0" name="image11.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43</xdr:col>
      <xdr:colOff>19050</xdr:colOff>
      <xdr:row>27</xdr:row>
      <xdr:rowOff>38100</xdr:rowOff>
    </xdr:from>
    <xdr:ext cx="800100" cy="314325"/>
    <xdr:pic>
      <xdr:nvPicPr>
        <xdr:cNvPr id="0" name="image12.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44</xdr:col>
      <xdr:colOff>57150</xdr:colOff>
      <xdr:row>28</xdr:row>
      <xdr:rowOff>76200</xdr:rowOff>
    </xdr:from>
    <xdr:ext cx="800100" cy="314325"/>
    <xdr:pic>
      <xdr:nvPicPr>
        <xdr:cNvPr id="0" name="image12.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45</xdr:col>
      <xdr:colOff>57150</xdr:colOff>
      <xdr:row>29</xdr:row>
      <xdr:rowOff>47625</xdr:rowOff>
    </xdr:from>
    <xdr:ext cx="314325" cy="314325"/>
    <xdr:pic>
      <xdr:nvPicPr>
        <xdr:cNvPr id="0" name="image15.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47</xdr:col>
      <xdr:colOff>19050</xdr:colOff>
      <xdr:row>29</xdr:row>
      <xdr:rowOff>409575</xdr:rowOff>
    </xdr:from>
    <xdr:ext cx="800100" cy="314325"/>
    <xdr:pic>
      <xdr:nvPicPr>
        <xdr:cNvPr id="0" name="image12.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48</xdr:col>
      <xdr:colOff>19050</xdr:colOff>
      <xdr:row>31</xdr:row>
      <xdr:rowOff>428625</xdr:rowOff>
    </xdr:from>
    <xdr:ext cx="800100" cy="314325"/>
    <xdr:pic>
      <xdr:nvPicPr>
        <xdr:cNvPr id="0" name="image12.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47</xdr:col>
      <xdr:colOff>66675</xdr:colOff>
      <xdr:row>30</xdr:row>
      <xdr:rowOff>409575</xdr:rowOff>
    </xdr:from>
    <xdr:ext cx="800100" cy="314325"/>
    <xdr:pic>
      <xdr:nvPicPr>
        <xdr:cNvPr id="0" name="image12.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48</xdr:col>
      <xdr:colOff>28575</xdr:colOff>
      <xdr:row>33</xdr:row>
      <xdr:rowOff>28575</xdr:rowOff>
    </xdr:from>
    <xdr:ext cx="800100" cy="314325"/>
    <xdr:pic>
      <xdr:nvPicPr>
        <xdr:cNvPr id="0" name="image12.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48</xdr:col>
      <xdr:colOff>400050</xdr:colOff>
      <xdr:row>35</xdr:row>
      <xdr:rowOff>38100</xdr:rowOff>
    </xdr:from>
    <xdr:ext cx="790575" cy="314325"/>
    <xdr:pic>
      <xdr:nvPicPr>
        <xdr:cNvPr id="0" name="image14.pn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51</xdr:col>
      <xdr:colOff>19050</xdr:colOff>
      <xdr:row>36</xdr:row>
      <xdr:rowOff>428625</xdr:rowOff>
    </xdr:from>
    <xdr:ext cx="361950" cy="314325"/>
    <xdr:pic>
      <xdr:nvPicPr>
        <xdr:cNvPr id="0" name="image13.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47</xdr:col>
      <xdr:colOff>57150</xdr:colOff>
      <xdr:row>29</xdr:row>
      <xdr:rowOff>47625</xdr:rowOff>
    </xdr:from>
    <xdr:ext cx="314325" cy="314325"/>
    <xdr:pic>
      <xdr:nvPicPr>
        <xdr:cNvPr id="0" name="image15.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48</xdr:col>
      <xdr:colOff>400050</xdr:colOff>
      <xdr:row>34</xdr:row>
      <xdr:rowOff>57150</xdr:rowOff>
    </xdr:from>
    <xdr:ext cx="771525" cy="314325"/>
    <xdr:pic>
      <xdr:nvPicPr>
        <xdr:cNvPr id="0" name="image16.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48</xdr:col>
      <xdr:colOff>400050</xdr:colOff>
      <xdr:row>36</xdr:row>
      <xdr:rowOff>28575</xdr:rowOff>
    </xdr:from>
    <xdr:ext cx="790575" cy="314325"/>
    <xdr:pic>
      <xdr:nvPicPr>
        <xdr:cNvPr id="0" name="image14.pn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53</xdr:col>
      <xdr:colOff>428625</xdr:colOff>
      <xdr:row>36</xdr:row>
      <xdr:rowOff>419100</xdr:rowOff>
    </xdr:from>
    <xdr:ext cx="361950" cy="314325"/>
    <xdr:pic>
      <xdr:nvPicPr>
        <xdr:cNvPr id="0" name="image13.png" title="Hình ảnh"/>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190500</xdr:rowOff>
    </xdr:from>
    <xdr:ext cx="2619375" cy="2657475"/>
    <xdr:graphicFrame>
      <xdr:nvGraphicFramePr>
        <xdr:cNvPr id="15" name="Chart 15"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161925</xdr:colOff>
      <xdr:row>0</xdr:row>
      <xdr:rowOff>190500</xdr:rowOff>
    </xdr:from>
    <xdr:ext cx="6934200" cy="5314950"/>
    <xdr:graphicFrame>
      <xdr:nvGraphicFramePr>
        <xdr:cNvPr id="16" name="Chart 16" title="Biểu đồ"/>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xdr:colOff>
      <xdr:row>5</xdr:row>
      <xdr:rowOff>28575</xdr:rowOff>
    </xdr:from>
    <xdr:ext cx="638175" cy="219075"/>
    <xdr:sp>
      <xdr:nvSpPr>
        <xdr:cNvPr id="18" name="Shape 18"/>
        <xdr:cNvSpPr/>
      </xdr:nvSpPr>
      <xdr:spPr>
        <a:xfrm>
          <a:off x="3849600" y="870625"/>
          <a:ext cx="618600" cy="2007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19050</xdr:colOff>
      <xdr:row>6</xdr:row>
      <xdr:rowOff>28575</xdr:rowOff>
    </xdr:from>
    <xdr:ext cx="1704975" cy="200025"/>
    <xdr:sp>
      <xdr:nvSpPr>
        <xdr:cNvPr id="19" name="Shape 19"/>
        <xdr:cNvSpPr/>
      </xdr:nvSpPr>
      <xdr:spPr>
        <a:xfrm>
          <a:off x="3849600" y="915625"/>
          <a:ext cx="1683000" cy="1779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219075</xdr:colOff>
      <xdr:row>7</xdr:row>
      <xdr:rowOff>38100</xdr:rowOff>
    </xdr:from>
    <xdr:ext cx="1066800" cy="209550"/>
    <xdr:sp>
      <xdr:nvSpPr>
        <xdr:cNvPr id="20" name="Shape 20"/>
        <xdr:cNvSpPr/>
      </xdr:nvSpPr>
      <xdr:spPr>
        <a:xfrm>
          <a:off x="3935200" y="870625"/>
          <a:ext cx="10521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7</xdr:col>
      <xdr:colOff>209550</xdr:colOff>
      <xdr:row>8</xdr:row>
      <xdr:rowOff>28575</xdr:rowOff>
    </xdr:from>
    <xdr:ext cx="200025" cy="209550"/>
    <xdr:sp>
      <xdr:nvSpPr>
        <xdr:cNvPr id="21" name="Shape 21"/>
        <xdr:cNvSpPr/>
      </xdr:nvSpPr>
      <xdr:spPr>
        <a:xfrm>
          <a:off x="3935200" y="870625"/>
          <a:ext cx="1851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7</xdr:col>
      <xdr:colOff>333375</xdr:colOff>
      <xdr:row>9</xdr:row>
      <xdr:rowOff>19050</xdr:rowOff>
    </xdr:from>
    <xdr:ext cx="200025" cy="209550"/>
    <xdr:sp>
      <xdr:nvSpPr>
        <xdr:cNvPr id="22" name="Shape 22"/>
        <xdr:cNvSpPr/>
      </xdr:nvSpPr>
      <xdr:spPr>
        <a:xfrm>
          <a:off x="3935200" y="870625"/>
          <a:ext cx="1851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8</xdr:col>
      <xdr:colOff>95250</xdr:colOff>
      <xdr:row>10</xdr:row>
      <xdr:rowOff>28575</xdr:rowOff>
    </xdr:from>
    <xdr:ext cx="200025" cy="209550"/>
    <xdr:sp>
      <xdr:nvSpPr>
        <xdr:cNvPr id="23" name="Shape 23"/>
        <xdr:cNvSpPr/>
      </xdr:nvSpPr>
      <xdr:spPr>
        <a:xfrm>
          <a:off x="3935200" y="870625"/>
          <a:ext cx="1851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8</xdr:col>
      <xdr:colOff>209550</xdr:colOff>
      <xdr:row>11</xdr:row>
      <xdr:rowOff>28575</xdr:rowOff>
    </xdr:from>
    <xdr:ext cx="200025" cy="209550"/>
    <xdr:sp>
      <xdr:nvSpPr>
        <xdr:cNvPr id="24" name="Shape 24"/>
        <xdr:cNvSpPr/>
      </xdr:nvSpPr>
      <xdr:spPr>
        <a:xfrm>
          <a:off x="3935200" y="870625"/>
          <a:ext cx="1851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8</xdr:col>
      <xdr:colOff>9525</xdr:colOff>
      <xdr:row>12</xdr:row>
      <xdr:rowOff>28575</xdr:rowOff>
    </xdr:from>
    <xdr:ext cx="638175" cy="209550"/>
    <xdr:sp>
      <xdr:nvSpPr>
        <xdr:cNvPr id="25" name="Shape 25"/>
        <xdr:cNvSpPr/>
      </xdr:nvSpPr>
      <xdr:spPr>
        <a:xfrm>
          <a:off x="3935200" y="870625"/>
          <a:ext cx="6234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9</xdr:col>
      <xdr:colOff>9525</xdr:colOff>
      <xdr:row>13</xdr:row>
      <xdr:rowOff>38100</xdr:rowOff>
    </xdr:from>
    <xdr:ext cx="200025" cy="209550"/>
    <xdr:sp>
      <xdr:nvSpPr>
        <xdr:cNvPr id="26" name="Shape 26"/>
        <xdr:cNvSpPr/>
      </xdr:nvSpPr>
      <xdr:spPr>
        <a:xfrm>
          <a:off x="3935200" y="870625"/>
          <a:ext cx="1851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9</xdr:col>
      <xdr:colOff>209550</xdr:colOff>
      <xdr:row>14</xdr:row>
      <xdr:rowOff>28575</xdr:rowOff>
    </xdr:from>
    <xdr:ext cx="200025" cy="209550"/>
    <xdr:sp>
      <xdr:nvSpPr>
        <xdr:cNvPr id="27" name="Shape 27"/>
        <xdr:cNvSpPr/>
      </xdr:nvSpPr>
      <xdr:spPr>
        <a:xfrm>
          <a:off x="3935200" y="870625"/>
          <a:ext cx="1851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9525</xdr:colOff>
      <xdr:row>15</xdr:row>
      <xdr:rowOff>28575</xdr:rowOff>
    </xdr:from>
    <xdr:ext cx="1266825" cy="209550"/>
    <xdr:sp>
      <xdr:nvSpPr>
        <xdr:cNvPr id="28" name="Shape 28"/>
        <xdr:cNvSpPr/>
      </xdr:nvSpPr>
      <xdr:spPr>
        <a:xfrm>
          <a:off x="3935200" y="870625"/>
          <a:ext cx="12468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13</xdr:col>
      <xdr:colOff>9525</xdr:colOff>
      <xdr:row>16</xdr:row>
      <xdr:rowOff>28575</xdr:rowOff>
    </xdr:from>
    <xdr:ext cx="1543050" cy="209550"/>
    <xdr:sp>
      <xdr:nvSpPr>
        <xdr:cNvPr id="29" name="Shape 29"/>
        <xdr:cNvSpPr/>
      </xdr:nvSpPr>
      <xdr:spPr>
        <a:xfrm>
          <a:off x="3935200" y="870625"/>
          <a:ext cx="15195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16</xdr:col>
      <xdr:colOff>19050</xdr:colOff>
      <xdr:row>17</xdr:row>
      <xdr:rowOff>28575</xdr:rowOff>
    </xdr:from>
    <xdr:ext cx="1704975" cy="209550"/>
    <xdr:sp>
      <xdr:nvSpPr>
        <xdr:cNvPr id="30" name="Shape 30"/>
        <xdr:cNvSpPr/>
      </xdr:nvSpPr>
      <xdr:spPr>
        <a:xfrm>
          <a:off x="3935200" y="870625"/>
          <a:ext cx="16851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16</xdr:col>
      <xdr:colOff>209550</xdr:colOff>
      <xdr:row>18</xdr:row>
      <xdr:rowOff>28575</xdr:rowOff>
    </xdr:from>
    <xdr:ext cx="762000" cy="209550"/>
    <xdr:sp>
      <xdr:nvSpPr>
        <xdr:cNvPr id="31" name="Shape 31"/>
        <xdr:cNvSpPr/>
      </xdr:nvSpPr>
      <xdr:spPr>
        <a:xfrm>
          <a:off x="3935200" y="870625"/>
          <a:ext cx="7404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219075</xdr:colOff>
      <xdr:row>19</xdr:row>
      <xdr:rowOff>28575</xdr:rowOff>
    </xdr:from>
    <xdr:ext cx="1323975" cy="209550"/>
    <xdr:sp>
      <xdr:nvSpPr>
        <xdr:cNvPr id="32" name="Shape 32"/>
        <xdr:cNvSpPr/>
      </xdr:nvSpPr>
      <xdr:spPr>
        <a:xfrm>
          <a:off x="3935200" y="870625"/>
          <a:ext cx="13053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18</xdr:col>
      <xdr:colOff>228600</xdr:colOff>
      <xdr:row>20</xdr:row>
      <xdr:rowOff>28575</xdr:rowOff>
    </xdr:from>
    <xdr:ext cx="342900" cy="209550"/>
    <xdr:sp>
      <xdr:nvSpPr>
        <xdr:cNvPr id="33" name="Shape 33"/>
        <xdr:cNvSpPr/>
      </xdr:nvSpPr>
      <xdr:spPr>
        <a:xfrm>
          <a:off x="3935200" y="870625"/>
          <a:ext cx="3216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18</xdr:col>
      <xdr:colOff>438150</xdr:colOff>
      <xdr:row>21</xdr:row>
      <xdr:rowOff>28575</xdr:rowOff>
    </xdr:from>
    <xdr:ext cx="152400" cy="209550"/>
    <xdr:sp>
      <xdr:nvSpPr>
        <xdr:cNvPr id="34" name="Shape 34"/>
        <xdr:cNvSpPr/>
      </xdr:nvSpPr>
      <xdr:spPr>
        <a:xfrm>
          <a:off x="3935200" y="870625"/>
          <a:ext cx="1365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19</xdr:col>
      <xdr:colOff>142875</xdr:colOff>
      <xdr:row>22</xdr:row>
      <xdr:rowOff>28575</xdr:rowOff>
    </xdr:from>
    <xdr:ext cx="257175" cy="209550"/>
    <xdr:sp>
      <xdr:nvSpPr>
        <xdr:cNvPr id="35" name="Shape 35"/>
        <xdr:cNvSpPr/>
      </xdr:nvSpPr>
      <xdr:spPr>
        <a:xfrm>
          <a:off x="3983900" y="870625"/>
          <a:ext cx="2337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17</xdr:col>
      <xdr:colOff>9525</xdr:colOff>
      <xdr:row>23</xdr:row>
      <xdr:rowOff>28575</xdr:rowOff>
    </xdr:from>
    <xdr:ext cx="1704975" cy="209550"/>
    <xdr:sp>
      <xdr:nvSpPr>
        <xdr:cNvPr id="36" name="Shape 36"/>
        <xdr:cNvSpPr/>
      </xdr:nvSpPr>
      <xdr:spPr>
        <a:xfrm>
          <a:off x="3935200" y="870625"/>
          <a:ext cx="16851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19</xdr:col>
      <xdr:colOff>200025</xdr:colOff>
      <xdr:row>24</xdr:row>
      <xdr:rowOff>28575</xdr:rowOff>
    </xdr:from>
    <xdr:ext cx="447675" cy="209550"/>
    <xdr:sp>
      <xdr:nvSpPr>
        <xdr:cNvPr id="37" name="Shape 37"/>
        <xdr:cNvSpPr/>
      </xdr:nvSpPr>
      <xdr:spPr>
        <a:xfrm>
          <a:off x="3935200" y="870625"/>
          <a:ext cx="4287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19</xdr:col>
      <xdr:colOff>200025</xdr:colOff>
      <xdr:row>25</xdr:row>
      <xdr:rowOff>28575</xdr:rowOff>
    </xdr:from>
    <xdr:ext cx="447675" cy="209550"/>
    <xdr:sp>
      <xdr:nvSpPr>
        <xdr:cNvPr id="38" name="Shape 38"/>
        <xdr:cNvSpPr/>
      </xdr:nvSpPr>
      <xdr:spPr>
        <a:xfrm>
          <a:off x="3935200" y="870625"/>
          <a:ext cx="4287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20</xdr:col>
      <xdr:colOff>209550</xdr:colOff>
      <xdr:row>26</xdr:row>
      <xdr:rowOff>28575</xdr:rowOff>
    </xdr:from>
    <xdr:ext cx="914400" cy="209550"/>
    <xdr:sp>
      <xdr:nvSpPr>
        <xdr:cNvPr id="39" name="Shape 39"/>
        <xdr:cNvSpPr/>
      </xdr:nvSpPr>
      <xdr:spPr>
        <a:xfrm>
          <a:off x="3935200" y="870625"/>
          <a:ext cx="8961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22</xdr:col>
      <xdr:colOff>247650</xdr:colOff>
      <xdr:row>27</xdr:row>
      <xdr:rowOff>28575</xdr:rowOff>
    </xdr:from>
    <xdr:ext cx="447675" cy="209550"/>
    <xdr:sp>
      <xdr:nvSpPr>
        <xdr:cNvPr id="40" name="Shape 40"/>
        <xdr:cNvSpPr/>
      </xdr:nvSpPr>
      <xdr:spPr>
        <a:xfrm>
          <a:off x="3935200" y="870625"/>
          <a:ext cx="4287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26</xdr:col>
      <xdr:colOff>219075</xdr:colOff>
      <xdr:row>29</xdr:row>
      <xdr:rowOff>28575</xdr:rowOff>
    </xdr:from>
    <xdr:ext cx="200025" cy="209550"/>
    <xdr:sp>
      <xdr:nvSpPr>
        <xdr:cNvPr id="41" name="Shape 41"/>
        <xdr:cNvSpPr/>
      </xdr:nvSpPr>
      <xdr:spPr>
        <a:xfrm>
          <a:off x="3886500" y="870625"/>
          <a:ext cx="185100" cy="191100"/>
        </a:xfrm>
        <a:prstGeom prst="rightArrow">
          <a:avLst>
            <a:gd fmla="val 50000" name="adj1"/>
            <a:gd fmla="val 50000" name="adj2"/>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14</xdr:col>
      <xdr:colOff>352425</xdr:colOff>
      <xdr:row>1</xdr:row>
      <xdr:rowOff>104775</xdr:rowOff>
    </xdr:from>
    <xdr:ext cx="447675" cy="209550"/>
    <xdr:sp>
      <xdr:nvSpPr>
        <xdr:cNvPr id="42" name="Shape 42"/>
        <xdr:cNvSpPr/>
      </xdr:nvSpPr>
      <xdr:spPr>
        <a:xfrm>
          <a:off x="3935200" y="870625"/>
          <a:ext cx="428700" cy="191100"/>
        </a:xfrm>
        <a:prstGeom prst="rightArrow">
          <a:avLst>
            <a:gd fmla="val 50000" name="adj1"/>
            <a:gd fmla="val 50000" name="adj2"/>
          </a:avLst>
        </a:prstGeom>
        <a:solidFill>
          <a:srgbClr val="9999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17</xdr:col>
      <xdr:colOff>352425</xdr:colOff>
      <xdr:row>1</xdr:row>
      <xdr:rowOff>104775</xdr:rowOff>
    </xdr:from>
    <xdr:ext cx="447675" cy="209550"/>
    <xdr:sp>
      <xdr:nvSpPr>
        <xdr:cNvPr id="43" name="Shape 43"/>
        <xdr:cNvSpPr/>
      </xdr:nvSpPr>
      <xdr:spPr>
        <a:xfrm>
          <a:off x="3935200" y="870625"/>
          <a:ext cx="428700" cy="191100"/>
        </a:xfrm>
        <a:prstGeom prst="rightArrow">
          <a:avLst>
            <a:gd fmla="val 50000" name="adj1"/>
            <a:gd fmla="val 50000" name="adj2"/>
          </a:avLst>
        </a:prstGeom>
        <a:solidFill>
          <a:srgbClr val="6AA84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20</xdr:col>
      <xdr:colOff>400050</xdr:colOff>
      <xdr:row>1</xdr:row>
      <xdr:rowOff>104775</xdr:rowOff>
    </xdr:from>
    <xdr:ext cx="447675" cy="209550"/>
    <xdr:sp>
      <xdr:nvSpPr>
        <xdr:cNvPr id="44" name="Shape 44"/>
        <xdr:cNvSpPr/>
      </xdr:nvSpPr>
      <xdr:spPr>
        <a:xfrm>
          <a:off x="3935200" y="870625"/>
          <a:ext cx="428700" cy="191100"/>
        </a:xfrm>
        <a:prstGeom prst="rightArrow">
          <a:avLst>
            <a:gd fmla="val 50000" name="adj1"/>
            <a:gd fmla="val 50000" name="adj2"/>
          </a:avLst>
        </a:prstGeom>
        <a:solidFill>
          <a:srgbClr val="E6913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25</xdr:col>
      <xdr:colOff>257175</xdr:colOff>
      <xdr:row>5</xdr:row>
      <xdr:rowOff>19050</xdr:rowOff>
    </xdr:from>
    <xdr:ext cx="28575" cy="7239000"/>
    <xdr:grpSp>
      <xdr:nvGrpSpPr>
        <xdr:cNvPr id="2" name="Shape 2" title="Bản vẽ"/>
        <xdr:cNvGrpSpPr/>
      </xdr:nvGrpSpPr>
      <xdr:grpSpPr>
        <a:xfrm>
          <a:off x="3935650" y="87675"/>
          <a:ext cx="9300" cy="8075100"/>
          <a:chOff x="3935650" y="87675"/>
          <a:chExt cx="9300" cy="8075100"/>
        </a:xfrm>
      </xdr:grpSpPr>
      <xdr:cxnSp>
        <xdr:nvCxnSpPr>
          <xdr:cNvPr id="45" name="Shape 45"/>
          <xdr:cNvCxnSpPr/>
        </xdr:nvCxnSpPr>
        <xdr:spPr>
          <a:xfrm flipH="1">
            <a:off x="3935650" y="87675"/>
            <a:ext cx="9300" cy="8075100"/>
          </a:xfrm>
          <a:prstGeom prst="straightConnector1">
            <a:avLst/>
          </a:prstGeom>
          <a:noFill/>
          <a:ln cap="flat" cmpd="sng" w="19050">
            <a:solidFill>
              <a:srgbClr val="0000FF"/>
            </a:solidFill>
            <a:prstDash val="lgDash"/>
            <a:round/>
            <a:headEnd len="med" w="med" type="none"/>
            <a:tailEnd len="med" w="med" type="none"/>
          </a:ln>
        </xdr:spPr>
      </xdr:cxnSp>
    </xdr:grpSp>
    <xdr:clientData fLocksWithSheet="0"/>
  </xdr:oneCellAnchor>
  <xdr:oneCellAnchor>
    <xdr:from>
      <xdr:col>25</xdr:col>
      <xdr:colOff>209550</xdr:colOff>
      <xdr:row>28</xdr:row>
      <xdr:rowOff>19050</xdr:rowOff>
    </xdr:from>
    <xdr:ext cx="409575" cy="209550"/>
    <xdr:sp>
      <xdr:nvSpPr>
        <xdr:cNvPr id="46" name="Shape 46"/>
        <xdr:cNvSpPr/>
      </xdr:nvSpPr>
      <xdr:spPr>
        <a:xfrm>
          <a:off x="3681950" y="870625"/>
          <a:ext cx="389700" cy="191100"/>
        </a:xfrm>
        <a:prstGeom prst="rightArrow">
          <a:avLst>
            <a:gd fmla="val 50000" name="adj1"/>
            <a:gd fmla="val 50000" name="adj2"/>
          </a:avLst>
        </a:prstGeom>
        <a:solidFill>
          <a:srgbClr val="93C47D"/>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438150</xdr:colOff>
      <xdr:row>2</xdr:row>
      <xdr:rowOff>428625</xdr:rowOff>
    </xdr:from>
    <xdr:ext cx="1457325" cy="1295400"/>
    <xdr:pic>
      <xdr:nvPicPr>
        <xdr:cNvPr id="0" name="image19.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2171700</xdr:colOff>
      <xdr:row>2</xdr:row>
      <xdr:rowOff>428625</xdr:rowOff>
    </xdr:from>
    <xdr:ext cx="1123950" cy="1228725"/>
    <xdr:pic>
      <xdr:nvPicPr>
        <xdr:cNvPr id="0" name="image18.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3714750</xdr:colOff>
      <xdr:row>2</xdr:row>
      <xdr:rowOff>428625</xdr:rowOff>
    </xdr:from>
    <xdr:ext cx="1123950" cy="1228725"/>
    <xdr:pic>
      <xdr:nvPicPr>
        <xdr:cNvPr id="0" name="image21.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390525</xdr:colOff>
      <xdr:row>2</xdr:row>
      <xdr:rowOff>2476500</xdr:rowOff>
    </xdr:from>
    <xdr:ext cx="1371600" cy="1228725"/>
    <xdr:pic>
      <xdr:nvPicPr>
        <xdr:cNvPr id="0" name="image17.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2171700</xdr:colOff>
      <xdr:row>2</xdr:row>
      <xdr:rowOff>428625</xdr:rowOff>
    </xdr:from>
    <xdr:ext cx="1123950" cy="1228725"/>
    <xdr:pic>
      <xdr:nvPicPr>
        <xdr:cNvPr id="0" name="image18.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2171700</xdr:colOff>
      <xdr:row>2</xdr:row>
      <xdr:rowOff>428625</xdr:rowOff>
    </xdr:from>
    <xdr:ext cx="1123950" cy="1228725"/>
    <xdr:pic>
      <xdr:nvPicPr>
        <xdr:cNvPr id="0" name="image18.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2038350</xdr:colOff>
      <xdr:row>2</xdr:row>
      <xdr:rowOff>2676525</xdr:rowOff>
    </xdr:from>
    <xdr:ext cx="1209675" cy="838200"/>
    <xdr:pic>
      <xdr:nvPicPr>
        <xdr:cNvPr id="0" name="image23.pn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3486150</xdr:colOff>
      <xdr:row>2</xdr:row>
      <xdr:rowOff>2495550</xdr:rowOff>
    </xdr:from>
    <xdr:ext cx="1266825" cy="1190625"/>
    <xdr:pic>
      <xdr:nvPicPr>
        <xdr:cNvPr id="0" name="image26.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4800600</xdr:colOff>
      <xdr:row>2</xdr:row>
      <xdr:rowOff>2486025</xdr:rowOff>
    </xdr:from>
    <xdr:ext cx="1457325" cy="1295400"/>
    <xdr:pic>
      <xdr:nvPicPr>
        <xdr:cNvPr id="0" name="image25.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6067425</xdr:colOff>
      <xdr:row>2</xdr:row>
      <xdr:rowOff>2352675</xdr:rowOff>
    </xdr:from>
    <xdr:ext cx="1123950" cy="1390650"/>
    <xdr:pic>
      <xdr:nvPicPr>
        <xdr:cNvPr id="0" name="image24.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342900</xdr:colOff>
      <xdr:row>3</xdr:row>
      <xdr:rowOff>1371600</xdr:rowOff>
    </xdr:from>
    <xdr:ext cx="3095625" cy="1914525"/>
    <xdr:pic>
      <xdr:nvPicPr>
        <xdr:cNvPr id="0" name="image20.png" title="Hình ảnh"/>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3810000</xdr:colOff>
      <xdr:row>3</xdr:row>
      <xdr:rowOff>1371600</xdr:rowOff>
    </xdr:from>
    <xdr:ext cx="2228850" cy="1914525"/>
    <xdr:pic>
      <xdr:nvPicPr>
        <xdr:cNvPr id="0" name="image22.png" title="Hình ảnh"/>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93C47D"/>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achinelearningcoban.com/2016/12/27/categories/" TargetMode="External"/><Relationship Id="rId3" Type="http://schemas.openxmlformats.org/officeDocument/2006/relationships/hyperlink" Target="https://paperswithcode.com/methods/area/computer-vision" TargetMode="External"/><Relationship Id="rId4" Type="http://schemas.openxmlformats.org/officeDocument/2006/relationships/hyperlink" Target="https://arxiv.org/pdf/1903.08536v3.pdf" TargetMode="External"/><Relationship Id="rId5" Type="http://schemas.openxmlformats.org/officeDocument/2006/relationships/hyperlink" Target="https://github.com/skokec/segdec-net-jim2019" TargetMode="External"/><Relationship Id="rId6" Type="http://schemas.openxmlformats.org/officeDocument/2006/relationships/hyperlink" Target="https://www.youtube.com/watch?v=-Z7Sx2sS8z8&amp;list=PLhA3b2k8R3t3zhbjDmqHudUTZqvRdELgd"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forum.commonvisionblox.com/" TargetMode="External"/><Relationship Id="rId2" Type="http://schemas.openxmlformats.org/officeDocument/2006/relationships/hyperlink" Target="https://www.pythonguis.com/tutorials/pyside6-creating-your-first-window/" TargetMode="External"/><Relationship Id="rId3" Type="http://schemas.openxmlformats.org/officeDocument/2006/relationships/hyperlink" Target="https://www.toptal.com/python/beginners-guide-to-concurrency-and-parallelism-in-python" TargetMode="External"/><Relationship Id="rId4" Type="http://schemas.openxmlformats.org/officeDocument/2006/relationships/hyperlink" Target="https://realpython.com/python-sockets/"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34.75"/>
    <col customWidth="1" min="3" max="3" width="34.25"/>
    <col customWidth="1" min="4" max="4" width="45.0"/>
    <col customWidth="1" min="5" max="5" width="35.0"/>
    <col customWidth="1" min="6" max="6" width="28.0"/>
    <col customWidth="1" min="7" max="8" width="35.0"/>
    <col customWidth="1" min="9" max="9" width="23.38"/>
    <col customWidth="1" min="10" max="10" width="35.0"/>
    <col customWidth="1" min="11" max="12" width="28.0"/>
    <col customWidth="1" min="13" max="13" width="16.88"/>
  </cols>
  <sheetData>
    <row r="1" ht="27.75" customHeight="1">
      <c r="A1" s="1"/>
      <c r="B1" s="2"/>
      <c r="C1" s="2"/>
      <c r="D1" s="2"/>
      <c r="E1" s="2"/>
      <c r="F1" s="2"/>
      <c r="G1" s="2"/>
    </row>
    <row r="2" ht="27.75" customHeight="1">
      <c r="A2" s="3"/>
      <c r="B2" s="4" t="s">
        <v>0</v>
      </c>
      <c r="C2" s="2"/>
      <c r="D2" s="2"/>
      <c r="E2" s="2"/>
      <c r="F2" s="2"/>
      <c r="G2" s="2"/>
    </row>
    <row r="3" ht="27.75" customHeight="1">
      <c r="A3" s="5"/>
      <c r="B3" s="4" t="s">
        <v>1</v>
      </c>
      <c r="C3" s="2"/>
      <c r="D3" s="2"/>
      <c r="E3" s="2"/>
      <c r="F3" s="2"/>
      <c r="G3" s="2"/>
    </row>
    <row r="4" ht="27.75" customHeight="1">
      <c r="A4" s="6"/>
      <c r="B4" s="4" t="s">
        <v>2</v>
      </c>
      <c r="C4" s="2"/>
      <c r="D4" s="2"/>
      <c r="E4" s="2"/>
      <c r="F4" s="2"/>
      <c r="G4" s="2"/>
      <c r="N4" s="7">
        <v>44.0</v>
      </c>
    </row>
    <row r="5" ht="27.75" customHeight="1">
      <c r="A5" s="8"/>
      <c r="B5" s="4" t="s">
        <v>3</v>
      </c>
      <c r="C5" s="2"/>
      <c r="D5" s="2"/>
      <c r="E5" s="2"/>
      <c r="F5" s="2"/>
      <c r="G5" s="2"/>
      <c r="N5" s="7">
        <v>5.0</v>
      </c>
    </row>
    <row r="6" ht="27.75" customHeight="1">
      <c r="A6" s="9"/>
      <c r="B6" s="4" t="s">
        <v>4</v>
      </c>
      <c r="C6" s="2"/>
      <c r="D6" s="2"/>
      <c r="E6" s="2"/>
      <c r="F6" s="2"/>
      <c r="G6" s="2"/>
      <c r="N6" s="7">
        <v>7.0</v>
      </c>
    </row>
    <row r="7" ht="27.75" customHeight="1">
      <c r="A7" s="10"/>
      <c r="B7" s="4" t="s">
        <v>5</v>
      </c>
      <c r="C7" s="2"/>
      <c r="D7" s="2"/>
      <c r="E7" s="2"/>
      <c r="F7" s="2"/>
      <c r="G7" s="2"/>
      <c r="N7" s="7">
        <v>9.0</v>
      </c>
    </row>
    <row r="8" ht="27.75" customHeight="1">
      <c r="C8" s="2"/>
      <c r="D8" s="2"/>
      <c r="E8" s="2"/>
      <c r="F8" s="2"/>
      <c r="G8" s="2"/>
      <c r="N8" s="7">
        <v>11.0</v>
      </c>
    </row>
    <row r="9" ht="27.75" customHeight="1">
      <c r="A9" s="11" t="s">
        <v>6</v>
      </c>
      <c r="B9" s="12"/>
      <c r="C9" s="13" t="s">
        <v>7</v>
      </c>
      <c r="D9" s="14"/>
      <c r="E9" s="2"/>
      <c r="F9" s="2"/>
      <c r="G9" s="2"/>
    </row>
    <row r="10" ht="27.75" customHeight="1">
      <c r="B10" s="12"/>
      <c r="C10" s="15" t="s">
        <v>8</v>
      </c>
      <c r="D10" s="16"/>
      <c r="E10" s="2"/>
      <c r="F10" s="2"/>
      <c r="G10" s="2"/>
    </row>
    <row r="11" ht="27.75" customHeight="1">
      <c r="B11" s="12"/>
      <c r="C11" s="17" t="s">
        <v>9</v>
      </c>
      <c r="D11" s="18"/>
      <c r="E11" s="2"/>
      <c r="F11" s="2"/>
      <c r="G11" s="2"/>
    </row>
    <row r="12" ht="27.75" customHeight="1">
      <c r="A12" s="1"/>
      <c r="B12" s="2"/>
      <c r="C12" s="2"/>
      <c r="D12" s="2"/>
      <c r="E12" s="2"/>
      <c r="F12" s="2"/>
      <c r="G12" s="2"/>
    </row>
    <row r="13" ht="27.75" customHeight="1">
      <c r="A13" s="1"/>
      <c r="B13" s="2"/>
      <c r="C13" s="2"/>
      <c r="D13" s="2"/>
      <c r="E13" s="2"/>
      <c r="F13" s="2"/>
      <c r="G13" s="2"/>
    </row>
    <row r="14" ht="27.75" customHeight="1">
      <c r="A14" s="1"/>
      <c r="B14" s="2"/>
      <c r="C14" s="2"/>
      <c r="D14" s="2"/>
      <c r="E14" s="2"/>
      <c r="F14" s="2"/>
      <c r="G14" s="2"/>
    </row>
    <row r="15" ht="27.75" customHeight="1">
      <c r="A15" s="1"/>
      <c r="B15" s="2"/>
      <c r="C15" s="2"/>
      <c r="D15" s="2"/>
      <c r="E15" s="2"/>
      <c r="F15" s="2"/>
      <c r="G15" s="2"/>
    </row>
    <row r="16" ht="27.75" customHeight="1">
      <c r="A16" s="1"/>
      <c r="B16" s="2"/>
      <c r="C16" s="2"/>
      <c r="D16" s="2"/>
      <c r="E16" s="2"/>
      <c r="F16" s="2"/>
      <c r="G16" s="2"/>
    </row>
    <row r="17" ht="27.75" customHeight="1">
      <c r="A17" s="19"/>
      <c r="B17" s="20" t="s">
        <v>10</v>
      </c>
      <c r="C17" s="20" t="s">
        <v>11</v>
      </c>
      <c r="D17" s="20" t="s">
        <v>12</v>
      </c>
      <c r="E17" s="20" t="s">
        <v>13</v>
      </c>
      <c r="F17" s="20" t="s">
        <v>14</v>
      </c>
      <c r="G17" s="20" t="s">
        <v>15</v>
      </c>
    </row>
    <row r="18">
      <c r="A18" s="21" t="s">
        <v>16</v>
      </c>
      <c r="B18" s="22" t="s">
        <v>17</v>
      </c>
      <c r="C18" s="22" t="s">
        <v>18</v>
      </c>
      <c r="D18" s="22" t="s">
        <v>19</v>
      </c>
      <c r="E18" s="22" t="s">
        <v>20</v>
      </c>
      <c r="F18" s="22" t="s">
        <v>21</v>
      </c>
      <c r="G18" s="22" t="s">
        <v>22</v>
      </c>
    </row>
    <row r="19">
      <c r="A19" s="23"/>
      <c r="B19" s="22" t="s">
        <v>23</v>
      </c>
      <c r="C19" s="22" t="s">
        <v>24</v>
      </c>
      <c r="D19" s="22" t="s">
        <v>25</v>
      </c>
      <c r="E19" s="22" t="s">
        <v>26</v>
      </c>
      <c r="F19" s="22" t="s">
        <v>26</v>
      </c>
      <c r="G19" s="22" t="s">
        <v>27</v>
      </c>
    </row>
    <row r="20">
      <c r="A20" s="23"/>
      <c r="B20" s="22" t="s">
        <v>28</v>
      </c>
      <c r="C20" s="22" t="s">
        <v>29</v>
      </c>
      <c r="D20" s="22" t="s">
        <v>30</v>
      </c>
      <c r="E20" s="22" t="s">
        <v>31</v>
      </c>
      <c r="F20" s="22" t="s">
        <v>32</v>
      </c>
      <c r="G20" s="22" t="s">
        <v>33</v>
      </c>
    </row>
    <row r="21">
      <c r="A21" s="23"/>
      <c r="B21" s="24" t="s">
        <v>34</v>
      </c>
      <c r="C21" s="24" t="s">
        <v>35</v>
      </c>
      <c r="D21" s="24" t="s">
        <v>36</v>
      </c>
      <c r="E21" s="24" t="s">
        <v>37</v>
      </c>
      <c r="F21" s="24" t="s">
        <v>38</v>
      </c>
      <c r="G21" s="24" t="s">
        <v>39</v>
      </c>
      <c r="H21" s="25">
        <f>69+104+50+50+69+58</f>
        <v>400</v>
      </c>
      <c r="I21" s="25">
        <f>2</f>
        <v>2</v>
      </c>
    </row>
    <row r="22">
      <c r="A22" s="26"/>
      <c r="B22" s="24" t="s">
        <v>40</v>
      </c>
      <c r="C22" s="24" t="s">
        <v>41</v>
      </c>
      <c r="D22" s="24" t="s">
        <v>42</v>
      </c>
      <c r="E22" s="24" t="s">
        <v>43</v>
      </c>
      <c r="F22" s="24" t="s">
        <v>44</v>
      </c>
      <c r="G22" s="24" t="s">
        <v>45</v>
      </c>
      <c r="H22" s="25">
        <f>82+164+82+72+146+164</f>
        <v>710</v>
      </c>
      <c r="I22" s="25">
        <f>1+1+8+12</f>
        <v>22</v>
      </c>
    </row>
    <row r="23">
      <c r="A23" s="27"/>
      <c r="B23" s="28">
        <v>4.0</v>
      </c>
      <c r="C23" s="28">
        <v>4.0</v>
      </c>
      <c r="D23" s="28">
        <v>4.0</v>
      </c>
      <c r="E23" s="28">
        <v>4.0</v>
      </c>
      <c r="F23" s="28">
        <v>4.0</v>
      </c>
      <c r="G23" s="28">
        <v>4.0</v>
      </c>
      <c r="H23" s="29"/>
      <c r="I23" s="29"/>
      <c r="J23" s="29"/>
      <c r="K23" s="29"/>
      <c r="L23" s="29"/>
      <c r="M23" s="29"/>
      <c r="N23" s="29"/>
      <c r="O23" s="29"/>
      <c r="P23" s="29"/>
      <c r="Q23" s="29"/>
      <c r="R23" s="29"/>
      <c r="S23" s="29"/>
      <c r="T23" s="29"/>
      <c r="U23" s="29"/>
      <c r="V23" s="29"/>
      <c r="W23" s="29"/>
      <c r="X23" s="29"/>
      <c r="Y23" s="29"/>
    </row>
    <row r="24" ht="27.75" customHeight="1">
      <c r="A24" s="19"/>
      <c r="B24" s="20" t="s">
        <v>46</v>
      </c>
      <c r="C24" s="20" t="s">
        <v>47</v>
      </c>
      <c r="D24" s="20" t="s">
        <v>48</v>
      </c>
      <c r="E24" s="20" t="s">
        <v>49</v>
      </c>
      <c r="F24" s="20" t="s">
        <v>50</v>
      </c>
      <c r="G24" s="20" t="s">
        <v>51</v>
      </c>
      <c r="H24" s="20" t="s">
        <v>52</v>
      </c>
      <c r="I24" s="20" t="s">
        <v>53</v>
      </c>
      <c r="J24" s="20" t="s">
        <v>54</v>
      </c>
    </row>
    <row r="25">
      <c r="A25" s="21" t="s">
        <v>55</v>
      </c>
      <c r="B25" s="30" t="s">
        <v>56</v>
      </c>
      <c r="C25" s="31" t="s">
        <v>57</v>
      </c>
      <c r="D25" s="30" t="s">
        <v>58</v>
      </c>
      <c r="E25" s="31" t="s">
        <v>57</v>
      </c>
      <c r="F25" s="31" t="s">
        <v>57</v>
      </c>
      <c r="G25" s="31" t="s">
        <v>59</v>
      </c>
      <c r="H25" s="31" t="s">
        <v>57</v>
      </c>
      <c r="I25" s="31" t="s">
        <v>57</v>
      </c>
      <c r="J25" s="31" t="s">
        <v>59</v>
      </c>
    </row>
    <row r="26">
      <c r="A26" s="23"/>
      <c r="B26" s="22" t="s">
        <v>60</v>
      </c>
      <c r="C26" s="23"/>
      <c r="D26" s="22" t="s">
        <v>61</v>
      </c>
      <c r="E26" s="23"/>
      <c r="F26" s="23"/>
      <c r="G26" s="23"/>
      <c r="H26" s="23"/>
      <c r="I26" s="23"/>
      <c r="J26" s="23"/>
    </row>
    <row r="27">
      <c r="A27" s="23"/>
      <c r="B27" s="30" t="s">
        <v>62</v>
      </c>
      <c r="C27" s="23"/>
      <c r="D27" s="22" t="s">
        <v>63</v>
      </c>
      <c r="E27" s="23"/>
      <c r="F27" s="23"/>
      <c r="G27" s="23"/>
      <c r="H27" s="23"/>
      <c r="I27" s="23"/>
      <c r="J27" s="23"/>
    </row>
    <row r="28">
      <c r="A28" s="23"/>
      <c r="B28" s="24" t="s">
        <v>64</v>
      </c>
      <c r="C28" s="23"/>
      <c r="D28" s="24" t="s">
        <v>65</v>
      </c>
      <c r="E28" s="23"/>
      <c r="F28" s="23"/>
      <c r="G28" s="23"/>
      <c r="H28" s="23"/>
      <c r="I28" s="23"/>
      <c r="J28" s="23"/>
      <c r="K28" s="25">
        <f>68+30</f>
        <v>98</v>
      </c>
      <c r="L28" s="25">
        <f>0</f>
        <v>0</v>
      </c>
    </row>
    <row r="29">
      <c r="A29" s="26"/>
      <c r="B29" s="24" t="s">
        <v>66</v>
      </c>
      <c r="C29" s="26"/>
      <c r="D29" s="24" t="s">
        <v>67</v>
      </c>
      <c r="E29" s="26"/>
      <c r="F29" s="26"/>
      <c r="G29" s="26"/>
      <c r="H29" s="26"/>
      <c r="I29" s="26"/>
      <c r="J29" s="26"/>
      <c r="K29" s="25">
        <f>156+207</f>
        <v>363</v>
      </c>
      <c r="L29" s="25">
        <f>1</f>
        <v>1</v>
      </c>
    </row>
    <row r="30">
      <c r="A30" s="27"/>
      <c r="B30" s="28">
        <v>4.0</v>
      </c>
      <c r="C30" s="28">
        <v>1.0</v>
      </c>
      <c r="D30" s="28">
        <v>4.0</v>
      </c>
      <c r="E30" s="28">
        <v>1.0</v>
      </c>
      <c r="F30" s="28">
        <v>1.0</v>
      </c>
      <c r="G30" s="28">
        <v>1.0</v>
      </c>
      <c r="H30" s="28">
        <v>1.0</v>
      </c>
      <c r="I30" s="28">
        <v>1.0</v>
      </c>
      <c r="J30" s="28">
        <v>1.0</v>
      </c>
      <c r="K30" s="29"/>
      <c r="L30" s="29"/>
      <c r="M30" s="29"/>
      <c r="N30" s="29"/>
      <c r="O30" s="29"/>
      <c r="P30" s="29"/>
      <c r="Q30" s="29"/>
      <c r="R30" s="29"/>
      <c r="S30" s="29"/>
      <c r="T30" s="29"/>
      <c r="U30" s="29"/>
      <c r="V30" s="29"/>
      <c r="W30" s="29"/>
      <c r="X30" s="29"/>
      <c r="Y30" s="29"/>
    </row>
    <row r="31" ht="27.75" customHeight="1">
      <c r="A31" s="19"/>
      <c r="B31" s="20" t="s">
        <v>68</v>
      </c>
      <c r="C31" s="20" t="s">
        <v>69</v>
      </c>
      <c r="D31" s="20" t="s">
        <v>70</v>
      </c>
      <c r="E31" s="20" t="s">
        <v>71</v>
      </c>
      <c r="F31" s="32"/>
      <c r="G31" s="32"/>
    </row>
    <row r="32">
      <c r="A32" s="21" t="s">
        <v>72</v>
      </c>
      <c r="B32" s="22" t="s">
        <v>73</v>
      </c>
      <c r="C32" s="31" t="s">
        <v>57</v>
      </c>
      <c r="D32" s="30" t="s">
        <v>74</v>
      </c>
      <c r="E32" s="31" t="s">
        <v>57</v>
      </c>
      <c r="F32" s="7"/>
      <c r="G32" s="7"/>
    </row>
    <row r="33">
      <c r="A33" s="23"/>
      <c r="B33" s="22" t="s">
        <v>75</v>
      </c>
      <c r="C33" s="23"/>
      <c r="D33" s="30" t="s">
        <v>76</v>
      </c>
      <c r="E33" s="23"/>
      <c r="G33" s="7"/>
    </row>
    <row r="34">
      <c r="A34" s="23"/>
      <c r="B34" s="22" t="s">
        <v>77</v>
      </c>
      <c r="C34" s="23"/>
      <c r="D34" s="22" t="s">
        <v>78</v>
      </c>
      <c r="E34" s="23"/>
      <c r="F34" s="7"/>
      <c r="G34" s="7"/>
    </row>
    <row r="35">
      <c r="A35" s="23"/>
      <c r="B35" s="24" t="s">
        <v>79</v>
      </c>
      <c r="C35" s="23"/>
      <c r="D35" s="24" t="s">
        <v>80</v>
      </c>
      <c r="E35" s="23"/>
      <c r="F35" s="25">
        <f>64+63</f>
        <v>127</v>
      </c>
      <c r="G35" s="25">
        <f>0</f>
        <v>0</v>
      </c>
    </row>
    <row r="36">
      <c r="A36" s="26"/>
      <c r="B36" s="24" t="s">
        <v>81</v>
      </c>
      <c r="C36" s="26"/>
      <c r="D36" s="24" t="s">
        <v>82</v>
      </c>
      <c r="E36" s="26"/>
      <c r="F36" s="25">
        <f>216+97</f>
        <v>313</v>
      </c>
      <c r="G36" s="25">
        <f>2</f>
        <v>2</v>
      </c>
    </row>
    <row r="37">
      <c r="A37" s="27"/>
      <c r="B37" s="28">
        <v>4.0</v>
      </c>
      <c r="C37" s="28">
        <v>1.0</v>
      </c>
      <c r="D37" s="28">
        <v>4.0</v>
      </c>
      <c r="E37" s="28">
        <v>1.0</v>
      </c>
      <c r="F37" s="29"/>
      <c r="G37" s="29"/>
      <c r="H37" s="29"/>
      <c r="I37" s="29"/>
      <c r="J37" s="29"/>
      <c r="K37" s="29"/>
      <c r="L37" s="29"/>
      <c r="M37" s="29"/>
      <c r="N37" s="29"/>
      <c r="O37" s="29"/>
      <c r="P37" s="29"/>
      <c r="Q37" s="29"/>
      <c r="R37" s="29"/>
      <c r="S37" s="29"/>
      <c r="T37" s="29"/>
      <c r="U37" s="29"/>
      <c r="V37" s="29"/>
      <c r="W37" s="29"/>
      <c r="X37" s="29"/>
      <c r="Y37" s="29"/>
    </row>
    <row r="38" ht="27.75" customHeight="1">
      <c r="A38" s="19"/>
      <c r="B38" s="20" t="s">
        <v>83</v>
      </c>
      <c r="C38" s="20" t="s">
        <v>84</v>
      </c>
      <c r="D38" s="20" t="s">
        <v>85</v>
      </c>
      <c r="E38" s="20" t="s">
        <v>86</v>
      </c>
      <c r="F38" s="20" t="s">
        <v>87</v>
      </c>
      <c r="G38" s="20" t="s">
        <v>88</v>
      </c>
    </row>
    <row r="39">
      <c r="A39" s="21" t="s">
        <v>89</v>
      </c>
      <c r="B39" s="30" t="s">
        <v>90</v>
      </c>
      <c r="C39" s="22" t="s">
        <v>91</v>
      </c>
      <c r="D39" s="22" t="s">
        <v>92</v>
      </c>
      <c r="E39" s="30" t="s">
        <v>93</v>
      </c>
      <c r="F39" s="30" t="s">
        <v>94</v>
      </c>
      <c r="G39" s="22" t="s">
        <v>95</v>
      </c>
    </row>
    <row r="40">
      <c r="A40" s="23"/>
      <c r="B40" s="30" t="s">
        <v>96</v>
      </c>
      <c r="C40" s="22" t="s">
        <v>97</v>
      </c>
      <c r="D40" s="22" t="s">
        <v>98</v>
      </c>
      <c r="E40" s="22" t="s">
        <v>96</v>
      </c>
      <c r="F40" s="30" t="s">
        <v>99</v>
      </c>
      <c r="G40" s="30" t="s">
        <v>99</v>
      </c>
    </row>
    <row r="41">
      <c r="A41" s="23"/>
      <c r="B41" s="22" t="s">
        <v>100</v>
      </c>
      <c r="C41" s="22" t="s">
        <v>101</v>
      </c>
      <c r="D41" s="22" t="s">
        <v>102</v>
      </c>
      <c r="E41" s="22" t="s">
        <v>103</v>
      </c>
      <c r="F41" s="30" t="s">
        <v>104</v>
      </c>
      <c r="G41" s="22" t="s">
        <v>105</v>
      </c>
    </row>
    <row r="42">
      <c r="A42" s="23"/>
      <c r="B42" s="24" t="s">
        <v>106</v>
      </c>
      <c r="C42" s="24" t="s">
        <v>107</v>
      </c>
      <c r="D42" s="24" t="s">
        <v>108</v>
      </c>
      <c r="E42" s="24" t="s">
        <v>109</v>
      </c>
      <c r="F42" s="24" t="s">
        <v>110</v>
      </c>
      <c r="G42" s="24" t="s">
        <v>111</v>
      </c>
      <c r="H42" s="25">
        <f>54+41+49+26+40+22</f>
        <v>232</v>
      </c>
      <c r="I42" s="25">
        <f>54+42+51+26+43+27-H42</f>
        <v>11</v>
      </c>
    </row>
    <row r="43">
      <c r="A43" s="26"/>
      <c r="B43" s="24" t="s">
        <v>112</v>
      </c>
      <c r="C43" s="24" t="s">
        <v>113</v>
      </c>
      <c r="D43" s="24" t="s">
        <v>114</v>
      </c>
      <c r="E43" s="24" t="s">
        <v>115</v>
      </c>
      <c r="F43" s="24" t="s">
        <v>116</v>
      </c>
      <c r="G43" s="24" t="s">
        <v>115</v>
      </c>
      <c r="H43" s="25">
        <f>210+170+163+200+193+130</f>
        <v>1066</v>
      </c>
      <c r="I43" s="25">
        <f>216+172+173+200+202+130-H43</f>
        <v>27</v>
      </c>
    </row>
    <row r="44">
      <c r="A44" s="27"/>
      <c r="B44" s="28">
        <v>4.0</v>
      </c>
      <c r="C44" s="28">
        <v>4.0</v>
      </c>
      <c r="D44" s="28">
        <v>4.0</v>
      </c>
      <c r="E44" s="28">
        <v>4.0</v>
      </c>
      <c r="F44" s="28">
        <v>4.0</v>
      </c>
      <c r="G44" s="28">
        <v>4.0</v>
      </c>
      <c r="H44" s="29"/>
      <c r="I44" s="29"/>
      <c r="J44" s="29"/>
      <c r="K44" s="29"/>
      <c r="L44" s="29"/>
      <c r="M44" s="29"/>
      <c r="N44" s="29"/>
      <c r="O44" s="29"/>
      <c r="P44" s="29"/>
      <c r="Q44" s="29"/>
      <c r="R44" s="29"/>
      <c r="S44" s="29"/>
      <c r="T44" s="29"/>
      <c r="U44" s="29"/>
      <c r="V44" s="29"/>
      <c r="W44" s="29"/>
      <c r="X44" s="29"/>
      <c r="Y44" s="29"/>
    </row>
    <row r="45" ht="27.75" customHeight="1">
      <c r="A45" s="19"/>
      <c r="B45" s="20" t="s">
        <v>117</v>
      </c>
      <c r="F45" s="7"/>
    </row>
    <row r="46">
      <c r="A46" s="21" t="s">
        <v>118</v>
      </c>
      <c r="B46" s="22" t="s">
        <v>119</v>
      </c>
    </row>
    <row r="47">
      <c r="A47" s="23"/>
      <c r="B47" s="22" t="s">
        <v>120</v>
      </c>
    </row>
    <row r="48">
      <c r="A48" s="23"/>
      <c r="B48" s="22" t="s">
        <v>121</v>
      </c>
    </row>
    <row r="49">
      <c r="A49" s="23"/>
      <c r="B49" s="24" t="s">
        <v>122</v>
      </c>
      <c r="C49" s="25">
        <f>13</f>
        <v>13</v>
      </c>
      <c r="D49" s="25">
        <f>6</f>
        <v>6</v>
      </c>
    </row>
    <row r="50">
      <c r="A50" s="26"/>
      <c r="B50" s="24" t="s">
        <v>123</v>
      </c>
      <c r="C50" s="25">
        <f>154</f>
        <v>154</v>
      </c>
      <c r="D50" s="25">
        <f>1</f>
        <v>1</v>
      </c>
    </row>
    <row r="51">
      <c r="A51" s="27"/>
      <c r="B51" s="28">
        <v>4.0</v>
      </c>
      <c r="C51" s="29"/>
      <c r="D51" s="29"/>
      <c r="E51" s="29"/>
      <c r="F51" s="29"/>
      <c r="G51" s="29"/>
      <c r="H51" s="29"/>
      <c r="I51" s="29"/>
      <c r="J51" s="29"/>
      <c r="K51" s="29"/>
      <c r="L51" s="29"/>
      <c r="M51" s="29"/>
      <c r="N51" s="29"/>
      <c r="O51" s="29"/>
      <c r="P51" s="29"/>
      <c r="Q51" s="29"/>
      <c r="R51" s="29"/>
      <c r="S51" s="29"/>
      <c r="T51" s="29"/>
      <c r="U51" s="29"/>
      <c r="V51" s="29"/>
      <c r="W51" s="29"/>
      <c r="X51" s="29"/>
      <c r="Y51" s="29"/>
    </row>
    <row r="52" ht="27.75" customHeight="1">
      <c r="A52" s="19"/>
      <c r="B52" s="20" t="s">
        <v>124</v>
      </c>
      <c r="C52" s="20" t="s">
        <v>125</v>
      </c>
      <c r="D52" s="20" t="s">
        <v>126</v>
      </c>
      <c r="E52" s="20" t="s">
        <v>127</v>
      </c>
      <c r="F52" s="20" t="s">
        <v>128</v>
      </c>
      <c r="G52" s="20" t="s">
        <v>129</v>
      </c>
      <c r="H52" s="20" t="s">
        <v>130</v>
      </c>
    </row>
    <row r="53">
      <c r="A53" s="21" t="s">
        <v>131</v>
      </c>
      <c r="B53" s="22" t="s">
        <v>132</v>
      </c>
      <c r="C53" s="22" t="s">
        <v>133</v>
      </c>
      <c r="D53" s="22" t="s">
        <v>134</v>
      </c>
      <c r="E53" s="31" t="s">
        <v>59</v>
      </c>
      <c r="F53" s="31" t="s">
        <v>57</v>
      </c>
      <c r="G53" s="30" t="s">
        <v>135</v>
      </c>
      <c r="H53" s="30" t="s">
        <v>136</v>
      </c>
    </row>
    <row r="54">
      <c r="A54" s="23"/>
      <c r="B54" s="22" t="s">
        <v>137</v>
      </c>
      <c r="C54" s="22" t="s">
        <v>137</v>
      </c>
      <c r="D54" s="22" t="s">
        <v>137</v>
      </c>
      <c r="E54" s="23"/>
      <c r="F54" s="23"/>
      <c r="G54" s="30" t="s">
        <v>138</v>
      </c>
      <c r="H54" s="30" t="s">
        <v>139</v>
      </c>
    </row>
    <row r="55">
      <c r="A55" s="23"/>
      <c r="B55" s="22" t="s">
        <v>140</v>
      </c>
      <c r="C55" s="22" t="s">
        <v>141</v>
      </c>
      <c r="D55" s="22" t="s">
        <v>142</v>
      </c>
      <c r="E55" s="23"/>
      <c r="F55" s="23"/>
      <c r="G55" s="22" t="s">
        <v>143</v>
      </c>
      <c r="H55" s="22" t="s">
        <v>144</v>
      </c>
    </row>
    <row r="56">
      <c r="A56" s="23"/>
      <c r="B56" s="24" t="s">
        <v>145</v>
      </c>
      <c r="C56" s="24" t="s">
        <v>146</v>
      </c>
      <c r="D56" s="24" t="s">
        <v>147</v>
      </c>
      <c r="E56" s="23"/>
      <c r="F56" s="23"/>
      <c r="G56" s="24" t="s">
        <v>148</v>
      </c>
      <c r="H56" s="24" t="s">
        <v>149</v>
      </c>
      <c r="I56" s="25">
        <f>72+40+38+46+39</f>
        <v>235</v>
      </c>
      <c r="J56" s="25">
        <f>0</f>
        <v>0</v>
      </c>
    </row>
    <row r="57">
      <c r="A57" s="26"/>
      <c r="B57" s="24" t="s">
        <v>150</v>
      </c>
      <c r="C57" s="24" t="s">
        <v>151</v>
      </c>
      <c r="D57" s="24" t="s">
        <v>152</v>
      </c>
      <c r="E57" s="26"/>
      <c r="F57" s="26"/>
      <c r="G57" s="24" t="s">
        <v>153</v>
      </c>
      <c r="H57" s="24" t="s">
        <v>154</v>
      </c>
      <c r="I57" s="25">
        <f>90+102+140+116+132</f>
        <v>580</v>
      </c>
      <c r="J57" s="25">
        <f>90+116+140+116+134-I57</f>
        <v>16</v>
      </c>
    </row>
    <row r="58">
      <c r="A58" s="27"/>
      <c r="B58" s="28">
        <v>4.0</v>
      </c>
      <c r="C58" s="28">
        <v>4.0</v>
      </c>
      <c r="D58" s="28">
        <v>4.0</v>
      </c>
      <c r="E58" s="28">
        <v>1.0</v>
      </c>
      <c r="F58" s="28">
        <v>1.0</v>
      </c>
      <c r="G58" s="28">
        <v>4.0</v>
      </c>
      <c r="H58" s="28">
        <v>4.0</v>
      </c>
      <c r="I58" s="29"/>
      <c r="J58" s="29"/>
      <c r="K58" s="29"/>
      <c r="L58" s="29"/>
      <c r="M58" s="29"/>
      <c r="N58" s="29"/>
      <c r="O58" s="29"/>
      <c r="P58" s="29"/>
      <c r="Q58" s="29"/>
      <c r="R58" s="29"/>
      <c r="S58" s="29"/>
      <c r="T58" s="29"/>
      <c r="U58" s="29"/>
      <c r="V58" s="29"/>
      <c r="W58" s="29"/>
      <c r="X58" s="29"/>
    </row>
    <row r="59" ht="27.75" customHeight="1">
      <c r="A59" s="19"/>
      <c r="B59" s="20" t="s">
        <v>155</v>
      </c>
      <c r="C59" s="20" t="s">
        <v>156</v>
      </c>
      <c r="D59" s="20" t="s">
        <v>157</v>
      </c>
      <c r="E59" s="20" t="s">
        <v>158</v>
      </c>
      <c r="F59" s="20" t="s">
        <v>159</v>
      </c>
      <c r="G59" s="20" t="s">
        <v>160</v>
      </c>
      <c r="H59" s="20" t="s">
        <v>161</v>
      </c>
      <c r="I59" s="20" t="s">
        <v>162</v>
      </c>
      <c r="J59" s="20" t="s">
        <v>163</v>
      </c>
      <c r="K59" s="20" t="s">
        <v>164</v>
      </c>
      <c r="L59" s="20" t="s">
        <v>165</v>
      </c>
    </row>
    <row r="60">
      <c r="A60" s="21" t="s">
        <v>166</v>
      </c>
      <c r="B60" s="33" t="s">
        <v>167</v>
      </c>
      <c r="C60" s="33" t="s">
        <v>167</v>
      </c>
      <c r="D60" s="33" t="s">
        <v>167</v>
      </c>
      <c r="E60" s="33" t="s">
        <v>167</v>
      </c>
      <c r="F60" s="31" t="s">
        <v>57</v>
      </c>
      <c r="G60" s="31" t="s">
        <v>59</v>
      </c>
      <c r="H60" s="31" t="s">
        <v>59</v>
      </c>
      <c r="I60" s="31" t="s">
        <v>57</v>
      </c>
      <c r="J60" s="30" t="s">
        <v>168</v>
      </c>
      <c r="K60" s="30" t="s">
        <v>169</v>
      </c>
      <c r="L60" s="30" t="s">
        <v>170</v>
      </c>
    </row>
    <row r="61">
      <c r="A61" s="23"/>
      <c r="B61" s="23"/>
      <c r="C61" s="23"/>
      <c r="D61" s="23"/>
      <c r="E61" s="23"/>
      <c r="F61" s="23"/>
      <c r="G61" s="23"/>
      <c r="H61" s="23"/>
      <c r="I61" s="23"/>
      <c r="J61" s="30" t="s">
        <v>171</v>
      </c>
      <c r="K61" s="30" t="s">
        <v>172</v>
      </c>
      <c r="L61" s="30" t="s">
        <v>173</v>
      </c>
    </row>
    <row r="62">
      <c r="A62" s="23"/>
      <c r="B62" s="23"/>
      <c r="C62" s="23"/>
      <c r="D62" s="23"/>
      <c r="E62" s="23"/>
      <c r="F62" s="23"/>
      <c r="G62" s="23"/>
      <c r="H62" s="23"/>
      <c r="I62" s="23"/>
      <c r="J62" s="22" t="s">
        <v>174</v>
      </c>
      <c r="K62" s="22" t="s">
        <v>175</v>
      </c>
      <c r="L62" s="22" t="s">
        <v>175</v>
      </c>
    </row>
    <row r="63">
      <c r="A63" s="23"/>
      <c r="B63" s="23"/>
      <c r="C63" s="23"/>
      <c r="D63" s="23"/>
      <c r="E63" s="23"/>
      <c r="F63" s="23"/>
      <c r="G63" s="23"/>
      <c r="H63" s="23"/>
      <c r="I63" s="23"/>
      <c r="J63" s="24" t="s">
        <v>176</v>
      </c>
      <c r="K63" s="24" t="s">
        <v>177</v>
      </c>
      <c r="L63" s="24" t="s">
        <v>178</v>
      </c>
      <c r="M63" s="25">
        <f>25+21+29</f>
        <v>75</v>
      </c>
      <c r="N63" s="25">
        <f>3</f>
        <v>3</v>
      </c>
    </row>
    <row r="64">
      <c r="A64" s="26"/>
      <c r="B64" s="26"/>
      <c r="C64" s="26"/>
      <c r="D64" s="26"/>
      <c r="E64" s="26"/>
      <c r="F64" s="26"/>
      <c r="G64" s="26"/>
      <c r="H64" s="26"/>
      <c r="I64" s="26"/>
      <c r="J64" s="24" t="s">
        <v>179</v>
      </c>
      <c r="K64" s="24" t="s">
        <v>180</v>
      </c>
      <c r="L64" s="24" t="s">
        <v>181</v>
      </c>
      <c r="M64" s="25">
        <f>216+204+223</f>
        <v>643</v>
      </c>
      <c r="N64" s="25">
        <f>216+211+223-M64</f>
        <v>7</v>
      </c>
    </row>
    <row r="65">
      <c r="A65" s="27"/>
      <c r="B65" s="28">
        <v>4.0</v>
      </c>
      <c r="C65" s="28">
        <v>4.0</v>
      </c>
      <c r="D65" s="28">
        <v>4.0</v>
      </c>
      <c r="E65" s="28">
        <v>4.0</v>
      </c>
      <c r="F65" s="28">
        <v>1.0</v>
      </c>
      <c r="G65" s="28">
        <v>1.0</v>
      </c>
      <c r="H65" s="28">
        <v>1.0</v>
      </c>
      <c r="I65" s="28">
        <v>1.0</v>
      </c>
      <c r="J65" s="28">
        <v>4.0</v>
      </c>
      <c r="K65" s="28">
        <v>4.0</v>
      </c>
      <c r="L65" s="28">
        <v>4.0</v>
      </c>
      <c r="M65" s="29"/>
      <c r="N65" s="29"/>
      <c r="O65" s="29"/>
      <c r="P65" s="29"/>
      <c r="Q65" s="29"/>
      <c r="R65" s="29"/>
      <c r="S65" s="29"/>
      <c r="T65" s="29"/>
      <c r="U65" s="29"/>
      <c r="V65" s="29"/>
      <c r="W65" s="29"/>
      <c r="X65" s="29"/>
    </row>
    <row r="71">
      <c r="A71" s="7" t="s">
        <v>182</v>
      </c>
    </row>
    <row r="75">
      <c r="A75" s="34" t="s">
        <v>183</v>
      </c>
    </row>
    <row r="76">
      <c r="A76" s="34" t="s">
        <v>184</v>
      </c>
    </row>
    <row r="77">
      <c r="A77" s="34" t="s">
        <v>185</v>
      </c>
    </row>
    <row r="78">
      <c r="A78" s="34" t="s">
        <v>186</v>
      </c>
    </row>
    <row r="79">
      <c r="A79" s="35" t="s">
        <v>187</v>
      </c>
    </row>
    <row r="99">
      <c r="A99" s="7" t="s">
        <v>188</v>
      </c>
    </row>
    <row r="100">
      <c r="B100" s="36">
        <v>1.0</v>
      </c>
      <c r="C100" s="36">
        <v>2.0</v>
      </c>
      <c r="D100" s="36">
        <v>3.0</v>
      </c>
      <c r="E100" s="36">
        <v>4.0</v>
      </c>
      <c r="F100" s="36">
        <v>5.0</v>
      </c>
    </row>
    <row r="101">
      <c r="A101" s="36">
        <v>1.0</v>
      </c>
      <c r="B101" s="25">
        <f>IF(B23=1,1, 0)</f>
        <v>0</v>
      </c>
      <c r="C101" s="25">
        <f>IF(B23=2,1, 0)</f>
        <v>0</v>
      </c>
      <c r="D101" s="25">
        <f>IF(B23=3,1, 0)</f>
        <v>0</v>
      </c>
      <c r="E101" s="25">
        <f>IF(B23=4,1, 0)</f>
        <v>1</v>
      </c>
      <c r="F101" s="25">
        <f>IF(B23=5,1, 0)</f>
        <v>0</v>
      </c>
    </row>
    <row r="102">
      <c r="A102" s="36">
        <v>2.0</v>
      </c>
      <c r="B102" s="25">
        <f>IF(C23=1,1, 0)</f>
        <v>0</v>
      </c>
      <c r="C102" s="25">
        <f>IF(C23=2,1, 0)</f>
        <v>0</v>
      </c>
      <c r="D102" s="25">
        <f>IF(C23=3,1, 0)</f>
        <v>0</v>
      </c>
      <c r="E102" s="25">
        <f>IF(C23=4,1, 0)</f>
        <v>1</v>
      </c>
      <c r="F102" s="25">
        <f>IF(C23=5,1, 0)</f>
        <v>0</v>
      </c>
    </row>
    <row r="103">
      <c r="A103" s="36">
        <v>3.0</v>
      </c>
      <c r="B103" s="25">
        <f>IF(D23=1,1, 0)</f>
        <v>0</v>
      </c>
      <c r="C103" s="25">
        <f>IF(D23=2,1, 0)</f>
        <v>0</v>
      </c>
      <c r="D103" s="25">
        <f>IF(D23=3,1, 0)</f>
        <v>0</v>
      </c>
      <c r="E103" s="25">
        <f>IF(D23=4,1, 0)</f>
        <v>1</v>
      </c>
      <c r="F103" s="25">
        <f>IF(D23=5,1, 0)</f>
        <v>0</v>
      </c>
    </row>
    <row r="104">
      <c r="A104" s="36">
        <v>4.0</v>
      </c>
      <c r="B104" s="25">
        <f>IF(E23=1,1, 0)</f>
        <v>0</v>
      </c>
      <c r="C104" s="25">
        <f>IF(E23=2,1, 0)</f>
        <v>0</v>
      </c>
      <c r="D104" s="25">
        <f>IF(E23=3,1, 0)</f>
        <v>0</v>
      </c>
      <c r="E104" s="25">
        <f>IF(E23=4,1, 0)</f>
        <v>1</v>
      </c>
      <c r="F104" s="25">
        <f>IF(E23=5,1, 0)</f>
        <v>0</v>
      </c>
    </row>
    <row r="105">
      <c r="A105" s="36">
        <v>5.0</v>
      </c>
      <c r="B105" s="25">
        <f>IF(F23=1,1, 0)</f>
        <v>0</v>
      </c>
      <c r="C105" s="25">
        <f>IF(F23=2,1, 0)</f>
        <v>0</v>
      </c>
      <c r="D105" s="25">
        <f>IF(F23=3,1, 0)</f>
        <v>0</v>
      </c>
      <c r="E105" s="25">
        <f>IF(F23=4,1, 0)</f>
        <v>1</v>
      </c>
      <c r="F105" s="25">
        <f>IF(F23=5,1, 0)</f>
        <v>0</v>
      </c>
    </row>
    <row r="106">
      <c r="A106" s="36">
        <v>6.0</v>
      </c>
      <c r="B106" s="25">
        <f>IF(G23=1,1, 0)</f>
        <v>0</v>
      </c>
      <c r="C106" s="25">
        <f>IF(G23=2,1, 0)</f>
        <v>0</v>
      </c>
      <c r="D106" s="25">
        <f>IF(G23=3,1, 0)</f>
        <v>0</v>
      </c>
      <c r="E106" s="25">
        <f>IF(G23=4,1, 0)</f>
        <v>1</v>
      </c>
      <c r="F106" s="25">
        <f>IF(G23=5,1, 0)</f>
        <v>0</v>
      </c>
    </row>
    <row r="107">
      <c r="A107" s="36">
        <v>7.0</v>
      </c>
      <c r="B107" s="25">
        <f>IF(B30=1,1, 0)</f>
        <v>0</v>
      </c>
      <c r="C107" s="25">
        <f>IF(B30=2,1, 0)</f>
        <v>0</v>
      </c>
      <c r="D107" s="25">
        <f>IF(B30=3,1, 0)</f>
        <v>0</v>
      </c>
      <c r="E107" s="25">
        <f>IF(B30=4,1, 0)</f>
        <v>1</v>
      </c>
      <c r="F107" s="25">
        <f>IF(B30=5,1, 0)</f>
        <v>0</v>
      </c>
    </row>
    <row r="108">
      <c r="A108" s="36">
        <v>8.0</v>
      </c>
      <c r="B108" s="25">
        <f>IF(C30=1,1, 0)</f>
        <v>1</v>
      </c>
      <c r="C108" s="25">
        <f>IF(C30=2,1, 0)</f>
        <v>0</v>
      </c>
      <c r="D108" s="25">
        <f>IF(C30=3,1, 0)</f>
        <v>0</v>
      </c>
      <c r="E108" s="25">
        <f>IF(C30=4,1, 0)</f>
        <v>0</v>
      </c>
      <c r="F108" s="25">
        <f>IF(C30=5,1, 0)</f>
        <v>0</v>
      </c>
    </row>
    <row r="109">
      <c r="A109" s="36">
        <v>9.0</v>
      </c>
      <c r="B109" s="25">
        <f>IF(D30=1,1, 0)</f>
        <v>0</v>
      </c>
      <c r="C109" s="25">
        <f>IF(D30=2,1, 0)</f>
        <v>0</v>
      </c>
      <c r="D109" s="25">
        <f>IF(D30=3,1, 0)</f>
        <v>0</v>
      </c>
      <c r="E109" s="25">
        <f>IF(D30=4,1, 0)</f>
        <v>1</v>
      </c>
      <c r="F109" s="25">
        <f>IF(D30=5,1, 0)</f>
        <v>0</v>
      </c>
    </row>
    <row r="110">
      <c r="A110" s="36">
        <v>10.0</v>
      </c>
      <c r="B110" s="25">
        <f>IF(E30=1,1, 0)</f>
        <v>1</v>
      </c>
      <c r="C110" s="25">
        <f>IF(E30=2,1, 0)</f>
        <v>0</v>
      </c>
      <c r="D110" s="25">
        <f>IF(E30=3,1, 0)</f>
        <v>0</v>
      </c>
      <c r="E110" s="25">
        <f>IF(E30=4,1, 0)</f>
        <v>0</v>
      </c>
      <c r="F110" s="25">
        <f>IF(E30=5,1, 0)</f>
        <v>0</v>
      </c>
    </row>
    <row r="111">
      <c r="A111" s="36">
        <v>11.0</v>
      </c>
      <c r="B111" s="25">
        <f>IF(F30=1,1, 0)</f>
        <v>1</v>
      </c>
      <c r="C111" s="25">
        <f>IF(F30=2,1, 0)</f>
        <v>0</v>
      </c>
      <c r="D111" s="25">
        <f>IF(F30=3,1, 0)</f>
        <v>0</v>
      </c>
      <c r="E111" s="25">
        <f>IF(F30=4,1, 0)</f>
        <v>0</v>
      </c>
      <c r="F111" s="25">
        <f>IF(F30=5,1, 0)</f>
        <v>0</v>
      </c>
    </row>
    <row r="112">
      <c r="A112" s="36">
        <v>12.0</v>
      </c>
      <c r="B112" s="25">
        <f>IF(G30=1,1, 0)</f>
        <v>1</v>
      </c>
      <c r="C112" s="25">
        <f>IF(G30=2,1, 0)</f>
        <v>0</v>
      </c>
      <c r="D112" s="25">
        <f>IF(G30=3,1, 0)</f>
        <v>0</v>
      </c>
      <c r="E112" s="25">
        <f>IF(G30=4,1, 0)</f>
        <v>0</v>
      </c>
      <c r="F112" s="25">
        <f>IF(G30=5,1, 0)</f>
        <v>0</v>
      </c>
    </row>
    <row r="113">
      <c r="A113" s="36">
        <v>13.0</v>
      </c>
      <c r="B113" s="25">
        <f>IF(H30=1,1, 0)</f>
        <v>1</v>
      </c>
      <c r="C113" s="25">
        <f>IF(H30=2,1, 0)</f>
        <v>0</v>
      </c>
      <c r="D113" s="25">
        <f>IF(H30=3,1, 0)</f>
        <v>0</v>
      </c>
      <c r="E113" s="25">
        <f>IF(H30=4,1, 0)</f>
        <v>0</v>
      </c>
      <c r="F113" s="25">
        <f>IF(H30=5,1, 0)</f>
        <v>0</v>
      </c>
    </row>
    <row r="114">
      <c r="A114" s="36">
        <v>14.0</v>
      </c>
      <c r="B114" s="25">
        <f>IF(I30=1,1, 0)</f>
        <v>1</v>
      </c>
      <c r="C114" s="25">
        <f>IF(I30=2,1, 0)</f>
        <v>0</v>
      </c>
      <c r="D114" s="25">
        <f>IF(I30=3,1, 0)</f>
        <v>0</v>
      </c>
      <c r="E114" s="25">
        <f>IF(I30=4,1, 0)</f>
        <v>0</v>
      </c>
      <c r="F114" s="25">
        <f>IF(I30=5,1, 0)</f>
        <v>0</v>
      </c>
    </row>
    <row r="115">
      <c r="A115" s="36">
        <v>15.0</v>
      </c>
      <c r="B115" s="25">
        <f>IF(J30=1,1, 0)</f>
        <v>1</v>
      </c>
      <c r="C115" s="25">
        <f>IF(J30=2,1, 0)</f>
        <v>0</v>
      </c>
      <c r="D115" s="25">
        <f>IF(J30=3,1, 0)</f>
        <v>0</v>
      </c>
      <c r="E115" s="25">
        <f>IF(J30=4,1, 0)</f>
        <v>0</v>
      </c>
      <c r="F115" s="25">
        <f>IF(J30=5,1, 0)</f>
        <v>0</v>
      </c>
    </row>
    <row r="116">
      <c r="A116" s="36">
        <v>16.0</v>
      </c>
      <c r="B116" s="25">
        <f>IF(B37=1,1, 0)</f>
        <v>0</v>
      </c>
      <c r="C116" s="25">
        <f>IF(B37=2,1, 0)</f>
        <v>0</v>
      </c>
      <c r="D116" s="25">
        <f>IF(B37=3,1, 0)</f>
        <v>0</v>
      </c>
      <c r="E116" s="25">
        <f>IF(B37=4,1, 0)</f>
        <v>1</v>
      </c>
      <c r="F116" s="25">
        <f>IF(B37=5,1, 0)</f>
        <v>0</v>
      </c>
    </row>
    <row r="117">
      <c r="A117" s="36">
        <v>17.0</v>
      </c>
      <c r="B117" s="25">
        <f>IF(C37=1,1, 0)</f>
        <v>1</v>
      </c>
      <c r="C117" s="25">
        <f>IF(C37=2,1, 0)</f>
        <v>0</v>
      </c>
      <c r="D117" s="25">
        <f>IF(C37=3,1, 0)</f>
        <v>0</v>
      </c>
      <c r="E117" s="25">
        <f>IF(C37=4,1, 0)</f>
        <v>0</v>
      </c>
      <c r="F117" s="25">
        <f>IF(C37=5,1, 0)</f>
        <v>0</v>
      </c>
    </row>
    <row r="118">
      <c r="A118" s="36">
        <v>18.0</v>
      </c>
      <c r="B118" s="25">
        <f>IF(D37=1,1, 0)</f>
        <v>0</v>
      </c>
      <c r="C118" s="25">
        <f>IF(D37=2,1, 0)</f>
        <v>0</v>
      </c>
      <c r="D118" s="25">
        <f>IF(D37=3,1, 0)</f>
        <v>0</v>
      </c>
      <c r="E118" s="25">
        <f>IF(D37=4,1, 0)</f>
        <v>1</v>
      </c>
      <c r="F118" s="25">
        <f>IF(D37=5,1, 0)</f>
        <v>0</v>
      </c>
    </row>
    <row r="119">
      <c r="A119" s="36">
        <v>19.0</v>
      </c>
      <c r="B119" s="25">
        <f>IF(E37=1,1, 0)</f>
        <v>1</v>
      </c>
      <c r="C119" s="25">
        <f>IF(E37=2,1, 0)</f>
        <v>0</v>
      </c>
      <c r="D119" s="25">
        <f>IF(E37=3,1, 0)</f>
        <v>0</v>
      </c>
      <c r="E119" s="25">
        <f>IF(E37=4,1, 0)</f>
        <v>0</v>
      </c>
      <c r="F119" s="25">
        <f>IF(E37=5,1, 0)</f>
        <v>0</v>
      </c>
    </row>
    <row r="120">
      <c r="A120" s="36">
        <v>20.0</v>
      </c>
      <c r="B120" s="25">
        <f>IF(B44=1,1, 0)</f>
        <v>0</v>
      </c>
      <c r="C120" s="25">
        <f>IF(B44=2,1, 0)</f>
        <v>0</v>
      </c>
      <c r="D120" s="25">
        <f>IF(B44=3,1, 0)</f>
        <v>0</v>
      </c>
      <c r="E120" s="25">
        <f>IF(B44=4,1, 0)</f>
        <v>1</v>
      </c>
      <c r="F120" s="25">
        <f>IF(B44=5,1, 0)</f>
        <v>0</v>
      </c>
    </row>
    <row r="121">
      <c r="A121" s="36">
        <v>21.0</v>
      </c>
      <c r="B121" s="25">
        <f>IF(C44=1,1, 0)</f>
        <v>0</v>
      </c>
      <c r="C121" s="25">
        <f>IF(C44=2,1, 0)</f>
        <v>0</v>
      </c>
      <c r="D121" s="25">
        <f>IF(C44=3,1, 0)</f>
        <v>0</v>
      </c>
      <c r="E121" s="25">
        <f>IF(C44=4,1, 0)</f>
        <v>1</v>
      </c>
      <c r="F121" s="25">
        <f>IF(C44=5,1, 0)</f>
        <v>0</v>
      </c>
    </row>
    <row r="122">
      <c r="A122" s="36">
        <v>22.0</v>
      </c>
      <c r="B122" s="25">
        <f>IF(D44=1,1, 0)</f>
        <v>0</v>
      </c>
      <c r="C122" s="25">
        <f>IF(D44=2,1, 0)</f>
        <v>0</v>
      </c>
      <c r="D122" s="25">
        <f>IF(D44=3,1, 0)</f>
        <v>0</v>
      </c>
      <c r="E122" s="25">
        <f>IF(D44=4,1, 0)</f>
        <v>1</v>
      </c>
      <c r="F122" s="25">
        <f>IF(D44=5,1, 0)</f>
        <v>0</v>
      </c>
    </row>
    <row r="123">
      <c r="A123" s="36">
        <v>23.0</v>
      </c>
      <c r="B123" s="25">
        <f>IF(E44=1,1, 0)</f>
        <v>0</v>
      </c>
      <c r="C123" s="25">
        <f>IF(E44=2,1, 0)</f>
        <v>0</v>
      </c>
      <c r="D123" s="25">
        <f>IF(E44=3,1, 0)</f>
        <v>0</v>
      </c>
      <c r="E123" s="25">
        <f>IF(E44=4,1, 0)</f>
        <v>1</v>
      </c>
      <c r="F123" s="25">
        <f>IF(E44=5,1, 0)</f>
        <v>0</v>
      </c>
    </row>
    <row r="124">
      <c r="A124" s="36">
        <v>24.0</v>
      </c>
      <c r="B124" s="25">
        <f>IF(F44=1,1, 0)</f>
        <v>0</v>
      </c>
      <c r="C124" s="25">
        <f>IF(F44=2,1, 0)</f>
        <v>0</v>
      </c>
      <c r="D124" s="25">
        <f>IF(F44=3,1, 0)</f>
        <v>0</v>
      </c>
      <c r="E124" s="25">
        <f>IF(F44=4,1, 0)</f>
        <v>1</v>
      </c>
      <c r="F124" s="25">
        <f>IF(F44=5,1, 0)</f>
        <v>0</v>
      </c>
    </row>
    <row r="125">
      <c r="A125" s="36">
        <v>25.0</v>
      </c>
      <c r="B125" s="25">
        <f>IF(G44=1,1, 0)</f>
        <v>0</v>
      </c>
      <c r="C125" s="25">
        <f>IF(G44=2,1, 0)</f>
        <v>0</v>
      </c>
      <c r="D125" s="25">
        <f>IF(G44=3,1, 0)</f>
        <v>0</v>
      </c>
      <c r="E125" s="25">
        <f>IF(G44=4,1, 0)</f>
        <v>1</v>
      </c>
      <c r="F125" s="25">
        <f>IF(G44=5,1, 0)</f>
        <v>0</v>
      </c>
    </row>
    <row r="126">
      <c r="A126" s="36">
        <v>26.0</v>
      </c>
      <c r="B126" s="25">
        <f>IF(B51=1,1, 0)</f>
        <v>0</v>
      </c>
      <c r="C126" s="25">
        <f>IF(B51=2,1, 0)</f>
        <v>0</v>
      </c>
      <c r="D126" s="25">
        <f>IF(B51=3,1, 0)</f>
        <v>0</v>
      </c>
      <c r="E126" s="25">
        <f>IF(B51=4,1, 0)</f>
        <v>1</v>
      </c>
      <c r="F126" s="25">
        <f>IF(B51=5,1, 0)</f>
        <v>0</v>
      </c>
    </row>
    <row r="127">
      <c r="A127" s="36">
        <v>27.0</v>
      </c>
      <c r="B127" s="25">
        <f>IF(B58=1,1, 0)</f>
        <v>0</v>
      </c>
      <c r="C127" s="25">
        <f>IF(B58=2,1, 0)</f>
        <v>0</v>
      </c>
      <c r="D127" s="25">
        <f>IF(B58=3,1, 0)</f>
        <v>0</v>
      </c>
      <c r="E127" s="25">
        <f>IF(B58=4,1, 0)</f>
        <v>1</v>
      </c>
      <c r="F127" s="25">
        <f>IF(B58=5,1, 0)</f>
        <v>0</v>
      </c>
    </row>
    <row r="128">
      <c r="A128" s="36">
        <v>28.0</v>
      </c>
      <c r="B128" s="25">
        <f>IF(C58=1,1, 0)</f>
        <v>0</v>
      </c>
      <c r="C128" s="25">
        <f>IF(C58=2,1, 0)</f>
        <v>0</v>
      </c>
      <c r="D128" s="25">
        <f>IF(C58=3,1, 0)</f>
        <v>0</v>
      </c>
      <c r="E128" s="25">
        <f>IF(C58=4,1, 0)</f>
        <v>1</v>
      </c>
      <c r="F128" s="25">
        <f>IF(C58=5,1, 0)</f>
        <v>0</v>
      </c>
    </row>
    <row r="129">
      <c r="A129" s="36">
        <v>29.0</v>
      </c>
      <c r="B129" s="25">
        <f>IF(D58=1,1, 0)</f>
        <v>0</v>
      </c>
      <c r="C129" s="25">
        <f>IF(D58=2,1, 0)</f>
        <v>0</v>
      </c>
      <c r="D129" s="25">
        <f>IF(D58=3,1, 0)</f>
        <v>0</v>
      </c>
      <c r="E129" s="25">
        <f>IF(D58=4,1, 0)</f>
        <v>1</v>
      </c>
      <c r="F129" s="25">
        <f>IF(D58=5,1, 0)</f>
        <v>0</v>
      </c>
    </row>
    <row r="130">
      <c r="A130" s="36">
        <v>30.0</v>
      </c>
      <c r="B130" s="25">
        <f>IF(E58=1,1, 0)</f>
        <v>1</v>
      </c>
      <c r="C130" s="25">
        <f>IF(E58=2,1, 0)</f>
        <v>0</v>
      </c>
      <c r="D130" s="25">
        <f>IF(E58=3,1, 0)</f>
        <v>0</v>
      </c>
      <c r="E130" s="25">
        <f>IF(E58=4,1, 0)</f>
        <v>0</v>
      </c>
      <c r="F130" s="25">
        <f>IF(E58=5,1, 0)</f>
        <v>0</v>
      </c>
    </row>
    <row r="131">
      <c r="A131" s="36">
        <v>31.0</v>
      </c>
      <c r="B131" s="25">
        <f>IF(F58=1,1, 0)</f>
        <v>1</v>
      </c>
      <c r="C131" s="25">
        <f>IF(F58=2,1, 0)</f>
        <v>0</v>
      </c>
      <c r="D131" s="25">
        <f>IF(F58=3,1, 0)</f>
        <v>0</v>
      </c>
      <c r="E131" s="25">
        <f>IF(F58=4,1, 0)</f>
        <v>0</v>
      </c>
      <c r="F131" s="25">
        <f>IF(F58=5,1, 0)</f>
        <v>0</v>
      </c>
    </row>
    <row r="132">
      <c r="A132" s="36">
        <v>32.0</v>
      </c>
      <c r="B132" s="25">
        <f>IF(G58=1,1, 0)</f>
        <v>0</v>
      </c>
      <c r="C132" s="25">
        <f>IF(G58=2,1, 0)</f>
        <v>0</v>
      </c>
      <c r="D132" s="25">
        <f>IF(G58=3,1, 0)</f>
        <v>0</v>
      </c>
      <c r="E132" s="25">
        <f>IF(G58=4,1, 0)</f>
        <v>1</v>
      </c>
      <c r="F132" s="25">
        <f>IF(G58=5,1, 0)</f>
        <v>0</v>
      </c>
    </row>
    <row r="133">
      <c r="A133" s="36">
        <v>33.0</v>
      </c>
      <c r="B133" s="25">
        <f>IF(B65=1,1, 0)</f>
        <v>0</v>
      </c>
      <c r="C133" s="25">
        <f>IF(B65=2,1, 0)</f>
        <v>0</v>
      </c>
      <c r="D133" s="25">
        <f>IF(B65=3,1, 0)</f>
        <v>0</v>
      </c>
      <c r="E133" s="25">
        <f>IF(B65=4,1, 0)</f>
        <v>1</v>
      </c>
      <c r="F133" s="25">
        <f>IF(B65=5,1, 0)</f>
        <v>0</v>
      </c>
    </row>
    <row r="134">
      <c r="A134" s="36">
        <v>34.0</v>
      </c>
      <c r="B134" s="25">
        <f>IF(C65=1,1, 0)</f>
        <v>0</v>
      </c>
      <c r="C134" s="25">
        <f>IF(C65=2,1, 0)</f>
        <v>0</v>
      </c>
      <c r="D134" s="25">
        <f>IF(C65=3,1, 0)</f>
        <v>0</v>
      </c>
      <c r="E134" s="25">
        <f>IF(C65=4,1, 0)</f>
        <v>1</v>
      </c>
      <c r="F134" s="25">
        <f>IF(C65=5,1, 0)</f>
        <v>0</v>
      </c>
    </row>
    <row r="135">
      <c r="A135" s="36">
        <v>35.0</v>
      </c>
      <c r="B135" s="25">
        <f>IF(D65=1,1, 0)</f>
        <v>0</v>
      </c>
      <c r="C135" s="25">
        <f>IF(D65=2,1, 0)</f>
        <v>0</v>
      </c>
      <c r="D135" s="25">
        <f>IF(D65=3,1, 0)</f>
        <v>0</v>
      </c>
      <c r="E135" s="25">
        <f>IF(D65=4,1, 0)</f>
        <v>1</v>
      </c>
      <c r="F135" s="25">
        <f>IF(D65=5,1, 0)</f>
        <v>0</v>
      </c>
    </row>
    <row r="136">
      <c r="A136" s="36">
        <v>36.0</v>
      </c>
      <c r="B136" s="25">
        <f>IF(E65=1,1, 0)</f>
        <v>0</v>
      </c>
      <c r="C136" s="25">
        <f>IF(E65=2,1, 0)</f>
        <v>0</v>
      </c>
      <c r="D136" s="25">
        <f>IF(E65=3,1, 0)</f>
        <v>0</v>
      </c>
      <c r="E136" s="25">
        <f>IF(E65=4,1, 0)</f>
        <v>1</v>
      </c>
      <c r="F136" s="25">
        <f>IF(E65=5,1, 0)</f>
        <v>0</v>
      </c>
    </row>
    <row r="137">
      <c r="A137" s="36">
        <v>37.0</v>
      </c>
      <c r="B137" s="25">
        <f>IF(F65=1,1, 0)</f>
        <v>1</v>
      </c>
      <c r="C137" s="25">
        <f>IF(F65=2,1, 0)</f>
        <v>0</v>
      </c>
      <c r="D137" s="25">
        <f>IF(F65=3,1, 0)</f>
        <v>0</v>
      </c>
      <c r="E137" s="25">
        <f>IF(F65=4,1, 0)</f>
        <v>0</v>
      </c>
      <c r="F137" s="25">
        <f>IF(F65=5,1, 0)</f>
        <v>0</v>
      </c>
    </row>
    <row r="138">
      <c r="A138" s="36">
        <v>38.0</v>
      </c>
      <c r="B138" s="25">
        <f>IF(G65=1,1, 0)</f>
        <v>1</v>
      </c>
      <c r="C138" s="25">
        <f>IF(G65=2,1, 0)</f>
        <v>0</v>
      </c>
      <c r="D138" s="25">
        <f>IF(G65=3,1, 0)</f>
        <v>0</v>
      </c>
      <c r="E138" s="25">
        <f>IF(G65=4,1, 0)</f>
        <v>0</v>
      </c>
      <c r="F138" s="25">
        <f>IF(G65=5,1, 0)</f>
        <v>0</v>
      </c>
    </row>
    <row r="139">
      <c r="A139" s="36">
        <v>39.0</v>
      </c>
      <c r="B139" s="25">
        <f>IF(H65=1,1, 0)</f>
        <v>1</v>
      </c>
      <c r="C139" s="25">
        <f>IF(H65=2,1, 0)</f>
        <v>0</v>
      </c>
      <c r="D139" s="25">
        <f>IF(H65=3,1, 0)</f>
        <v>0</v>
      </c>
      <c r="E139" s="25">
        <f>IF(H65=4,1, 0)</f>
        <v>0</v>
      </c>
      <c r="F139" s="25">
        <f>IF(H65=5,1, 0)</f>
        <v>0</v>
      </c>
    </row>
    <row r="140">
      <c r="A140" s="36">
        <v>40.0</v>
      </c>
      <c r="B140" s="25">
        <f>IF(I65=1,1, 0)</f>
        <v>1</v>
      </c>
      <c r="C140" s="25">
        <f>IF(I65=2,1, 0)</f>
        <v>0</v>
      </c>
      <c r="D140" s="25">
        <f>IF(I65=3,1, 0)</f>
        <v>0</v>
      </c>
      <c r="E140" s="25">
        <f>IF(I65=4,1, 0)</f>
        <v>0</v>
      </c>
      <c r="F140" s="25">
        <f>IF(I65=5,1, 0)</f>
        <v>0</v>
      </c>
    </row>
    <row r="141">
      <c r="A141" s="36">
        <v>42.0</v>
      </c>
      <c r="B141" s="25">
        <f>IF(J65=1,1, 0)</f>
        <v>0</v>
      </c>
      <c r="C141" s="25">
        <f>IF(J65=2,1, 0)</f>
        <v>0</v>
      </c>
      <c r="D141" s="25">
        <f>IF(J65=3,1, 0)</f>
        <v>0</v>
      </c>
      <c r="E141" s="25">
        <f>IF(J65=4,1, 0)</f>
        <v>1</v>
      </c>
      <c r="F141" s="25">
        <f>IF(J65=5,1, 0)</f>
        <v>0</v>
      </c>
    </row>
    <row r="142">
      <c r="A142" s="36">
        <v>43.0</v>
      </c>
      <c r="B142" s="25">
        <f>IF(K65=1,1, 0)</f>
        <v>0</v>
      </c>
      <c r="C142" s="25">
        <f>IF(K65=2,1, 0)</f>
        <v>0</v>
      </c>
      <c r="D142" s="25">
        <f>IF(K65=3,1, 0)</f>
        <v>0</v>
      </c>
      <c r="E142" s="25">
        <f>IF(K65=4,1, 0)</f>
        <v>1</v>
      </c>
      <c r="F142" s="25">
        <f>IF(K65=5,1, 0)</f>
        <v>0</v>
      </c>
    </row>
    <row r="143">
      <c r="A143" s="36">
        <v>44.0</v>
      </c>
      <c r="B143" s="25">
        <f>IF(L65=1,1, 0)</f>
        <v>0</v>
      </c>
      <c r="C143" s="25">
        <f>IF(L65=2,1, 0)</f>
        <v>0</v>
      </c>
      <c r="D143" s="25">
        <f>IF(L65=3,1, 0)</f>
        <v>0</v>
      </c>
      <c r="E143" s="25">
        <f>IF(L65=4,1, 0)</f>
        <v>1</v>
      </c>
      <c r="F143" s="25">
        <f>IF(L65=5,1, 0)</f>
        <v>0</v>
      </c>
    </row>
    <row r="144">
      <c r="A144" s="36">
        <v>44.0</v>
      </c>
      <c r="B144" s="25">
        <f>IF(H58=1,1, 0)</f>
        <v>0</v>
      </c>
      <c r="C144" s="25">
        <f>IF(H58=2,1, 0)</f>
        <v>0</v>
      </c>
      <c r="D144" s="25">
        <f>IF(H58=3,1, 0)</f>
        <v>0</v>
      </c>
      <c r="E144" s="25">
        <f>IF(H58=4,1, 0)</f>
        <v>1</v>
      </c>
      <c r="F144" s="25">
        <f>IF(H58=5,1, 0)</f>
        <v>0</v>
      </c>
    </row>
    <row r="145">
      <c r="B145" s="25">
        <f>SUM(B101:B144)</f>
        <v>15</v>
      </c>
      <c r="C145" s="7">
        <f>sum(C101:C144)</f>
        <v>0</v>
      </c>
      <c r="D145" s="25">
        <f>SUM(D101:D144)</f>
        <v>0</v>
      </c>
      <c r="E145" s="7">
        <f t="shared" ref="E145:F145" si="1">sum(E101:E144)</f>
        <v>29</v>
      </c>
      <c r="F145" s="7">
        <f t="shared" si="1"/>
        <v>0</v>
      </c>
      <c r="G145" s="25">
        <f>SUM(A145:F145)</f>
        <v>44</v>
      </c>
    </row>
  </sheetData>
  <mergeCells count="30">
    <mergeCell ref="E25:E29"/>
    <mergeCell ref="F25:F29"/>
    <mergeCell ref="G25:G29"/>
    <mergeCell ref="H25:H29"/>
    <mergeCell ref="I25:I29"/>
    <mergeCell ref="J25:J29"/>
    <mergeCell ref="C25:C29"/>
    <mergeCell ref="C32:C36"/>
    <mergeCell ref="E32:E36"/>
    <mergeCell ref="E53:E57"/>
    <mergeCell ref="F53:F57"/>
    <mergeCell ref="A9:B11"/>
    <mergeCell ref="C9:D9"/>
    <mergeCell ref="C10:D10"/>
    <mergeCell ref="C11:D11"/>
    <mergeCell ref="A18:A22"/>
    <mergeCell ref="A25:A29"/>
    <mergeCell ref="A32:A36"/>
    <mergeCell ref="E60:E64"/>
    <mergeCell ref="F60:F64"/>
    <mergeCell ref="G60:G64"/>
    <mergeCell ref="H60:H64"/>
    <mergeCell ref="I60:I64"/>
    <mergeCell ref="A39:A43"/>
    <mergeCell ref="A46:A50"/>
    <mergeCell ref="A53:A57"/>
    <mergeCell ref="A60:A64"/>
    <mergeCell ref="B60:B64"/>
    <mergeCell ref="C60:C64"/>
    <mergeCell ref="D60:D64"/>
  </mergeCells>
  <hyperlinks>
    <hyperlink r:id="rId2" ref="A75"/>
    <hyperlink r:id="rId3" ref="A76"/>
    <hyperlink r:id="rId4" ref="A77"/>
    <hyperlink r:id="rId5" ref="A78"/>
    <hyperlink r:id="rId6" ref="A79"/>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7.75"/>
    <col customWidth="1" min="2" max="2" width="34.75"/>
    <col customWidth="1" min="3" max="3" width="33.88"/>
    <col customWidth="1" min="4" max="4" width="45.0"/>
    <col customWidth="1" min="5" max="5" width="31.0"/>
    <col customWidth="1" min="6" max="6" width="31.38"/>
    <col customWidth="1" min="7" max="7" width="37.88"/>
    <col customWidth="1" min="8" max="8" width="35.0"/>
    <col customWidth="1" min="9" max="9" width="29.38"/>
    <col customWidth="1" min="10" max="10" width="35.0"/>
    <col customWidth="1" min="11" max="12" width="28.0"/>
    <col customWidth="1" min="13" max="13" width="16.88"/>
  </cols>
  <sheetData>
    <row r="1">
      <c r="C1" s="2"/>
      <c r="D1" s="2"/>
      <c r="E1" s="1"/>
      <c r="F1" s="37" t="s">
        <v>189</v>
      </c>
    </row>
    <row r="2">
      <c r="C2" s="2"/>
      <c r="D2" s="2"/>
      <c r="E2" s="38" t="s">
        <v>190</v>
      </c>
      <c r="F2" s="38" t="s">
        <v>191</v>
      </c>
      <c r="G2" s="38" t="s">
        <v>192</v>
      </c>
      <c r="L2" s="7">
        <v>36.0</v>
      </c>
    </row>
    <row r="3">
      <c r="C3" s="2"/>
      <c r="D3" s="2"/>
      <c r="E3" s="39" t="s">
        <v>193</v>
      </c>
      <c r="F3" s="40" t="s">
        <v>194</v>
      </c>
      <c r="G3" s="41">
        <v>9.0</v>
      </c>
    </row>
    <row r="4">
      <c r="A4" s="2"/>
      <c r="B4" s="2"/>
      <c r="C4" s="2"/>
      <c r="D4" s="2"/>
      <c r="E4" s="42" t="s">
        <v>195</v>
      </c>
      <c r="F4" s="40" t="s">
        <v>196</v>
      </c>
      <c r="G4" s="41">
        <v>10.0</v>
      </c>
    </row>
    <row r="5">
      <c r="A5" s="2"/>
      <c r="B5" s="2"/>
      <c r="C5" s="2"/>
      <c r="D5" s="2"/>
      <c r="E5" s="39" t="s">
        <v>197</v>
      </c>
      <c r="F5" s="43" t="s">
        <v>198</v>
      </c>
      <c r="G5" s="41">
        <v>14.0</v>
      </c>
      <c r="J5" s="7">
        <v>3.0</v>
      </c>
      <c r="K5" s="7">
        <v>33.0</v>
      </c>
      <c r="M5" s="7">
        <v>36.0</v>
      </c>
    </row>
    <row r="6" ht="28.5" customHeight="1">
      <c r="C6" s="2"/>
      <c r="D6" s="2"/>
    </row>
    <row r="7">
      <c r="E7" s="11" t="s">
        <v>199</v>
      </c>
      <c r="F7" s="12"/>
      <c r="G7" s="13" t="s">
        <v>7</v>
      </c>
      <c r="H7" s="44"/>
    </row>
    <row r="8">
      <c r="F8" s="12"/>
      <c r="G8" s="15" t="s">
        <v>8</v>
      </c>
      <c r="H8" s="44"/>
    </row>
    <row r="9" ht="27.75" customHeight="1">
      <c r="F9" s="12"/>
      <c r="G9" s="17" t="s">
        <v>200</v>
      </c>
      <c r="H9" s="44"/>
    </row>
    <row r="10" ht="27.75" customHeight="1"/>
    <row r="11" ht="27.75" customHeight="1">
      <c r="E11" s="2"/>
      <c r="F11" s="2"/>
      <c r="G11" s="2"/>
    </row>
    <row r="12" ht="27.75" customHeight="1">
      <c r="E12" s="2"/>
      <c r="F12" s="2"/>
      <c r="G12" s="2"/>
    </row>
    <row r="13" ht="27.75" customHeight="1">
      <c r="E13" s="2"/>
      <c r="F13" s="2"/>
      <c r="G13" s="2"/>
    </row>
    <row r="14" ht="27.75" customHeight="1">
      <c r="E14" s="2"/>
      <c r="F14" s="2"/>
      <c r="G14" s="2"/>
    </row>
    <row r="15" ht="27.75" customHeight="1">
      <c r="E15" s="2"/>
      <c r="F15" s="2"/>
      <c r="G15" s="2"/>
    </row>
    <row r="16" ht="27.75" customHeight="1">
      <c r="E16" s="2"/>
      <c r="F16" s="2"/>
      <c r="G16" s="2"/>
    </row>
    <row r="17" ht="27.75" customHeight="1">
      <c r="E17" s="2"/>
      <c r="F17" s="2"/>
      <c r="G17" s="2"/>
    </row>
    <row r="18" ht="27.75" customHeight="1">
      <c r="E18" s="2"/>
      <c r="F18" s="2"/>
      <c r="G18" s="2"/>
    </row>
    <row r="19" ht="27.75" customHeight="1">
      <c r="E19" s="2"/>
      <c r="F19" s="2"/>
      <c r="G19" s="2"/>
    </row>
    <row r="20" ht="27.75" customHeight="1">
      <c r="E20" s="2"/>
      <c r="F20" s="2"/>
      <c r="G20" s="2"/>
    </row>
    <row r="21" ht="27.75" customHeight="1">
      <c r="E21" s="2"/>
      <c r="F21" s="2"/>
      <c r="G21" s="2"/>
    </row>
    <row r="22" ht="27.75" customHeight="1">
      <c r="E22" s="2"/>
      <c r="F22" s="2"/>
      <c r="G22" s="2"/>
    </row>
    <row r="23" ht="27.75" customHeight="1">
      <c r="E23" s="2"/>
      <c r="F23" s="2"/>
      <c r="G23" s="2"/>
    </row>
    <row r="24" ht="27.75" customHeight="1">
      <c r="E24" s="2"/>
      <c r="F24" s="2"/>
      <c r="G24" s="2"/>
    </row>
    <row r="25" ht="27.75" customHeight="1">
      <c r="E25" s="2"/>
      <c r="F25" s="2"/>
      <c r="G25" s="2"/>
    </row>
    <row r="26" ht="27.75" customHeight="1">
      <c r="E26" s="2"/>
      <c r="F26" s="2"/>
      <c r="G26" s="2"/>
    </row>
    <row r="27" ht="27.75" customHeight="1">
      <c r="E27" s="2"/>
      <c r="F27" s="2"/>
      <c r="G27" s="2"/>
    </row>
    <row r="28" ht="45.75" customHeight="1">
      <c r="A28" s="45" t="s">
        <v>201</v>
      </c>
      <c r="B28" s="46"/>
      <c r="C28" s="46"/>
      <c r="D28" s="46"/>
      <c r="E28" s="46"/>
      <c r="F28" s="46"/>
      <c r="G28" s="46"/>
      <c r="H28" s="46"/>
      <c r="I28" s="46"/>
      <c r="J28" s="46"/>
      <c r="K28" s="46"/>
    </row>
    <row r="29" ht="27.75" customHeight="1">
      <c r="A29" s="19"/>
      <c r="B29" s="47" t="s">
        <v>11</v>
      </c>
      <c r="C29" s="47" t="s">
        <v>12</v>
      </c>
      <c r="D29" s="47" t="s">
        <v>202</v>
      </c>
      <c r="E29" s="47" t="s">
        <v>15</v>
      </c>
    </row>
    <row r="30">
      <c r="A30" s="48" t="s">
        <v>203</v>
      </c>
      <c r="B30" s="22" t="s">
        <v>204</v>
      </c>
      <c r="C30" s="22" t="s">
        <v>205</v>
      </c>
      <c r="D30" s="22"/>
      <c r="E30" s="22" t="s">
        <v>206</v>
      </c>
    </row>
    <row r="31">
      <c r="A31" s="23"/>
      <c r="B31" s="22" t="s">
        <v>207</v>
      </c>
      <c r="C31" s="22" t="s">
        <v>208</v>
      </c>
      <c r="D31" s="22" t="s">
        <v>209</v>
      </c>
      <c r="E31" s="22" t="s">
        <v>208</v>
      </c>
    </row>
    <row r="32">
      <c r="A32" s="23"/>
      <c r="B32" s="49" t="s">
        <v>210</v>
      </c>
      <c r="C32" s="49" t="s">
        <v>211</v>
      </c>
      <c r="D32" s="49" t="s">
        <v>212</v>
      </c>
      <c r="E32" s="22" t="s">
        <v>213</v>
      </c>
    </row>
    <row r="33">
      <c r="A33" s="23"/>
      <c r="B33" s="50" t="s">
        <v>214</v>
      </c>
      <c r="C33" s="50" t="s">
        <v>215</v>
      </c>
      <c r="D33" s="51" t="s">
        <v>216</v>
      </c>
      <c r="E33" s="50" t="s">
        <v>217</v>
      </c>
    </row>
    <row r="34">
      <c r="A34" s="26"/>
      <c r="B34" s="22" t="s">
        <v>41</v>
      </c>
      <c r="C34" s="22" t="s">
        <v>40</v>
      </c>
      <c r="D34" s="26"/>
      <c r="E34" s="22" t="s">
        <v>45</v>
      </c>
      <c r="F34" s="7"/>
    </row>
    <row r="35">
      <c r="A35" s="52" t="s">
        <v>218</v>
      </c>
      <c r="B35" s="53">
        <f>E279</f>
        <v>7.692307692</v>
      </c>
      <c r="C35" s="53">
        <f>E282</f>
        <v>19.56521739</v>
      </c>
      <c r="D35" s="54" t="str">
        <f>E285</f>
        <v>#DIV/0!</v>
      </c>
      <c r="E35" s="53">
        <f>E288</f>
        <v>0</v>
      </c>
      <c r="F35" s="55"/>
      <c r="G35" s="55"/>
      <c r="H35" s="56"/>
      <c r="I35" s="56"/>
      <c r="J35" s="56"/>
      <c r="K35" s="56"/>
      <c r="L35" s="56"/>
      <c r="M35" s="56"/>
      <c r="N35" s="56"/>
      <c r="O35" s="56"/>
      <c r="P35" s="56"/>
      <c r="Q35" s="56"/>
      <c r="R35" s="56"/>
      <c r="S35" s="56"/>
      <c r="T35" s="56"/>
      <c r="U35" s="56"/>
      <c r="V35" s="56"/>
      <c r="W35" s="56"/>
      <c r="X35" s="56"/>
      <c r="Y35" s="56"/>
    </row>
    <row r="36">
      <c r="A36" s="52" t="s">
        <v>219</v>
      </c>
      <c r="B36" s="53">
        <f>D280</f>
        <v>0</v>
      </c>
      <c r="C36" s="53">
        <f>D283</f>
        <v>2.010050251</v>
      </c>
      <c r="D36" s="54" t="str">
        <f>D286</f>
        <v>#DIV/0!</v>
      </c>
      <c r="E36" s="53">
        <f>D289</f>
        <v>0</v>
      </c>
      <c r="F36" s="55"/>
      <c r="G36" s="55"/>
      <c r="H36" s="56"/>
      <c r="I36" s="56"/>
      <c r="J36" s="56"/>
      <c r="K36" s="56"/>
      <c r="L36" s="56"/>
      <c r="M36" s="56"/>
      <c r="N36" s="56"/>
      <c r="O36" s="56"/>
      <c r="P36" s="56"/>
      <c r="Q36" s="56"/>
      <c r="R36" s="56"/>
      <c r="S36" s="56"/>
      <c r="T36" s="56"/>
      <c r="U36" s="56"/>
      <c r="V36" s="56"/>
      <c r="W36" s="56"/>
      <c r="X36" s="56"/>
      <c r="Y36" s="56"/>
    </row>
    <row r="37">
      <c r="A37" s="52" t="s">
        <v>220</v>
      </c>
      <c r="B37" s="57" t="s">
        <v>197</v>
      </c>
      <c r="C37" s="57" t="s">
        <v>197</v>
      </c>
      <c r="D37" s="54" t="s">
        <v>221</v>
      </c>
      <c r="E37" s="57" t="s">
        <v>193</v>
      </c>
      <c r="F37" s="55"/>
      <c r="G37" s="55"/>
      <c r="H37" s="56"/>
      <c r="I37" s="56"/>
      <c r="J37" s="56"/>
      <c r="K37" s="56"/>
      <c r="L37" s="56"/>
      <c r="M37" s="56"/>
      <c r="N37" s="56"/>
      <c r="O37" s="56"/>
      <c r="P37" s="56"/>
      <c r="Q37" s="56"/>
      <c r="R37" s="56"/>
      <c r="S37" s="56"/>
      <c r="T37" s="56"/>
      <c r="U37" s="56"/>
      <c r="V37" s="56"/>
      <c r="W37" s="56"/>
      <c r="X37" s="56"/>
      <c r="Y37" s="56"/>
    </row>
    <row r="38">
      <c r="A38" s="1"/>
      <c r="B38" s="55"/>
      <c r="C38" s="55"/>
      <c r="D38" s="55"/>
      <c r="E38" s="55"/>
      <c r="F38" s="55"/>
      <c r="G38" s="55"/>
      <c r="H38" s="56"/>
      <c r="I38" s="56"/>
      <c r="J38" s="56"/>
      <c r="K38" s="56"/>
      <c r="L38" s="56"/>
      <c r="M38" s="56"/>
      <c r="N38" s="56"/>
      <c r="O38" s="56"/>
      <c r="P38" s="56"/>
      <c r="Q38" s="56"/>
      <c r="R38" s="56"/>
      <c r="S38" s="56"/>
      <c r="T38" s="56"/>
      <c r="U38" s="56"/>
      <c r="V38" s="56"/>
      <c r="W38" s="56"/>
      <c r="X38" s="56"/>
      <c r="Y38" s="56"/>
    </row>
    <row r="39">
      <c r="A39" s="1"/>
      <c r="B39" s="55"/>
      <c r="C39" s="55"/>
      <c r="D39" s="55"/>
      <c r="E39" s="55"/>
      <c r="F39" s="55"/>
      <c r="G39" s="55"/>
      <c r="H39" s="56"/>
      <c r="I39" s="56"/>
      <c r="J39" s="56"/>
      <c r="K39" s="56"/>
      <c r="L39" s="56"/>
      <c r="M39" s="56"/>
      <c r="N39" s="56"/>
      <c r="O39" s="56"/>
      <c r="P39" s="56"/>
      <c r="Q39" s="56"/>
      <c r="R39" s="56"/>
      <c r="S39" s="56"/>
      <c r="T39" s="56"/>
      <c r="U39" s="56"/>
      <c r="V39" s="56"/>
      <c r="W39" s="56"/>
      <c r="X39" s="56"/>
      <c r="Y39" s="56"/>
    </row>
    <row r="40">
      <c r="A40" s="1"/>
      <c r="B40" s="55"/>
      <c r="C40" s="55"/>
      <c r="D40" s="55"/>
      <c r="E40" s="55"/>
      <c r="F40" s="55"/>
      <c r="G40" s="55"/>
      <c r="H40" s="56"/>
      <c r="I40" s="56"/>
      <c r="J40" s="56"/>
      <c r="K40" s="56"/>
      <c r="L40" s="56"/>
      <c r="M40" s="56"/>
      <c r="N40" s="56"/>
      <c r="O40" s="56"/>
      <c r="P40" s="56"/>
      <c r="Q40" s="56"/>
      <c r="R40" s="56"/>
      <c r="S40" s="56"/>
      <c r="T40" s="56"/>
      <c r="U40" s="56"/>
      <c r="V40" s="56"/>
      <c r="W40" s="56"/>
      <c r="X40" s="56"/>
      <c r="Y40" s="56"/>
    </row>
    <row r="41">
      <c r="A41" s="1"/>
      <c r="B41" s="55"/>
      <c r="C41" s="55"/>
      <c r="D41" s="55"/>
      <c r="E41" s="55"/>
      <c r="F41" s="55"/>
      <c r="G41" s="55"/>
      <c r="H41" s="56"/>
      <c r="I41" s="56"/>
      <c r="J41" s="56"/>
      <c r="K41" s="56"/>
      <c r="L41" s="56"/>
      <c r="M41" s="56"/>
      <c r="N41" s="56"/>
      <c r="O41" s="56"/>
      <c r="P41" s="56"/>
      <c r="Q41" s="56"/>
      <c r="R41" s="56"/>
      <c r="S41" s="56"/>
      <c r="T41" s="56"/>
      <c r="U41" s="56"/>
      <c r="V41" s="56"/>
      <c r="W41" s="56"/>
      <c r="X41" s="56"/>
      <c r="Y41" s="56"/>
    </row>
    <row r="42">
      <c r="A42" s="1"/>
      <c r="B42" s="55"/>
      <c r="C42" s="55"/>
      <c r="D42" s="55"/>
      <c r="E42" s="55"/>
      <c r="F42" s="55"/>
      <c r="G42" s="55"/>
      <c r="H42" s="56"/>
      <c r="I42" s="56"/>
      <c r="J42" s="56"/>
      <c r="K42" s="56"/>
      <c r="L42" s="56"/>
      <c r="M42" s="56"/>
      <c r="N42" s="56"/>
      <c r="O42" s="56"/>
      <c r="P42" s="56"/>
      <c r="Q42" s="56"/>
      <c r="R42" s="56"/>
      <c r="S42" s="56"/>
      <c r="T42" s="56"/>
      <c r="U42" s="56"/>
      <c r="V42" s="56"/>
      <c r="W42" s="56"/>
      <c r="X42" s="56"/>
      <c r="Y42" s="56"/>
    </row>
    <row r="43">
      <c r="A43" s="1"/>
      <c r="B43" s="55"/>
      <c r="C43" s="55"/>
      <c r="D43" s="55"/>
      <c r="E43" s="55"/>
      <c r="F43" s="55"/>
      <c r="G43" s="55"/>
      <c r="H43" s="56"/>
      <c r="I43" s="56"/>
      <c r="J43" s="56"/>
      <c r="K43" s="56"/>
      <c r="L43" s="56"/>
      <c r="M43" s="56"/>
      <c r="N43" s="56"/>
      <c r="O43" s="56"/>
      <c r="P43" s="56"/>
      <c r="Q43" s="56"/>
      <c r="R43" s="56"/>
      <c r="S43" s="56"/>
      <c r="T43" s="56"/>
      <c r="U43" s="56"/>
      <c r="V43" s="56"/>
      <c r="W43" s="56"/>
      <c r="X43" s="56"/>
      <c r="Y43" s="56"/>
    </row>
    <row r="44">
      <c r="A44" s="1"/>
      <c r="B44" s="55"/>
      <c r="C44" s="55"/>
      <c r="D44" s="55"/>
      <c r="E44" s="55"/>
      <c r="F44" s="55"/>
      <c r="G44" s="55"/>
      <c r="H44" s="56"/>
      <c r="I44" s="56"/>
      <c r="J44" s="56"/>
      <c r="K44" s="56"/>
      <c r="L44" s="56"/>
      <c r="M44" s="56"/>
      <c r="N44" s="56"/>
      <c r="O44" s="56"/>
      <c r="P44" s="56"/>
      <c r="Q44" s="56"/>
      <c r="R44" s="56"/>
      <c r="S44" s="56"/>
      <c r="T44" s="56"/>
      <c r="U44" s="56"/>
      <c r="V44" s="56"/>
      <c r="W44" s="56"/>
      <c r="X44" s="56"/>
      <c r="Y44" s="56"/>
    </row>
    <row r="45">
      <c r="A45" s="1"/>
      <c r="B45" s="55"/>
      <c r="C45" s="55"/>
      <c r="D45" s="55"/>
      <c r="E45" s="55"/>
      <c r="F45" s="55"/>
      <c r="G45" s="55"/>
      <c r="H45" s="56"/>
      <c r="I45" s="56"/>
      <c r="J45" s="56"/>
      <c r="K45" s="56"/>
      <c r="L45" s="56"/>
      <c r="M45" s="56"/>
      <c r="N45" s="56"/>
      <c r="O45" s="56"/>
      <c r="P45" s="56"/>
      <c r="Q45" s="56"/>
      <c r="R45" s="56"/>
      <c r="S45" s="56"/>
      <c r="T45" s="56"/>
      <c r="U45" s="56"/>
      <c r="V45" s="56"/>
      <c r="W45" s="56"/>
      <c r="X45" s="56"/>
      <c r="Y45" s="56"/>
    </row>
    <row r="46">
      <c r="A46" s="1"/>
      <c r="B46" s="55"/>
      <c r="C46" s="55"/>
      <c r="D46" s="55"/>
      <c r="E46" s="55"/>
      <c r="F46" s="55"/>
      <c r="G46" s="55"/>
      <c r="H46" s="56"/>
      <c r="I46" s="56"/>
      <c r="J46" s="56"/>
      <c r="K46" s="56"/>
      <c r="L46" s="56"/>
      <c r="M46" s="56"/>
      <c r="N46" s="56"/>
      <c r="O46" s="56"/>
      <c r="P46" s="56"/>
      <c r="Q46" s="56"/>
      <c r="R46" s="56"/>
      <c r="S46" s="56"/>
      <c r="T46" s="56"/>
      <c r="U46" s="56"/>
      <c r="V46" s="56"/>
      <c r="W46" s="56"/>
      <c r="X46" s="56"/>
      <c r="Y46" s="56"/>
    </row>
    <row r="47">
      <c r="A47" s="1"/>
      <c r="B47" s="55"/>
      <c r="C47" s="55"/>
      <c r="D47" s="55"/>
      <c r="E47" s="55"/>
      <c r="F47" s="55"/>
      <c r="G47" s="55"/>
      <c r="H47" s="56"/>
      <c r="I47" s="56"/>
      <c r="J47" s="56"/>
      <c r="K47" s="56"/>
      <c r="L47" s="56"/>
      <c r="M47" s="56"/>
      <c r="N47" s="56"/>
      <c r="O47" s="56"/>
      <c r="P47" s="56"/>
      <c r="Q47" s="56"/>
      <c r="R47" s="56"/>
      <c r="S47" s="56"/>
      <c r="T47" s="56"/>
      <c r="U47" s="56"/>
      <c r="V47" s="56"/>
      <c r="W47" s="56"/>
      <c r="X47" s="56"/>
      <c r="Y47" s="56"/>
    </row>
    <row r="48">
      <c r="A48" s="1"/>
      <c r="B48" s="55"/>
      <c r="C48" s="55"/>
      <c r="D48" s="55"/>
      <c r="E48" s="55"/>
      <c r="F48" s="55"/>
      <c r="G48" s="55"/>
      <c r="H48" s="56"/>
      <c r="I48" s="56"/>
      <c r="J48" s="56"/>
      <c r="K48" s="56"/>
      <c r="L48" s="56"/>
      <c r="M48" s="56"/>
      <c r="N48" s="56"/>
      <c r="O48" s="56"/>
      <c r="P48" s="56"/>
      <c r="Q48" s="56"/>
      <c r="R48" s="56"/>
      <c r="S48" s="56"/>
      <c r="T48" s="56"/>
      <c r="U48" s="56"/>
      <c r="V48" s="56"/>
      <c r="W48" s="56"/>
      <c r="X48" s="56"/>
      <c r="Y48" s="56"/>
    </row>
    <row r="49">
      <c r="A49" s="1"/>
      <c r="B49" s="55"/>
      <c r="C49" s="55"/>
      <c r="D49" s="55"/>
      <c r="E49" s="55"/>
      <c r="F49" s="55"/>
      <c r="G49" s="55"/>
      <c r="H49" s="56"/>
      <c r="I49" s="56"/>
      <c r="J49" s="56"/>
      <c r="K49" s="56"/>
      <c r="L49" s="56"/>
      <c r="M49" s="56"/>
      <c r="N49" s="56"/>
      <c r="O49" s="56"/>
      <c r="P49" s="56"/>
      <c r="Q49" s="56"/>
      <c r="R49" s="56"/>
      <c r="S49" s="56"/>
      <c r="T49" s="56"/>
      <c r="U49" s="56"/>
      <c r="V49" s="56"/>
      <c r="W49" s="56"/>
      <c r="X49" s="56"/>
      <c r="Y49" s="56"/>
    </row>
    <row r="50">
      <c r="A50" s="1"/>
      <c r="B50" s="55"/>
      <c r="C50" s="55"/>
      <c r="D50" s="55"/>
      <c r="E50" s="55"/>
      <c r="F50" s="55"/>
      <c r="G50" s="55"/>
      <c r="H50" s="56"/>
      <c r="I50" s="56"/>
      <c r="J50" s="56"/>
      <c r="K50" s="56"/>
      <c r="L50" s="56"/>
      <c r="M50" s="56"/>
      <c r="N50" s="56"/>
      <c r="O50" s="56"/>
      <c r="P50" s="56"/>
      <c r="Q50" s="56"/>
      <c r="R50" s="56"/>
      <c r="S50" s="56"/>
      <c r="T50" s="56"/>
      <c r="U50" s="56"/>
      <c r="V50" s="56"/>
      <c r="W50" s="56"/>
      <c r="X50" s="56"/>
      <c r="Y50" s="56"/>
    </row>
    <row r="51">
      <c r="A51" s="1"/>
      <c r="B51" s="55"/>
      <c r="C51" s="55"/>
      <c r="D51" s="55"/>
      <c r="E51" s="55"/>
      <c r="G51" s="55"/>
      <c r="H51" s="56"/>
      <c r="J51" s="56"/>
      <c r="K51" s="56"/>
      <c r="L51" s="56"/>
      <c r="M51" s="56"/>
      <c r="N51" s="56"/>
      <c r="O51" s="56"/>
      <c r="P51" s="56"/>
      <c r="Q51" s="56"/>
      <c r="R51" s="56"/>
      <c r="S51" s="56"/>
      <c r="T51" s="56"/>
      <c r="U51" s="56"/>
      <c r="V51" s="56"/>
      <c r="W51" s="56"/>
      <c r="X51" s="56"/>
      <c r="Y51" s="56"/>
    </row>
    <row r="52">
      <c r="A52" s="1"/>
      <c r="B52" s="55"/>
      <c r="C52" s="55"/>
      <c r="D52" s="55"/>
      <c r="E52" s="55"/>
      <c r="F52" s="55"/>
      <c r="G52" s="55"/>
      <c r="H52" s="56"/>
      <c r="J52" s="56"/>
      <c r="K52" s="56"/>
      <c r="L52" s="56"/>
      <c r="M52" s="56"/>
      <c r="N52" s="56"/>
      <c r="O52" s="56"/>
      <c r="P52" s="56"/>
      <c r="Q52" s="56"/>
      <c r="R52" s="56"/>
      <c r="S52" s="56"/>
      <c r="T52" s="56"/>
      <c r="U52" s="56"/>
      <c r="V52" s="56"/>
      <c r="W52" s="56"/>
      <c r="X52" s="56"/>
      <c r="Y52" s="56"/>
    </row>
    <row r="53">
      <c r="A53" s="1"/>
      <c r="B53" s="55"/>
      <c r="C53" s="55"/>
      <c r="D53" s="55"/>
      <c r="E53" s="55"/>
      <c r="F53" s="55"/>
      <c r="G53" s="55"/>
      <c r="H53" s="56"/>
      <c r="J53" s="56"/>
      <c r="K53" s="56"/>
      <c r="L53" s="56"/>
      <c r="M53" s="56"/>
      <c r="N53" s="56"/>
      <c r="O53" s="56"/>
      <c r="P53" s="56"/>
      <c r="Q53" s="56"/>
      <c r="R53" s="56"/>
      <c r="S53" s="56"/>
      <c r="T53" s="56"/>
      <c r="U53" s="56"/>
      <c r="V53" s="56"/>
      <c r="W53" s="56"/>
      <c r="X53" s="56"/>
      <c r="Y53" s="56"/>
    </row>
    <row r="54">
      <c r="A54" s="1"/>
      <c r="B54" s="55"/>
      <c r="C54" s="55"/>
      <c r="D54" s="55"/>
      <c r="E54" s="55"/>
      <c r="F54" s="55"/>
      <c r="G54" s="55"/>
      <c r="H54" s="56"/>
      <c r="J54" s="56"/>
      <c r="K54" s="56"/>
      <c r="L54" s="56"/>
      <c r="M54" s="56"/>
      <c r="N54" s="56"/>
      <c r="O54" s="56"/>
      <c r="P54" s="56"/>
      <c r="Q54" s="56"/>
      <c r="R54" s="56"/>
      <c r="S54" s="56"/>
      <c r="T54" s="56"/>
      <c r="U54" s="56"/>
      <c r="V54" s="56"/>
      <c r="W54" s="56"/>
      <c r="X54" s="56"/>
      <c r="Y54" s="56"/>
    </row>
    <row r="55">
      <c r="A55" s="1"/>
      <c r="B55" s="55"/>
      <c r="C55" s="55"/>
      <c r="D55" s="55"/>
      <c r="E55" s="55"/>
      <c r="F55" s="55"/>
      <c r="G55" s="55"/>
      <c r="H55" s="56"/>
      <c r="J55" s="56"/>
      <c r="K55" s="56"/>
      <c r="L55" s="56"/>
      <c r="M55" s="56"/>
      <c r="N55" s="56"/>
      <c r="O55" s="56"/>
      <c r="P55" s="56"/>
      <c r="Q55" s="56"/>
      <c r="R55" s="56"/>
      <c r="S55" s="56"/>
      <c r="T55" s="56"/>
      <c r="U55" s="56"/>
      <c r="V55" s="56"/>
      <c r="W55" s="56"/>
      <c r="X55" s="56"/>
      <c r="Y55" s="56"/>
    </row>
    <row r="56">
      <c r="A56" s="1"/>
      <c r="B56" s="55"/>
      <c r="C56" s="55"/>
      <c r="D56" s="55"/>
      <c r="E56" s="55"/>
      <c r="F56" s="55"/>
      <c r="G56" s="55"/>
      <c r="H56" s="56"/>
      <c r="J56" s="56"/>
      <c r="K56" s="56"/>
      <c r="L56" s="56"/>
      <c r="M56" s="56"/>
      <c r="N56" s="56"/>
      <c r="O56" s="56"/>
      <c r="P56" s="56"/>
      <c r="Q56" s="56"/>
      <c r="R56" s="56"/>
      <c r="S56" s="56"/>
      <c r="T56" s="56"/>
      <c r="U56" s="56"/>
      <c r="V56" s="56"/>
      <c r="W56" s="56"/>
      <c r="X56" s="56"/>
      <c r="Y56" s="56"/>
    </row>
    <row r="57">
      <c r="A57" s="1"/>
      <c r="B57" s="55"/>
      <c r="C57" s="55"/>
      <c r="D57" s="55"/>
      <c r="E57" s="55"/>
      <c r="F57" s="55"/>
      <c r="G57" s="55"/>
      <c r="H57" s="56"/>
      <c r="I57" s="56"/>
      <c r="J57" s="56"/>
      <c r="K57" s="56"/>
      <c r="L57" s="56"/>
      <c r="M57" s="56"/>
      <c r="N57" s="56"/>
      <c r="O57" s="56"/>
      <c r="P57" s="56"/>
      <c r="Q57" s="56"/>
      <c r="R57" s="56"/>
      <c r="S57" s="56"/>
      <c r="T57" s="56"/>
      <c r="U57" s="56"/>
      <c r="V57" s="56"/>
      <c r="W57" s="56"/>
      <c r="X57" s="56"/>
      <c r="Y57" s="56"/>
    </row>
    <row r="58">
      <c r="A58" s="27"/>
      <c r="B58" s="28">
        <v>4.0</v>
      </c>
      <c r="C58" s="28">
        <v>4.0</v>
      </c>
      <c r="D58" s="28">
        <v>4.0</v>
      </c>
      <c r="E58" s="28">
        <v>4.0</v>
      </c>
      <c r="F58" s="28">
        <v>4.0</v>
      </c>
      <c r="G58" s="28">
        <v>4.0</v>
      </c>
      <c r="H58" s="29"/>
      <c r="I58" s="29"/>
      <c r="J58" s="29"/>
      <c r="K58" s="29"/>
      <c r="L58" s="29"/>
      <c r="M58" s="29"/>
      <c r="N58" s="29"/>
      <c r="O58" s="29"/>
      <c r="P58" s="29"/>
      <c r="Q58" s="29"/>
      <c r="R58" s="29"/>
      <c r="S58" s="29"/>
      <c r="T58" s="29"/>
      <c r="U58" s="29"/>
      <c r="V58" s="29"/>
      <c r="W58" s="29"/>
      <c r="X58" s="29"/>
      <c r="Y58" s="29"/>
    </row>
    <row r="59" ht="27.75" customHeight="1">
      <c r="A59" s="19"/>
      <c r="B59" s="47" t="s">
        <v>46</v>
      </c>
      <c r="C59" s="47" t="s">
        <v>47</v>
      </c>
      <c r="D59" s="47" t="s">
        <v>48</v>
      </c>
      <c r="E59" s="47" t="s">
        <v>49</v>
      </c>
      <c r="F59" s="47" t="s">
        <v>222</v>
      </c>
      <c r="G59" s="47" t="s">
        <v>54</v>
      </c>
    </row>
    <row r="60">
      <c r="A60" s="58" t="s">
        <v>223</v>
      </c>
      <c r="B60" s="22" t="s">
        <v>224</v>
      </c>
      <c r="C60" s="22" t="s">
        <v>225</v>
      </c>
      <c r="D60" s="22" t="s">
        <v>226</v>
      </c>
      <c r="E60" s="22" t="s">
        <v>227</v>
      </c>
      <c r="F60" s="22" t="s">
        <v>228</v>
      </c>
      <c r="G60" s="22" t="s">
        <v>229</v>
      </c>
    </row>
    <row r="61">
      <c r="A61" s="23"/>
      <c r="B61" s="22" t="s">
        <v>230</v>
      </c>
      <c r="C61" s="22" t="s">
        <v>230</v>
      </c>
      <c r="D61" s="22" t="s">
        <v>231</v>
      </c>
      <c r="E61" s="22" t="s">
        <v>232</v>
      </c>
      <c r="F61" s="22" t="s">
        <v>230</v>
      </c>
      <c r="G61" s="22" t="s">
        <v>230</v>
      </c>
    </row>
    <row r="62" ht="27.0" customHeight="1">
      <c r="A62" s="23"/>
      <c r="B62" s="59" t="s">
        <v>233</v>
      </c>
      <c r="C62" s="59" t="s">
        <v>234</v>
      </c>
      <c r="D62" s="59" t="s">
        <v>235</v>
      </c>
      <c r="E62" s="59" t="s">
        <v>236</v>
      </c>
      <c r="F62" s="59" t="s">
        <v>235</v>
      </c>
      <c r="G62" s="59" t="s">
        <v>237</v>
      </c>
    </row>
    <row r="63">
      <c r="A63" s="23"/>
      <c r="B63" s="50" t="s">
        <v>238</v>
      </c>
      <c r="C63" s="50" t="s">
        <v>239</v>
      </c>
      <c r="D63" s="50" t="s">
        <v>240</v>
      </c>
      <c r="E63" s="50" t="s">
        <v>241</v>
      </c>
      <c r="F63" s="50" t="s">
        <v>242</v>
      </c>
      <c r="G63" s="50" t="s">
        <v>243</v>
      </c>
    </row>
    <row r="64">
      <c r="A64" s="26"/>
      <c r="B64" s="22" t="s">
        <v>66</v>
      </c>
      <c r="C64" s="22" t="s">
        <v>66</v>
      </c>
      <c r="D64" s="22" t="s">
        <v>67</v>
      </c>
      <c r="E64" s="22" t="s">
        <v>67</v>
      </c>
      <c r="F64" s="22" t="s">
        <v>66</v>
      </c>
      <c r="G64" s="22" t="s">
        <v>67</v>
      </c>
    </row>
    <row r="65" ht="16.5" customHeight="1">
      <c r="A65" s="60" t="s">
        <v>218</v>
      </c>
      <c r="B65" s="53">
        <f>E292</f>
        <v>0</v>
      </c>
      <c r="C65" s="53">
        <f>E295</f>
        <v>0</v>
      </c>
      <c r="D65" s="53">
        <f>E298</f>
        <v>0</v>
      </c>
      <c r="E65" s="53">
        <f>E301</f>
        <v>0</v>
      </c>
      <c r="F65" s="53">
        <f>E304</f>
        <v>14.28571429</v>
      </c>
      <c r="G65" s="53">
        <f>E307</f>
        <v>0</v>
      </c>
      <c r="H65" s="55"/>
      <c r="I65" s="55"/>
      <c r="J65" s="55"/>
      <c r="K65" s="56"/>
      <c r="L65" s="56"/>
      <c r="M65" s="56"/>
      <c r="N65" s="56"/>
      <c r="O65" s="56"/>
      <c r="P65" s="56"/>
      <c r="Q65" s="56"/>
      <c r="R65" s="56"/>
      <c r="S65" s="56"/>
      <c r="T65" s="56"/>
      <c r="U65" s="56"/>
      <c r="V65" s="56"/>
      <c r="W65" s="56"/>
      <c r="X65" s="56"/>
      <c r="Y65" s="56"/>
    </row>
    <row r="66" ht="16.5" customHeight="1">
      <c r="A66" s="60" t="s">
        <v>219</v>
      </c>
      <c r="B66" s="53">
        <f>D293</f>
        <v>1.063829787</v>
      </c>
      <c r="C66" s="53">
        <f>D296</f>
        <v>52.17391304</v>
      </c>
      <c r="D66" s="53">
        <f>D299</f>
        <v>0</v>
      </c>
      <c r="E66" s="53">
        <f>D302</f>
        <v>83.15217391</v>
      </c>
      <c r="F66" s="53">
        <f>D305</f>
        <v>2.127659574</v>
      </c>
      <c r="G66" s="53">
        <f>D308</f>
        <v>2.659574468</v>
      </c>
      <c r="H66" s="55"/>
      <c r="I66" s="55"/>
      <c r="J66" s="55"/>
      <c r="K66" s="56"/>
      <c r="L66" s="56"/>
      <c r="M66" s="56"/>
      <c r="N66" s="56"/>
      <c r="O66" s="56"/>
      <c r="P66" s="56"/>
      <c r="Q66" s="56"/>
      <c r="R66" s="56"/>
      <c r="S66" s="56"/>
      <c r="T66" s="56"/>
      <c r="U66" s="56"/>
      <c r="V66" s="56"/>
      <c r="W66" s="56"/>
      <c r="X66" s="56"/>
      <c r="Y66" s="56"/>
    </row>
    <row r="67" ht="16.5" customHeight="1">
      <c r="A67" s="60" t="s">
        <v>220</v>
      </c>
      <c r="B67" s="57" t="s">
        <v>193</v>
      </c>
      <c r="C67" s="57" t="s">
        <v>195</v>
      </c>
      <c r="D67" s="57" t="s">
        <v>193</v>
      </c>
      <c r="E67" s="57" t="s">
        <v>195</v>
      </c>
      <c r="F67" s="57" t="s">
        <v>197</v>
      </c>
      <c r="G67" s="57" t="s">
        <v>193</v>
      </c>
      <c r="H67" s="55"/>
      <c r="I67" s="55"/>
      <c r="J67" s="55"/>
      <c r="K67" s="56"/>
      <c r="L67" s="56"/>
      <c r="M67" s="56"/>
      <c r="N67" s="56"/>
      <c r="O67" s="56"/>
      <c r="P67" s="56"/>
      <c r="Q67" s="56"/>
      <c r="R67" s="56"/>
      <c r="S67" s="56"/>
      <c r="T67" s="56"/>
      <c r="U67" s="56"/>
      <c r="V67" s="56"/>
      <c r="W67" s="56"/>
      <c r="X67" s="56"/>
      <c r="Y67" s="56"/>
    </row>
    <row r="68" ht="16.5" customHeight="1">
      <c r="A68" s="1"/>
      <c r="B68" s="55"/>
      <c r="C68" s="55"/>
      <c r="D68" s="55"/>
      <c r="E68" s="55"/>
      <c r="F68" s="55"/>
      <c r="G68" s="55"/>
      <c r="H68" s="55"/>
      <c r="I68" s="55"/>
      <c r="J68" s="55"/>
      <c r="K68" s="56"/>
      <c r="L68" s="56"/>
      <c r="M68" s="56"/>
      <c r="N68" s="56"/>
      <c r="O68" s="56"/>
      <c r="P68" s="56"/>
      <c r="Q68" s="56"/>
      <c r="R68" s="56"/>
      <c r="S68" s="56"/>
      <c r="T68" s="56"/>
      <c r="U68" s="56"/>
      <c r="V68" s="56"/>
      <c r="W68" s="56"/>
      <c r="X68" s="56"/>
      <c r="Y68" s="56"/>
    </row>
    <row r="69" ht="16.5" customHeight="1">
      <c r="A69" s="1"/>
      <c r="B69" s="55"/>
      <c r="C69" s="55"/>
      <c r="D69" s="55"/>
      <c r="E69" s="55"/>
      <c r="F69" s="55"/>
      <c r="G69" s="55"/>
      <c r="H69" s="55"/>
      <c r="I69" s="55"/>
      <c r="J69" s="55"/>
      <c r="K69" s="56"/>
      <c r="L69" s="56"/>
      <c r="M69" s="56"/>
      <c r="N69" s="56"/>
      <c r="O69" s="56"/>
      <c r="P69" s="56"/>
      <c r="Q69" s="56"/>
      <c r="R69" s="56"/>
      <c r="S69" s="56"/>
      <c r="T69" s="56"/>
      <c r="U69" s="56"/>
      <c r="V69" s="56"/>
      <c r="W69" s="56"/>
      <c r="X69" s="56"/>
      <c r="Y69" s="56"/>
    </row>
    <row r="70" ht="16.5" customHeight="1">
      <c r="A70" s="1"/>
      <c r="B70" s="55"/>
      <c r="C70" s="55"/>
      <c r="D70" s="55"/>
      <c r="E70" s="55"/>
      <c r="F70" s="55"/>
      <c r="G70" s="55"/>
      <c r="H70" s="55"/>
      <c r="I70" s="55"/>
      <c r="J70" s="55"/>
      <c r="K70" s="56"/>
      <c r="L70" s="56"/>
      <c r="M70" s="56"/>
      <c r="N70" s="56"/>
      <c r="O70" s="56"/>
      <c r="P70" s="56"/>
      <c r="Q70" s="56"/>
      <c r="R70" s="56"/>
      <c r="S70" s="56"/>
      <c r="T70" s="56"/>
      <c r="U70" s="56"/>
      <c r="V70" s="56"/>
      <c r="W70" s="56"/>
      <c r="X70" s="56"/>
      <c r="Y70" s="56"/>
    </row>
    <row r="71" ht="16.5" customHeight="1">
      <c r="A71" s="1"/>
      <c r="B71" s="55"/>
      <c r="C71" s="55"/>
      <c r="D71" s="55"/>
      <c r="E71" s="55"/>
      <c r="F71" s="55"/>
      <c r="G71" s="55"/>
      <c r="H71" s="55"/>
      <c r="I71" s="55"/>
      <c r="J71" s="55"/>
      <c r="K71" s="56"/>
      <c r="L71" s="56"/>
      <c r="M71" s="56"/>
      <c r="N71" s="56"/>
      <c r="O71" s="56"/>
      <c r="P71" s="56"/>
      <c r="Q71" s="56"/>
      <c r="R71" s="56"/>
      <c r="S71" s="56"/>
      <c r="T71" s="56"/>
      <c r="U71" s="56"/>
      <c r="V71" s="56"/>
      <c r="W71" s="56"/>
      <c r="X71" s="56"/>
      <c r="Y71" s="56"/>
    </row>
    <row r="72" ht="16.5" customHeight="1">
      <c r="A72" s="1"/>
      <c r="B72" s="55"/>
      <c r="C72" s="55"/>
      <c r="D72" s="55"/>
      <c r="E72" s="55"/>
      <c r="F72" s="55"/>
      <c r="G72" s="55"/>
      <c r="H72" s="55"/>
      <c r="I72" s="55"/>
      <c r="J72" s="55"/>
      <c r="K72" s="56"/>
      <c r="L72" s="56"/>
      <c r="M72" s="56"/>
      <c r="N72" s="56"/>
      <c r="O72" s="56"/>
      <c r="P72" s="56"/>
      <c r="Q72" s="56"/>
      <c r="R72" s="56"/>
      <c r="S72" s="56"/>
      <c r="T72" s="56"/>
      <c r="U72" s="56"/>
      <c r="V72" s="56"/>
      <c r="W72" s="56"/>
      <c r="X72" s="56"/>
      <c r="Y72" s="56"/>
    </row>
    <row r="73" ht="16.5" customHeight="1">
      <c r="A73" s="1"/>
      <c r="B73" s="55"/>
      <c r="C73" s="55"/>
      <c r="D73" s="55"/>
      <c r="E73" s="55"/>
      <c r="F73" s="55"/>
      <c r="G73" s="55"/>
      <c r="H73" s="55"/>
      <c r="I73" s="55"/>
      <c r="J73" s="55"/>
      <c r="K73" s="56"/>
      <c r="L73" s="56"/>
      <c r="M73" s="56"/>
      <c r="N73" s="56"/>
      <c r="O73" s="56"/>
      <c r="P73" s="56"/>
      <c r="Q73" s="56"/>
      <c r="R73" s="56"/>
      <c r="S73" s="56"/>
      <c r="T73" s="56"/>
      <c r="U73" s="56"/>
      <c r="V73" s="56"/>
      <c r="W73" s="56"/>
      <c r="X73" s="56"/>
      <c r="Y73" s="56"/>
    </row>
    <row r="74" ht="16.5" customHeight="1">
      <c r="A74" s="1"/>
      <c r="B74" s="55"/>
      <c r="C74" s="55"/>
      <c r="D74" s="55"/>
      <c r="E74" s="55"/>
      <c r="F74" s="55"/>
      <c r="G74" s="55"/>
      <c r="H74" s="55"/>
      <c r="I74" s="55"/>
      <c r="J74" s="55"/>
      <c r="K74" s="56"/>
      <c r="L74" s="56"/>
      <c r="M74" s="56"/>
      <c r="N74" s="56"/>
      <c r="O74" s="56"/>
      <c r="P74" s="56"/>
      <c r="Q74" s="56"/>
      <c r="R74" s="56"/>
      <c r="S74" s="56"/>
      <c r="T74" s="56"/>
      <c r="U74" s="56"/>
      <c r="V74" s="56"/>
      <c r="W74" s="56"/>
      <c r="X74" s="56"/>
      <c r="Y74" s="56"/>
    </row>
    <row r="75" ht="16.5" customHeight="1">
      <c r="A75" s="1"/>
      <c r="B75" s="55"/>
      <c r="C75" s="55"/>
      <c r="D75" s="55"/>
      <c r="E75" s="55"/>
      <c r="F75" s="55"/>
      <c r="G75" s="55"/>
      <c r="H75" s="55"/>
      <c r="I75" s="55"/>
      <c r="J75" s="55"/>
      <c r="K75" s="56"/>
      <c r="L75" s="56"/>
      <c r="M75" s="56"/>
      <c r="N75" s="56"/>
      <c r="O75" s="56"/>
      <c r="P75" s="56"/>
      <c r="Q75" s="56"/>
      <c r="R75" s="56"/>
      <c r="S75" s="56"/>
      <c r="T75" s="56"/>
      <c r="U75" s="56"/>
      <c r="V75" s="56"/>
      <c r="W75" s="56"/>
      <c r="X75" s="56"/>
      <c r="Y75" s="56"/>
    </row>
    <row r="76" ht="16.5" customHeight="1">
      <c r="A76" s="1"/>
      <c r="B76" s="55"/>
      <c r="C76" s="55"/>
      <c r="D76" s="55"/>
      <c r="E76" s="55"/>
      <c r="F76" s="55"/>
      <c r="G76" s="55"/>
      <c r="H76" s="55"/>
      <c r="I76" s="55"/>
      <c r="J76" s="55"/>
      <c r="K76" s="56"/>
      <c r="L76" s="56"/>
      <c r="M76" s="56"/>
      <c r="N76" s="56"/>
      <c r="O76" s="56"/>
      <c r="P76" s="56"/>
      <c r="Q76" s="56"/>
      <c r="R76" s="56"/>
      <c r="S76" s="56"/>
      <c r="T76" s="56"/>
      <c r="U76" s="56"/>
      <c r="V76" s="56"/>
      <c r="W76" s="56"/>
      <c r="X76" s="56"/>
      <c r="Y76" s="56"/>
    </row>
    <row r="77" ht="16.5" customHeight="1">
      <c r="A77" s="1"/>
      <c r="B77" s="55"/>
      <c r="C77" s="55"/>
      <c r="D77" s="55"/>
      <c r="E77" s="55"/>
      <c r="F77" s="55"/>
      <c r="G77" s="55"/>
      <c r="H77" s="55"/>
      <c r="I77" s="55"/>
      <c r="J77" s="55"/>
      <c r="K77" s="56"/>
      <c r="L77" s="56"/>
      <c r="M77" s="56"/>
      <c r="N77" s="56"/>
      <c r="O77" s="56"/>
      <c r="P77" s="56"/>
      <c r="Q77" s="56"/>
      <c r="R77" s="56"/>
      <c r="S77" s="56"/>
      <c r="T77" s="56"/>
      <c r="U77" s="56"/>
      <c r="V77" s="56"/>
      <c r="W77" s="56"/>
      <c r="X77" s="56"/>
      <c r="Y77" s="56"/>
    </row>
    <row r="78" ht="16.5" customHeight="1">
      <c r="A78" s="1"/>
      <c r="B78" s="55"/>
      <c r="C78" s="55"/>
      <c r="D78" s="55"/>
      <c r="E78" s="55"/>
      <c r="F78" s="55"/>
      <c r="G78" s="55"/>
      <c r="H78" s="55"/>
      <c r="I78" s="55"/>
      <c r="J78" s="55"/>
      <c r="K78" s="56"/>
      <c r="L78" s="56"/>
      <c r="M78" s="56"/>
      <c r="N78" s="56"/>
      <c r="O78" s="56"/>
      <c r="P78" s="56"/>
      <c r="Q78" s="56"/>
      <c r="R78" s="56"/>
      <c r="S78" s="56"/>
      <c r="T78" s="56"/>
      <c r="U78" s="56"/>
      <c r="V78" s="56"/>
      <c r="W78" s="56"/>
      <c r="X78" s="56"/>
      <c r="Y78" s="56"/>
    </row>
    <row r="79" ht="16.5" customHeight="1">
      <c r="A79" s="1"/>
      <c r="B79" s="55"/>
      <c r="C79" s="55"/>
      <c r="D79" s="55"/>
      <c r="E79" s="55"/>
      <c r="F79" s="55"/>
      <c r="G79" s="55"/>
      <c r="H79" s="55"/>
      <c r="I79" s="55"/>
      <c r="J79" s="55"/>
      <c r="K79" s="56"/>
      <c r="L79" s="56"/>
      <c r="M79" s="56"/>
      <c r="N79" s="56"/>
      <c r="O79" s="56"/>
      <c r="P79" s="56"/>
      <c r="Q79" s="56"/>
      <c r="R79" s="56"/>
      <c r="S79" s="56"/>
      <c r="T79" s="56"/>
      <c r="U79" s="56"/>
      <c r="V79" s="56"/>
      <c r="W79" s="56"/>
      <c r="X79" s="56"/>
      <c r="Y79" s="56"/>
    </row>
    <row r="80" ht="16.5" customHeight="1">
      <c r="A80" s="1"/>
      <c r="B80" s="55"/>
      <c r="C80" s="55"/>
      <c r="D80" s="55"/>
      <c r="E80" s="55"/>
      <c r="F80" s="55"/>
      <c r="G80" s="55"/>
      <c r="H80" s="55"/>
      <c r="I80" s="55"/>
      <c r="J80" s="55"/>
      <c r="K80" s="56"/>
      <c r="L80" s="56"/>
      <c r="M80" s="56"/>
      <c r="N80" s="56"/>
      <c r="O80" s="56"/>
      <c r="P80" s="56"/>
      <c r="Q80" s="56"/>
      <c r="R80" s="56"/>
      <c r="S80" s="56"/>
      <c r="T80" s="56"/>
      <c r="U80" s="56"/>
      <c r="V80" s="56"/>
      <c r="W80" s="56"/>
      <c r="X80" s="56"/>
      <c r="Y80" s="56"/>
    </row>
    <row r="81" ht="16.5" customHeight="1">
      <c r="A81" s="1"/>
      <c r="B81" s="55"/>
      <c r="C81" s="55"/>
      <c r="D81" s="55"/>
      <c r="E81" s="55"/>
      <c r="F81" s="55"/>
      <c r="G81" s="55"/>
      <c r="H81" s="55"/>
      <c r="I81" s="55"/>
      <c r="J81" s="55"/>
      <c r="K81" s="56"/>
      <c r="L81" s="56"/>
      <c r="M81" s="56"/>
      <c r="N81" s="56"/>
      <c r="O81" s="56"/>
      <c r="P81" s="56"/>
      <c r="Q81" s="56"/>
      <c r="R81" s="56"/>
      <c r="S81" s="56"/>
      <c r="T81" s="56"/>
      <c r="U81" s="56"/>
      <c r="V81" s="56"/>
      <c r="W81" s="56"/>
      <c r="X81" s="56"/>
      <c r="Y81" s="56"/>
    </row>
    <row r="82" ht="16.5" customHeight="1">
      <c r="A82" s="1"/>
      <c r="B82" s="55"/>
      <c r="C82" s="55"/>
      <c r="D82" s="55"/>
      <c r="E82" s="55"/>
      <c r="F82" s="55"/>
      <c r="G82" s="55"/>
      <c r="H82" s="55"/>
      <c r="I82" s="55"/>
      <c r="J82" s="55"/>
      <c r="K82" s="56"/>
      <c r="L82" s="56"/>
      <c r="M82" s="56"/>
      <c r="N82" s="56"/>
      <c r="O82" s="56"/>
      <c r="P82" s="56"/>
      <c r="Q82" s="56"/>
      <c r="R82" s="56"/>
      <c r="S82" s="56"/>
      <c r="T82" s="56"/>
      <c r="U82" s="56"/>
      <c r="V82" s="56"/>
      <c r="W82" s="56"/>
      <c r="X82" s="56"/>
      <c r="Y82" s="56"/>
    </row>
    <row r="83" ht="16.5" customHeight="1">
      <c r="A83" s="1"/>
      <c r="B83" s="55"/>
      <c r="C83" s="55"/>
      <c r="D83" s="55"/>
      <c r="E83" s="55"/>
      <c r="F83" s="55"/>
      <c r="G83" s="55"/>
      <c r="H83" s="55"/>
      <c r="I83" s="55"/>
      <c r="J83" s="55"/>
      <c r="K83" s="56"/>
      <c r="L83" s="56"/>
      <c r="M83" s="56"/>
      <c r="N83" s="56"/>
      <c r="O83" s="56"/>
      <c r="P83" s="56"/>
      <c r="Q83" s="56"/>
      <c r="R83" s="56"/>
      <c r="S83" s="56"/>
      <c r="T83" s="56"/>
      <c r="U83" s="56"/>
      <c r="V83" s="56"/>
      <c r="W83" s="56"/>
      <c r="X83" s="56"/>
      <c r="Y83" s="56"/>
    </row>
    <row r="84" ht="16.5" customHeight="1">
      <c r="A84" s="1"/>
      <c r="B84" s="55"/>
      <c r="C84" s="55"/>
      <c r="D84" s="55"/>
      <c r="E84" s="55"/>
      <c r="F84" s="55"/>
      <c r="G84" s="55"/>
      <c r="H84" s="55"/>
      <c r="I84" s="55"/>
      <c r="J84" s="55"/>
      <c r="K84" s="56"/>
      <c r="L84" s="56"/>
      <c r="M84" s="56"/>
      <c r="N84" s="56"/>
      <c r="O84" s="56"/>
      <c r="P84" s="56"/>
      <c r="Q84" s="56"/>
      <c r="R84" s="56"/>
      <c r="S84" s="56"/>
      <c r="T84" s="56"/>
      <c r="U84" s="56"/>
      <c r="V84" s="56"/>
      <c r="W84" s="56"/>
      <c r="X84" s="56"/>
      <c r="Y84" s="56"/>
    </row>
    <row r="85" ht="16.5" customHeight="1">
      <c r="A85" s="1"/>
      <c r="B85" s="55"/>
      <c r="C85" s="55"/>
      <c r="D85" s="55"/>
      <c r="E85" s="55"/>
      <c r="F85" s="55"/>
      <c r="G85" s="55"/>
      <c r="H85" s="55"/>
      <c r="I85" s="55"/>
      <c r="J85" s="55"/>
      <c r="K85" s="56"/>
      <c r="L85" s="56"/>
      <c r="M85" s="56"/>
      <c r="N85" s="56"/>
      <c r="O85" s="56"/>
      <c r="P85" s="56"/>
      <c r="Q85" s="56"/>
      <c r="R85" s="56"/>
      <c r="S85" s="56"/>
      <c r="T85" s="56"/>
      <c r="U85" s="56"/>
      <c r="V85" s="56"/>
      <c r="W85" s="56"/>
      <c r="X85" s="56"/>
      <c r="Y85" s="56"/>
    </row>
    <row r="86" ht="16.5" customHeight="1">
      <c r="A86" s="1"/>
      <c r="B86" s="55"/>
      <c r="C86" s="55"/>
      <c r="D86" s="55"/>
      <c r="E86" s="55"/>
      <c r="F86" s="55"/>
      <c r="G86" s="55"/>
      <c r="H86" s="55"/>
      <c r="I86" s="55"/>
      <c r="J86" s="55"/>
      <c r="K86" s="56"/>
      <c r="L86" s="56"/>
      <c r="M86" s="56"/>
      <c r="N86" s="56"/>
      <c r="O86" s="56"/>
      <c r="P86" s="56"/>
      <c r="Q86" s="56"/>
      <c r="R86" s="56"/>
      <c r="S86" s="56"/>
      <c r="T86" s="56"/>
      <c r="U86" s="56"/>
      <c r="V86" s="56"/>
      <c r="W86" s="56"/>
      <c r="X86" s="56"/>
      <c r="Y86" s="56"/>
    </row>
    <row r="87" ht="16.5" customHeight="1">
      <c r="A87" s="27"/>
      <c r="B87" s="28"/>
      <c r="C87" s="28"/>
      <c r="D87" s="28"/>
      <c r="E87" s="28"/>
      <c r="F87" s="28"/>
      <c r="G87" s="28"/>
      <c r="H87" s="28"/>
      <c r="I87" s="28"/>
      <c r="J87" s="28"/>
      <c r="K87" s="29"/>
      <c r="L87" s="29"/>
      <c r="M87" s="29"/>
      <c r="N87" s="29"/>
      <c r="O87" s="29"/>
      <c r="P87" s="29"/>
      <c r="Q87" s="29"/>
      <c r="R87" s="29"/>
      <c r="S87" s="29"/>
      <c r="T87" s="29"/>
      <c r="U87" s="29"/>
      <c r="V87" s="29"/>
      <c r="W87" s="29"/>
      <c r="X87" s="29"/>
      <c r="Y87" s="29"/>
    </row>
    <row r="88" ht="27.75" customHeight="1">
      <c r="A88" s="19"/>
      <c r="B88" s="47" t="s">
        <v>68</v>
      </c>
      <c r="C88" s="47" t="s">
        <v>244</v>
      </c>
      <c r="D88" s="47" t="s">
        <v>70</v>
      </c>
      <c r="E88" s="47" t="s">
        <v>245</v>
      </c>
      <c r="F88" s="32"/>
    </row>
    <row r="89">
      <c r="A89" s="61" t="s">
        <v>246</v>
      </c>
      <c r="B89" s="22" t="s">
        <v>247</v>
      </c>
      <c r="C89" s="22" t="s">
        <v>248</v>
      </c>
      <c r="D89" s="22" t="s">
        <v>249</v>
      </c>
      <c r="E89" s="22" t="s">
        <v>250</v>
      </c>
      <c r="F89" s="7"/>
    </row>
    <row r="90">
      <c r="A90" s="23"/>
      <c r="B90" s="22" t="s">
        <v>96</v>
      </c>
      <c r="C90" s="22" t="s">
        <v>251</v>
      </c>
      <c r="D90" s="22" t="s">
        <v>251</v>
      </c>
      <c r="E90" s="22" t="s">
        <v>251</v>
      </c>
      <c r="F90" s="7"/>
    </row>
    <row r="91" ht="25.5" customHeight="1">
      <c r="A91" s="23"/>
      <c r="B91" s="59" t="s">
        <v>252</v>
      </c>
      <c r="C91" s="59" t="s">
        <v>253</v>
      </c>
      <c r="D91" s="59" t="s">
        <v>254</v>
      </c>
      <c r="E91" s="59" t="s">
        <v>255</v>
      </c>
      <c r="F91" s="7"/>
    </row>
    <row r="92">
      <c r="A92" s="23"/>
      <c r="B92" s="22" t="s">
        <v>256</v>
      </c>
      <c r="C92" s="22" t="s">
        <v>257</v>
      </c>
      <c r="D92" s="22" t="s">
        <v>258</v>
      </c>
      <c r="E92" s="22" t="s">
        <v>259</v>
      </c>
    </row>
    <row r="93">
      <c r="A93" s="26"/>
      <c r="B93" s="22" t="s">
        <v>81</v>
      </c>
      <c r="C93" s="22" t="s">
        <v>82</v>
      </c>
      <c r="D93" s="22" t="s">
        <v>82</v>
      </c>
      <c r="E93" s="22" t="s">
        <v>82</v>
      </c>
    </row>
    <row r="94">
      <c r="A94" s="62" t="s">
        <v>218</v>
      </c>
      <c r="B94" s="53">
        <f>E311</f>
        <v>0</v>
      </c>
      <c r="C94" s="53">
        <f>E314</f>
        <v>44.44444444</v>
      </c>
      <c r="D94" s="53">
        <f>E317</f>
        <v>0</v>
      </c>
      <c r="E94" s="53">
        <f>E320</f>
        <v>0</v>
      </c>
      <c r="F94" s="55"/>
      <c r="G94" s="55"/>
      <c r="H94" s="56"/>
      <c r="I94" s="56"/>
      <c r="J94" s="56"/>
      <c r="K94" s="56"/>
      <c r="L94" s="56"/>
      <c r="M94" s="56"/>
      <c r="N94" s="56"/>
      <c r="O94" s="56"/>
      <c r="P94" s="56"/>
      <c r="Q94" s="56"/>
      <c r="R94" s="56"/>
      <c r="S94" s="56"/>
      <c r="T94" s="56"/>
      <c r="U94" s="56"/>
      <c r="V94" s="56"/>
      <c r="W94" s="56"/>
      <c r="X94" s="56"/>
      <c r="Y94" s="56"/>
    </row>
    <row r="95">
      <c r="A95" s="62" t="s">
        <v>219</v>
      </c>
      <c r="B95" s="53">
        <f>D312</f>
        <v>6.849315068</v>
      </c>
      <c r="C95" s="53">
        <f>D315</f>
        <v>3.652968037</v>
      </c>
      <c r="D95" s="53">
        <f>D318</f>
        <v>0.4672897196</v>
      </c>
      <c r="E95" s="53">
        <f>D321</f>
        <v>21.71052632</v>
      </c>
      <c r="F95" s="55"/>
      <c r="G95" s="55"/>
      <c r="H95" s="56"/>
      <c r="I95" s="56"/>
      <c r="J95" s="56"/>
      <c r="K95" s="56"/>
      <c r="L95" s="56"/>
      <c r="M95" s="56"/>
      <c r="N95" s="56"/>
      <c r="O95" s="56"/>
      <c r="P95" s="56"/>
      <c r="Q95" s="56"/>
      <c r="R95" s="56"/>
      <c r="S95" s="56"/>
      <c r="T95" s="56"/>
      <c r="U95" s="56"/>
      <c r="V95" s="56"/>
      <c r="W95" s="56"/>
      <c r="X95" s="56"/>
      <c r="Y95" s="56"/>
    </row>
    <row r="96">
      <c r="A96" s="62" t="s">
        <v>220</v>
      </c>
      <c r="B96" s="57" t="s">
        <v>195</v>
      </c>
      <c r="C96" s="57" t="s">
        <v>197</v>
      </c>
      <c r="D96" s="57" t="s">
        <v>193</v>
      </c>
      <c r="E96" s="57" t="s">
        <v>195</v>
      </c>
      <c r="F96" s="55"/>
      <c r="G96" s="55"/>
      <c r="H96" s="56"/>
      <c r="I96" s="56"/>
      <c r="J96" s="56"/>
      <c r="K96" s="56"/>
      <c r="L96" s="56"/>
      <c r="M96" s="56"/>
      <c r="N96" s="56"/>
      <c r="O96" s="56"/>
      <c r="P96" s="56"/>
      <c r="Q96" s="56"/>
      <c r="R96" s="56"/>
      <c r="S96" s="56"/>
      <c r="T96" s="56"/>
      <c r="U96" s="56"/>
      <c r="V96" s="56"/>
      <c r="W96" s="56"/>
      <c r="X96" s="56"/>
      <c r="Y96" s="56"/>
    </row>
    <row r="97">
      <c r="A97" s="1"/>
      <c r="B97" s="55"/>
      <c r="C97" s="55"/>
      <c r="D97" s="55"/>
      <c r="E97" s="55"/>
      <c r="F97" s="56"/>
      <c r="G97" s="56"/>
      <c r="H97" s="56"/>
      <c r="I97" s="56"/>
      <c r="J97" s="56"/>
      <c r="K97" s="56"/>
      <c r="L97" s="56"/>
      <c r="M97" s="56"/>
      <c r="N97" s="56"/>
      <c r="O97" s="56"/>
      <c r="P97" s="56"/>
      <c r="Q97" s="56"/>
      <c r="R97" s="56"/>
      <c r="S97" s="56"/>
      <c r="T97" s="56"/>
      <c r="U97" s="56"/>
      <c r="V97" s="56"/>
      <c r="W97" s="56"/>
      <c r="X97" s="56"/>
      <c r="Y97" s="56"/>
    </row>
    <row r="98">
      <c r="A98" s="1"/>
      <c r="B98" s="55"/>
      <c r="C98" s="55"/>
      <c r="D98" s="55"/>
      <c r="E98" s="55"/>
      <c r="F98" s="56"/>
      <c r="G98" s="56"/>
      <c r="H98" s="56"/>
      <c r="I98" s="56"/>
      <c r="J98" s="56"/>
      <c r="K98" s="56"/>
      <c r="L98" s="56"/>
      <c r="M98" s="56"/>
      <c r="N98" s="56"/>
      <c r="O98" s="56"/>
      <c r="P98" s="56"/>
      <c r="Q98" s="56"/>
      <c r="R98" s="56"/>
      <c r="S98" s="56"/>
      <c r="T98" s="56"/>
      <c r="U98" s="56"/>
      <c r="V98" s="56"/>
      <c r="W98" s="56"/>
      <c r="X98" s="56"/>
      <c r="Y98" s="56"/>
    </row>
    <row r="99">
      <c r="A99" s="1"/>
      <c r="B99" s="55"/>
      <c r="C99" s="55"/>
      <c r="D99" s="55"/>
      <c r="E99" s="55"/>
      <c r="F99" s="56"/>
      <c r="G99" s="56"/>
      <c r="H99" s="56"/>
      <c r="I99" s="56"/>
      <c r="J99" s="56"/>
      <c r="K99" s="56"/>
      <c r="L99" s="56"/>
      <c r="M99" s="56"/>
      <c r="N99" s="56"/>
      <c r="O99" s="56"/>
      <c r="P99" s="56"/>
      <c r="Q99" s="56"/>
      <c r="R99" s="56"/>
      <c r="S99" s="56"/>
      <c r="T99" s="56"/>
      <c r="U99" s="56"/>
      <c r="V99" s="56"/>
      <c r="W99" s="56"/>
      <c r="X99" s="56"/>
      <c r="Y99" s="56"/>
    </row>
    <row r="100">
      <c r="A100" s="1"/>
      <c r="B100" s="55"/>
      <c r="C100" s="55"/>
      <c r="D100" s="55"/>
      <c r="E100" s="55"/>
      <c r="F100" s="56"/>
      <c r="G100" s="56"/>
      <c r="H100" s="56"/>
      <c r="I100" s="56"/>
      <c r="J100" s="56"/>
      <c r="K100" s="56"/>
      <c r="L100" s="56"/>
      <c r="M100" s="56"/>
      <c r="N100" s="56"/>
      <c r="O100" s="56"/>
      <c r="P100" s="56"/>
      <c r="Q100" s="56"/>
      <c r="R100" s="56"/>
      <c r="S100" s="56"/>
      <c r="T100" s="56"/>
      <c r="U100" s="56"/>
      <c r="V100" s="56"/>
      <c r="W100" s="56"/>
      <c r="X100" s="56"/>
      <c r="Y100" s="56"/>
    </row>
    <row r="101">
      <c r="A101" s="1"/>
      <c r="B101" s="55"/>
      <c r="C101" s="55"/>
      <c r="D101" s="55"/>
      <c r="E101" s="55"/>
      <c r="F101" s="56"/>
      <c r="G101" s="56"/>
      <c r="H101" s="56"/>
      <c r="I101" s="56"/>
      <c r="J101" s="56"/>
      <c r="K101" s="56"/>
      <c r="L101" s="56"/>
      <c r="M101" s="56"/>
      <c r="N101" s="56"/>
      <c r="O101" s="56"/>
      <c r="P101" s="56"/>
      <c r="Q101" s="56"/>
      <c r="R101" s="56"/>
      <c r="S101" s="56"/>
      <c r="T101" s="56"/>
      <c r="U101" s="56"/>
      <c r="V101" s="56"/>
      <c r="W101" s="56"/>
      <c r="X101" s="56"/>
      <c r="Y101" s="56"/>
    </row>
    <row r="102">
      <c r="A102" s="1"/>
      <c r="B102" s="55"/>
      <c r="C102" s="55"/>
      <c r="D102" s="55"/>
      <c r="E102" s="55"/>
      <c r="F102" s="56"/>
      <c r="G102" s="56"/>
      <c r="H102" s="56"/>
      <c r="I102" s="56"/>
      <c r="J102" s="56"/>
      <c r="K102" s="56"/>
      <c r="L102" s="56"/>
      <c r="M102" s="56"/>
      <c r="N102" s="56"/>
      <c r="O102" s="56"/>
      <c r="P102" s="56"/>
      <c r="Q102" s="56"/>
      <c r="R102" s="56"/>
      <c r="S102" s="56"/>
      <c r="T102" s="56"/>
      <c r="U102" s="56"/>
      <c r="V102" s="56"/>
      <c r="W102" s="56"/>
      <c r="X102" s="56"/>
      <c r="Y102" s="56"/>
    </row>
    <row r="103">
      <c r="A103" s="1"/>
      <c r="B103" s="55"/>
      <c r="C103" s="55"/>
      <c r="D103" s="55"/>
      <c r="E103" s="55"/>
      <c r="F103" s="56"/>
      <c r="G103" s="56"/>
      <c r="H103" s="56"/>
      <c r="I103" s="56"/>
      <c r="J103" s="56"/>
      <c r="K103" s="56"/>
      <c r="L103" s="56"/>
      <c r="M103" s="56"/>
      <c r="N103" s="56"/>
      <c r="O103" s="56"/>
      <c r="P103" s="56"/>
      <c r="Q103" s="56"/>
      <c r="R103" s="56"/>
      <c r="S103" s="56"/>
      <c r="T103" s="56"/>
      <c r="U103" s="56"/>
      <c r="V103" s="56"/>
      <c r="W103" s="56"/>
      <c r="X103" s="56"/>
      <c r="Y103" s="56"/>
    </row>
    <row r="104">
      <c r="A104" s="1"/>
      <c r="B104" s="55"/>
      <c r="C104" s="55"/>
      <c r="D104" s="55"/>
      <c r="E104" s="55"/>
      <c r="F104" s="56"/>
      <c r="G104" s="56"/>
      <c r="H104" s="56"/>
      <c r="I104" s="56"/>
      <c r="J104" s="56"/>
      <c r="K104" s="56"/>
      <c r="L104" s="56"/>
      <c r="M104" s="56"/>
      <c r="N104" s="56"/>
      <c r="O104" s="56"/>
      <c r="P104" s="56"/>
      <c r="Q104" s="56"/>
      <c r="R104" s="56"/>
      <c r="S104" s="56"/>
      <c r="T104" s="56"/>
      <c r="U104" s="56"/>
      <c r="V104" s="56"/>
      <c r="W104" s="56"/>
      <c r="X104" s="56"/>
      <c r="Y104" s="56"/>
    </row>
    <row r="105">
      <c r="A105" s="1"/>
      <c r="B105" s="55"/>
      <c r="C105" s="55"/>
      <c r="D105" s="55"/>
      <c r="E105" s="55"/>
      <c r="F105" s="56"/>
      <c r="G105" s="56"/>
      <c r="H105" s="56"/>
      <c r="I105" s="56"/>
      <c r="J105" s="56"/>
      <c r="K105" s="56"/>
      <c r="L105" s="56"/>
      <c r="M105" s="56"/>
      <c r="N105" s="56"/>
      <c r="O105" s="56"/>
      <c r="P105" s="56"/>
      <c r="Q105" s="56"/>
      <c r="R105" s="56"/>
      <c r="S105" s="56"/>
      <c r="T105" s="56"/>
      <c r="U105" s="56"/>
      <c r="V105" s="56"/>
      <c r="W105" s="56"/>
      <c r="X105" s="56"/>
      <c r="Y105" s="56"/>
    </row>
    <row r="106">
      <c r="A106" s="1"/>
      <c r="B106" s="55"/>
      <c r="C106" s="55"/>
      <c r="D106" s="55"/>
      <c r="E106" s="55"/>
      <c r="F106" s="56"/>
      <c r="G106" s="56"/>
      <c r="H106" s="56"/>
      <c r="I106" s="56"/>
      <c r="J106" s="56"/>
      <c r="K106" s="56"/>
      <c r="L106" s="56"/>
      <c r="M106" s="56"/>
      <c r="N106" s="56"/>
      <c r="O106" s="56"/>
      <c r="P106" s="56"/>
      <c r="Q106" s="56"/>
      <c r="R106" s="56"/>
      <c r="S106" s="56"/>
      <c r="T106" s="56"/>
      <c r="U106" s="56"/>
      <c r="V106" s="56"/>
      <c r="W106" s="56"/>
      <c r="X106" s="56"/>
      <c r="Y106" s="56"/>
    </row>
    <row r="107">
      <c r="A107" s="1"/>
      <c r="B107" s="55"/>
      <c r="C107" s="55"/>
      <c r="D107" s="55"/>
      <c r="E107" s="55"/>
      <c r="F107" s="56"/>
      <c r="G107" s="56"/>
      <c r="H107" s="56"/>
      <c r="I107" s="56"/>
      <c r="J107" s="56"/>
      <c r="K107" s="56"/>
      <c r="L107" s="56"/>
      <c r="M107" s="56"/>
      <c r="N107" s="56"/>
      <c r="O107" s="56"/>
      <c r="P107" s="56"/>
      <c r="Q107" s="56"/>
      <c r="R107" s="56"/>
      <c r="S107" s="56"/>
      <c r="T107" s="56"/>
      <c r="U107" s="56"/>
      <c r="V107" s="56"/>
      <c r="W107" s="56"/>
      <c r="X107" s="56"/>
      <c r="Y107" s="56"/>
    </row>
    <row r="108">
      <c r="A108" s="1"/>
      <c r="B108" s="55"/>
      <c r="C108" s="55"/>
      <c r="D108" s="55"/>
      <c r="E108" s="55"/>
      <c r="F108" s="56"/>
      <c r="G108" s="56"/>
      <c r="H108" s="56"/>
      <c r="I108" s="56"/>
      <c r="J108" s="56"/>
      <c r="K108" s="56"/>
      <c r="L108" s="56"/>
      <c r="M108" s="56"/>
      <c r="N108" s="56"/>
      <c r="O108" s="56"/>
      <c r="P108" s="56"/>
      <c r="Q108" s="56"/>
      <c r="R108" s="56"/>
      <c r="S108" s="56"/>
      <c r="T108" s="56"/>
      <c r="U108" s="56"/>
      <c r="V108" s="56"/>
      <c r="W108" s="56"/>
      <c r="X108" s="56"/>
      <c r="Y108" s="56"/>
    </row>
    <row r="109">
      <c r="A109" s="1"/>
      <c r="B109" s="55"/>
      <c r="C109" s="55"/>
      <c r="D109" s="55"/>
      <c r="E109" s="55"/>
      <c r="F109" s="56"/>
      <c r="G109" s="56"/>
      <c r="H109" s="56"/>
      <c r="I109" s="56"/>
      <c r="J109" s="56"/>
      <c r="K109" s="56"/>
      <c r="L109" s="56"/>
      <c r="M109" s="56"/>
      <c r="N109" s="56"/>
      <c r="O109" s="56"/>
      <c r="P109" s="56"/>
      <c r="Q109" s="56"/>
      <c r="R109" s="56"/>
      <c r="S109" s="56"/>
      <c r="T109" s="56"/>
      <c r="U109" s="56"/>
      <c r="V109" s="56"/>
      <c r="W109" s="56"/>
      <c r="X109" s="56"/>
      <c r="Y109" s="56"/>
    </row>
    <row r="110">
      <c r="A110" s="1"/>
      <c r="B110" s="55"/>
      <c r="C110" s="55"/>
      <c r="D110" s="55"/>
      <c r="E110" s="55"/>
      <c r="F110" s="56"/>
      <c r="G110" s="56"/>
      <c r="H110" s="56"/>
      <c r="I110" s="56"/>
      <c r="J110" s="56"/>
      <c r="K110" s="56"/>
      <c r="L110" s="56"/>
      <c r="M110" s="56"/>
      <c r="N110" s="56"/>
      <c r="O110" s="56"/>
      <c r="P110" s="56"/>
      <c r="Q110" s="56"/>
      <c r="R110" s="56"/>
      <c r="S110" s="56"/>
      <c r="T110" s="56"/>
      <c r="U110" s="56"/>
      <c r="V110" s="56"/>
      <c r="W110" s="56"/>
      <c r="X110" s="56"/>
      <c r="Y110" s="56"/>
    </row>
    <row r="111">
      <c r="A111" s="1"/>
      <c r="B111" s="55"/>
      <c r="C111" s="55"/>
      <c r="D111" s="55"/>
      <c r="E111" s="55"/>
      <c r="F111" s="56"/>
      <c r="G111" s="56"/>
      <c r="H111" s="56"/>
      <c r="I111" s="56"/>
      <c r="J111" s="56"/>
      <c r="K111" s="56"/>
      <c r="L111" s="56"/>
      <c r="M111" s="56"/>
      <c r="N111" s="56"/>
      <c r="O111" s="56"/>
      <c r="P111" s="56"/>
      <c r="Q111" s="56"/>
      <c r="R111" s="56"/>
      <c r="S111" s="56"/>
      <c r="T111" s="56"/>
      <c r="U111" s="56"/>
      <c r="V111" s="56"/>
      <c r="W111" s="56"/>
      <c r="X111" s="56"/>
      <c r="Y111" s="56"/>
    </row>
    <row r="112">
      <c r="A112" s="1"/>
      <c r="B112" s="55"/>
      <c r="C112" s="55"/>
      <c r="D112" s="55"/>
      <c r="E112" s="55"/>
      <c r="F112" s="56"/>
      <c r="G112" s="56"/>
      <c r="H112" s="56"/>
      <c r="I112" s="56"/>
      <c r="J112" s="56"/>
      <c r="K112" s="56"/>
      <c r="L112" s="56"/>
      <c r="M112" s="56"/>
      <c r="N112" s="56"/>
      <c r="O112" s="56"/>
      <c r="P112" s="56"/>
      <c r="Q112" s="56"/>
      <c r="R112" s="56"/>
      <c r="S112" s="56"/>
      <c r="T112" s="56"/>
      <c r="U112" s="56"/>
      <c r="V112" s="56"/>
      <c r="W112" s="56"/>
      <c r="X112" s="56"/>
      <c r="Y112" s="56"/>
    </row>
    <row r="113">
      <c r="A113" s="1"/>
      <c r="B113" s="55"/>
      <c r="C113" s="55"/>
      <c r="D113" s="55"/>
      <c r="E113" s="55"/>
      <c r="F113" s="56"/>
      <c r="G113" s="56"/>
      <c r="H113" s="56"/>
      <c r="I113" s="56"/>
      <c r="J113" s="56"/>
      <c r="K113" s="56"/>
      <c r="L113" s="56"/>
      <c r="M113" s="56"/>
      <c r="N113" s="56"/>
      <c r="O113" s="56"/>
      <c r="P113" s="56"/>
      <c r="Q113" s="56"/>
      <c r="R113" s="56"/>
      <c r="S113" s="56"/>
      <c r="T113" s="56"/>
      <c r="U113" s="56"/>
      <c r="V113" s="56"/>
      <c r="W113" s="56"/>
      <c r="X113" s="56"/>
      <c r="Y113" s="56"/>
    </row>
    <row r="114">
      <c r="A114" s="1"/>
      <c r="B114" s="55"/>
      <c r="C114" s="55"/>
      <c r="D114" s="55"/>
      <c r="E114" s="55"/>
      <c r="F114" s="56"/>
      <c r="G114" s="56"/>
      <c r="H114" s="56"/>
      <c r="I114" s="56"/>
      <c r="J114" s="56"/>
      <c r="K114" s="56"/>
      <c r="L114" s="56"/>
      <c r="M114" s="56"/>
      <c r="N114" s="56"/>
      <c r="O114" s="56"/>
      <c r="P114" s="56"/>
      <c r="Q114" s="56"/>
      <c r="R114" s="56"/>
      <c r="S114" s="56"/>
      <c r="T114" s="56"/>
      <c r="U114" s="56"/>
      <c r="V114" s="56"/>
      <c r="W114" s="56"/>
      <c r="X114" s="56"/>
      <c r="Y114" s="56"/>
    </row>
    <row r="115">
      <c r="A115" s="1"/>
      <c r="B115" s="55"/>
      <c r="C115" s="55"/>
      <c r="D115" s="55"/>
      <c r="E115" s="55"/>
      <c r="F115" s="56"/>
      <c r="G115" s="56"/>
      <c r="H115" s="56"/>
      <c r="I115" s="56"/>
      <c r="J115" s="56"/>
      <c r="K115" s="56"/>
      <c r="L115" s="56"/>
      <c r="M115" s="56"/>
      <c r="N115" s="56"/>
      <c r="O115" s="56"/>
      <c r="P115" s="56"/>
      <c r="Q115" s="56"/>
      <c r="R115" s="56"/>
      <c r="S115" s="56"/>
      <c r="T115" s="56"/>
      <c r="U115" s="56"/>
      <c r="V115" s="56"/>
      <c r="W115" s="56"/>
      <c r="X115" s="56"/>
      <c r="Y115" s="56"/>
    </row>
    <row r="116">
      <c r="A116" s="1"/>
      <c r="B116" s="55"/>
      <c r="C116" s="55"/>
      <c r="D116" s="55"/>
      <c r="E116" s="55"/>
      <c r="F116" s="56"/>
      <c r="G116" s="56"/>
      <c r="H116" s="56"/>
      <c r="I116" s="56"/>
      <c r="J116" s="56"/>
      <c r="K116" s="56"/>
      <c r="L116" s="56"/>
      <c r="M116" s="56"/>
      <c r="N116" s="56"/>
      <c r="O116" s="56"/>
      <c r="P116" s="56"/>
      <c r="Q116" s="56"/>
      <c r="R116" s="56"/>
      <c r="S116" s="56"/>
      <c r="T116" s="56"/>
      <c r="U116" s="56"/>
      <c r="V116" s="56"/>
      <c r="W116" s="56"/>
      <c r="X116" s="56"/>
      <c r="Y116" s="56"/>
    </row>
    <row r="117">
      <c r="A117" s="27"/>
      <c r="B117" s="28">
        <v>4.0</v>
      </c>
      <c r="C117" s="28">
        <v>1.0</v>
      </c>
      <c r="D117" s="28">
        <v>4.0</v>
      </c>
      <c r="E117" s="28">
        <v>1.0</v>
      </c>
      <c r="F117" s="29"/>
      <c r="G117" s="29"/>
      <c r="H117" s="29"/>
      <c r="I117" s="29"/>
      <c r="J117" s="29"/>
      <c r="K117" s="29"/>
      <c r="L117" s="29"/>
      <c r="M117" s="29"/>
      <c r="N117" s="29"/>
      <c r="O117" s="29"/>
      <c r="P117" s="29"/>
      <c r="Q117" s="29"/>
      <c r="R117" s="29"/>
      <c r="S117" s="29"/>
      <c r="T117" s="29"/>
      <c r="U117" s="29"/>
      <c r="V117" s="29"/>
      <c r="W117" s="29"/>
      <c r="X117" s="29"/>
      <c r="Y117" s="29"/>
    </row>
    <row r="118" ht="27.75" customHeight="1">
      <c r="A118" s="19"/>
      <c r="B118" s="47" t="s">
        <v>83</v>
      </c>
      <c r="C118" s="47" t="s">
        <v>260</v>
      </c>
      <c r="D118" s="47" t="s">
        <v>261</v>
      </c>
      <c r="E118" s="47" t="s">
        <v>86</v>
      </c>
      <c r="F118" s="47" t="s">
        <v>87</v>
      </c>
      <c r="G118" s="47" t="s">
        <v>88</v>
      </c>
    </row>
    <row r="119">
      <c r="A119" s="48" t="s">
        <v>262</v>
      </c>
      <c r="B119" s="59" t="s">
        <v>263</v>
      </c>
      <c r="C119" s="59" t="s">
        <v>264</v>
      </c>
      <c r="D119" s="59" t="s">
        <v>265</v>
      </c>
      <c r="E119" s="59" t="s">
        <v>266</v>
      </c>
      <c r="F119" s="59" t="s">
        <v>267</v>
      </c>
      <c r="G119" s="59" t="s">
        <v>268</v>
      </c>
    </row>
    <row r="120">
      <c r="A120" s="23"/>
      <c r="B120" s="22" t="s">
        <v>269</v>
      </c>
      <c r="C120" s="22" t="s">
        <v>270</v>
      </c>
      <c r="D120" s="22" t="s">
        <v>270</v>
      </c>
      <c r="E120" s="22" t="s">
        <v>271</v>
      </c>
      <c r="F120" s="22" t="s">
        <v>272</v>
      </c>
      <c r="G120" s="22" t="s">
        <v>272</v>
      </c>
    </row>
    <row r="121">
      <c r="A121" s="23"/>
      <c r="B121" s="59" t="s">
        <v>273</v>
      </c>
      <c r="C121" s="59" t="s">
        <v>274</v>
      </c>
      <c r="D121" s="59" t="s">
        <v>275</v>
      </c>
      <c r="E121" s="59" t="s">
        <v>276</v>
      </c>
      <c r="F121" s="59" t="s">
        <v>277</v>
      </c>
      <c r="G121" s="59" t="s">
        <v>278</v>
      </c>
    </row>
    <row r="122">
      <c r="A122" s="23"/>
      <c r="B122" s="63" t="s">
        <v>279</v>
      </c>
      <c r="C122" s="22" t="s">
        <v>280</v>
      </c>
      <c r="D122" s="22" t="s">
        <v>281</v>
      </c>
      <c r="E122" s="22" t="s">
        <v>282</v>
      </c>
      <c r="F122" s="22" t="s">
        <v>283</v>
      </c>
      <c r="G122" s="22" t="s">
        <v>284</v>
      </c>
    </row>
    <row r="123">
      <c r="A123" s="26"/>
      <c r="B123" s="63" t="s">
        <v>112</v>
      </c>
      <c r="C123" s="64" t="s">
        <v>285</v>
      </c>
      <c r="D123" s="65" t="s">
        <v>286</v>
      </c>
      <c r="E123" s="63" t="s">
        <v>115</v>
      </c>
      <c r="F123" s="63" t="s">
        <v>116</v>
      </c>
      <c r="G123" s="63" t="s">
        <v>115</v>
      </c>
    </row>
    <row r="124">
      <c r="A124" s="66" t="s">
        <v>218</v>
      </c>
      <c r="B124" s="53">
        <f>E325</f>
        <v>0</v>
      </c>
      <c r="C124" s="53">
        <f>E328</f>
        <v>8.333333333</v>
      </c>
      <c r="D124" s="53">
        <f>E331</f>
        <v>12.6984127</v>
      </c>
      <c r="E124" s="53">
        <f>E334</f>
        <v>0</v>
      </c>
      <c r="F124" s="53">
        <f>E337</f>
        <v>6.578947368</v>
      </c>
      <c r="G124" s="53">
        <f>E340</f>
        <v>12.5</v>
      </c>
      <c r="H124" s="67"/>
      <c r="I124" s="67"/>
      <c r="J124" s="67"/>
      <c r="K124" s="67"/>
      <c r="L124" s="67"/>
      <c r="M124" s="67"/>
      <c r="N124" s="67"/>
      <c r="O124" s="67"/>
      <c r="P124" s="67"/>
      <c r="Q124" s="67"/>
      <c r="R124" s="67"/>
      <c r="S124" s="67"/>
      <c r="T124" s="67"/>
      <c r="U124" s="67"/>
      <c r="V124" s="67"/>
      <c r="W124" s="67"/>
      <c r="X124" s="67"/>
      <c r="Y124" s="67"/>
    </row>
    <row r="125">
      <c r="A125" s="66" t="s">
        <v>219</v>
      </c>
      <c r="B125" s="53">
        <f>D326</f>
        <v>16.44736842</v>
      </c>
      <c r="C125" s="53">
        <f>D329</f>
        <v>0.9132420091</v>
      </c>
      <c r="D125" s="53">
        <f>D332</f>
        <v>0.4566210046</v>
      </c>
      <c r="E125" s="53">
        <f>D335</f>
        <v>11.05527638</v>
      </c>
      <c r="F125" s="53">
        <f>D338</f>
        <v>0.4566210046</v>
      </c>
      <c r="G125" s="53">
        <f>D341</f>
        <v>12.78538813</v>
      </c>
      <c r="H125" s="67"/>
      <c r="I125" s="67"/>
      <c r="J125" s="67"/>
      <c r="K125" s="67"/>
      <c r="L125" s="67"/>
      <c r="M125" s="67"/>
      <c r="N125" s="67"/>
      <c r="O125" s="67"/>
      <c r="P125" s="67"/>
      <c r="Q125" s="67"/>
      <c r="R125" s="67"/>
      <c r="S125" s="67"/>
      <c r="T125" s="67"/>
      <c r="U125" s="67"/>
      <c r="V125" s="67"/>
      <c r="W125" s="67"/>
      <c r="X125" s="67"/>
      <c r="Y125" s="67"/>
    </row>
    <row r="126">
      <c r="A126" s="66" t="s">
        <v>220</v>
      </c>
      <c r="B126" s="57" t="s">
        <v>195</v>
      </c>
      <c r="C126" s="57" t="s">
        <v>197</v>
      </c>
      <c r="D126" s="57" t="s">
        <v>197</v>
      </c>
      <c r="E126" s="57" t="s">
        <v>195</v>
      </c>
      <c r="F126" s="57" t="s">
        <v>197</v>
      </c>
      <c r="G126" s="57" t="s">
        <v>197</v>
      </c>
      <c r="H126" s="67"/>
      <c r="I126" s="67"/>
      <c r="J126" s="67"/>
      <c r="K126" s="67"/>
      <c r="L126" s="67"/>
      <c r="M126" s="67"/>
      <c r="N126" s="67"/>
      <c r="O126" s="67"/>
      <c r="P126" s="67"/>
      <c r="Q126" s="67"/>
      <c r="R126" s="67"/>
      <c r="S126" s="67"/>
      <c r="T126" s="67"/>
      <c r="U126" s="67"/>
      <c r="V126" s="67"/>
      <c r="W126" s="67"/>
      <c r="X126" s="67"/>
      <c r="Y126" s="67"/>
    </row>
    <row r="127">
      <c r="A127" s="68"/>
      <c r="B127" s="69"/>
      <c r="C127" s="69"/>
      <c r="D127" s="69"/>
      <c r="E127" s="69"/>
      <c r="F127" s="69"/>
      <c r="G127" s="69"/>
      <c r="H127" s="67"/>
      <c r="I127" s="67"/>
      <c r="J127" s="67"/>
      <c r="K127" s="67"/>
      <c r="L127" s="67"/>
      <c r="M127" s="67"/>
      <c r="N127" s="67"/>
      <c r="O127" s="67"/>
      <c r="P127" s="67"/>
      <c r="Q127" s="67"/>
      <c r="R127" s="67"/>
      <c r="S127" s="67"/>
      <c r="T127" s="67"/>
      <c r="U127" s="67"/>
      <c r="V127" s="67"/>
      <c r="W127" s="67"/>
      <c r="X127" s="67"/>
      <c r="Y127" s="67"/>
    </row>
    <row r="128">
      <c r="A128" s="68"/>
      <c r="B128" s="69"/>
      <c r="C128" s="69"/>
      <c r="D128" s="69"/>
      <c r="E128" s="69"/>
      <c r="F128" s="69"/>
      <c r="G128" s="69"/>
      <c r="H128" s="67"/>
      <c r="I128" s="67"/>
      <c r="J128" s="67"/>
      <c r="K128" s="67"/>
      <c r="L128" s="67"/>
      <c r="M128" s="67"/>
      <c r="N128" s="67"/>
      <c r="O128" s="67"/>
      <c r="P128" s="67"/>
      <c r="Q128" s="67"/>
      <c r="R128" s="67"/>
      <c r="S128" s="67"/>
      <c r="T128" s="67"/>
      <c r="U128" s="67"/>
      <c r="V128" s="67"/>
      <c r="W128" s="67"/>
      <c r="X128" s="67"/>
      <c r="Y128" s="67"/>
    </row>
    <row r="129">
      <c r="A129" s="68"/>
      <c r="B129" s="69"/>
      <c r="C129" s="69"/>
      <c r="D129" s="69"/>
      <c r="E129" s="69"/>
      <c r="F129" s="69"/>
      <c r="G129" s="69"/>
      <c r="H129" s="67"/>
      <c r="I129" s="67"/>
      <c r="J129" s="67"/>
      <c r="K129" s="67"/>
      <c r="L129" s="67"/>
      <c r="M129" s="67"/>
      <c r="N129" s="67"/>
      <c r="O129" s="67"/>
      <c r="P129" s="67"/>
      <c r="Q129" s="67"/>
      <c r="R129" s="67"/>
      <c r="S129" s="67"/>
      <c r="T129" s="67"/>
      <c r="U129" s="67"/>
      <c r="V129" s="67"/>
      <c r="W129" s="67"/>
      <c r="X129" s="67"/>
      <c r="Y129" s="67"/>
    </row>
    <row r="130">
      <c r="A130" s="68"/>
      <c r="B130" s="69"/>
      <c r="C130" s="69"/>
      <c r="D130" s="69"/>
      <c r="E130" s="69"/>
      <c r="F130" s="69"/>
      <c r="G130" s="69"/>
      <c r="H130" s="67"/>
      <c r="I130" s="67"/>
      <c r="J130" s="67"/>
      <c r="K130" s="67"/>
      <c r="L130" s="67"/>
      <c r="M130" s="67"/>
      <c r="N130" s="67"/>
      <c r="O130" s="67"/>
      <c r="P130" s="67"/>
      <c r="Q130" s="67"/>
      <c r="R130" s="67"/>
      <c r="S130" s="67"/>
      <c r="T130" s="67"/>
      <c r="U130" s="67"/>
      <c r="V130" s="67"/>
      <c r="W130" s="67"/>
      <c r="X130" s="67"/>
      <c r="Y130" s="67"/>
    </row>
    <row r="131">
      <c r="A131" s="68"/>
      <c r="B131" s="69"/>
      <c r="C131" s="69"/>
      <c r="D131" s="69"/>
      <c r="E131" s="69"/>
      <c r="F131" s="69"/>
      <c r="G131" s="69"/>
      <c r="H131" s="67"/>
      <c r="I131" s="67"/>
      <c r="J131" s="67"/>
      <c r="K131" s="67"/>
      <c r="L131" s="67"/>
      <c r="M131" s="67"/>
      <c r="N131" s="67"/>
      <c r="O131" s="67"/>
      <c r="P131" s="67"/>
      <c r="Q131" s="67"/>
      <c r="R131" s="67"/>
      <c r="S131" s="67"/>
      <c r="T131" s="67"/>
      <c r="U131" s="67"/>
      <c r="V131" s="67"/>
      <c r="W131" s="67"/>
      <c r="X131" s="67"/>
      <c r="Y131" s="67"/>
    </row>
    <row r="132">
      <c r="A132" s="68"/>
      <c r="B132" s="69"/>
      <c r="C132" s="69"/>
      <c r="D132" s="69"/>
      <c r="E132" s="69"/>
      <c r="F132" s="69"/>
      <c r="G132" s="69"/>
      <c r="H132" s="67"/>
      <c r="I132" s="67"/>
      <c r="J132" s="67"/>
      <c r="K132" s="67"/>
      <c r="L132" s="67"/>
      <c r="M132" s="67"/>
      <c r="N132" s="67"/>
      <c r="O132" s="67"/>
      <c r="P132" s="67"/>
      <c r="Q132" s="67"/>
      <c r="R132" s="67"/>
      <c r="S132" s="67"/>
      <c r="T132" s="67"/>
      <c r="U132" s="67"/>
      <c r="V132" s="67"/>
      <c r="W132" s="67"/>
      <c r="X132" s="67"/>
      <c r="Y132" s="67"/>
    </row>
    <row r="133">
      <c r="A133" s="68"/>
      <c r="B133" s="69"/>
      <c r="C133" s="69"/>
      <c r="D133" s="69"/>
      <c r="E133" s="69"/>
      <c r="F133" s="69"/>
      <c r="G133" s="69"/>
      <c r="H133" s="67"/>
      <c r="I133" s="67"/>
      <c r="J133" s="67"/>
      <c r="K133" s="67"/>
      <c r="L133" s="67"/>
      <c r="M133" s="67"/>
      <c r="N133" s="67"/>
      <c r="O133" s="67"/>
      <c r="P133" s="67"/>
      <c r="Q133" s="67"/>
      <c r="R133" s="67"/>
      <c r="S133" s="67"/>
      <c r="T133" s="67"/>
      <c r="U133" s="67"/>
      <c r="V133" s="67"/>
      <c r="W133" s="67"/>
      <c r="X133" s="67"/>
      <c r="Y133" s="67"/>
    </row>
    <row r="134">
      <c r="A134" s="68"/>
      <c r="B134" s="69"/>
      <c r="C134" s="69"/>
      <c r="D134" s="69"/>
      <c r="E134" s="69"/>
      <c r="F134" s="69"/>
      <c r="G134" s="69"/>
      <c r="H134" s="67"/>
      <c r="I134" s="67"/>
      <c r="J134" s="67"/>
      <c r="K134" s="67"/>
      <c r="L134" s="67"/>
      <c r="M134" s="67"/>
      <c r="N134" s="67"/>
      <c r="O134" s="67"/>
      <c r="P134" s="67"/>
      <c r="Q134" s="67"/>
      <c r="R134" s="67"/>
      <c r="S134" s="67"/>
      <c r="T134" s="67"/>
      <c r="U134" s="67"/>
      <c r="V134" s="67"/>
      <c r="W134" s="67"/>
      <c r="X134" s="67"/>
      <c r="Y134" s="67"/>
    </row>
    <row r="135">
      <c r="A135" s="68"/>
      <c r="B135" s="69"/>
      <c r="C135" s="69"/>
      <c r="D135" s="69"/>
      <c r="E135" s="69"/>
      <c r="F135" s="69"/>
      <c r="G135" s="69"/>
      <c r="H135" s="67"/>
      <c r="I135" s="67"/>
      <c r="J135" s="67"/>
      <c r="K135" s="67"/>
      <c r="L135" s="67"/>
      <c r="M135" s="67"/>
      <c r="N135" s="67"/>
      <c r="O135" s="67"/>
      <c r="P135" s="67"/>
      <c r="Q135" s="67"/>
      <c r="R135" s="67"/>
      <c r="S135" s="67"/>
      <c r="T135" s="67"/>
      <c r="U135" s="67"/>
      <c r="V135" s="67"/>
      <c r="W135" s="67"/>
      <c r="X135" s="67"/>
      <c r="Y135" s="67"/>
    </row>
    <row r="136">
      <c r="A136" s="68"/>
      <c r="B136" s="69"/>
      <c r="C136" s="69"/>
      <c r="D136" s="69"/>
      <c r="E136" s="69"/>
      <c r="F136" s="69"/>
      <c r="G136" s="69"/>
      <c r="H136" s="67"/>
      <c r="I136" s="67"/>
      <c r="J136" s="67"/>
      <c r="K136" s="67"/>
      <c r="L136" s="67"/>
      <c r="M136" s="67"/>
      <c r="N136" s="67"/>
      <c r="O136" s="67"/>
      <c r="P136" s="67"/>
      <c r="Q136" s="67"/>
      <c r="R136" s="67"/>
      <c r="S136" s="67"/>
      <c r="T136" s="67"/>
      <c r="U136" s="67"/>
      <c r="V136" s="67"/>
      <c r="W136" s="67"/>
      <c r="X136" s="67"/>
      <c r="Y136" s="67"/>
    </row>
    <row r="137">
      <c r="A137" s="68"/>
      <c r="B137" s="69"/>
      <c r="C137" s="69"/>
      <c r="D137" s="69"/>
      <c r="E137" s="69"/>
      <c r="F137" s="69"/>
      <c r="G137" s="69"/>
      <c r="H137" s="67"/>
      <c r="I137" s="67"/>
      <c r="J137" s="67"/>
      <c r="K137" s="67"/>
      <c r="L137" s="67"/>
      <c r="M137" s="67"/>
      <c r="N137" s="67"/>
      <c r="O137" s="67"/>
      <c r="P137" s="67"/>
      <c r="Q137" s="67"/>
      <c r="R137" s="67"/>
      <c r="S137" s="67"/>
      <c r="T137" s="67"/>
      <c r="U137" s="67"/>
      <c r="V137" s="67"/>
      <c r="W137" s="67"/>
      <c r="X137" s="67"/>
      <c r="Y137" s="67"/>
    </row>
    <row r="138">
      <c r="A138" s="68"/>
      <c r="B138" s="69"/>
      <c r="C138" s="69"/>
      <c r="D138" s="69"/>
      <c r="E138" s="69"/>
      <c r="F138" s="69"/>
      <c r="G138" s="69"/>
      <c r="H138" s="67"/>
      <c r="I138" s="67"/>
      <c r="J138" s="67"/>
      <c r="K138" s="67"/>
      <c r="L138" s="67"/>
      <c r="M138" s="67"/>
      <c r="N138" s="67"/>
      <c r="O138" s="67"/>
      <c r="P138" s="67"/>
      <c r="Q138" s="67"/>
      <c r="R138" s="67"/>
      <c r="S138" s="67"/>
      <c r="T138" s="67"/>
      <c r="U138" s="67"/>
      <c r="V138" s="67"/>
      <c r="W138" s="67"/>
      <c r="X138" s="67"/>
      <c r="Y138" s="67"/>
    </row>
    <row r="139">
      <c r="A139" s="68"/>
      <c r="B139" s="69"/>
      <c r="C139" s="69"/>
      <c r="D139" s="69"/>
      <c r="E139" s="69"/>
      <c r="F139" s="69"/>
      <c r="G139" s="69"/>
      <c r="H139" s="67"/>
      <c r="I139" s="67"/>
      <c r="J139" s="67"/>
      <c r="K139" s="67"/>
      <c r="L139" s="67"/>
      <c r="M139" s="67"/>
      <c r="N139" s="67"/>
      <c r="O139" s="67"/>
      <c r="P139" s="67"/>
      <c r="Q139" s="67"/>
      <c r="R139" s="67"/>
      <c r="S139" s="67"/>
      <c r="T139" s="67"/>
      <c r="U139" s="67"/>
      <c r="V139" s="67"/>
      <c r="W139" s="67"/>
      <c r="X139" s="67"/>
      <c r="Y139" s="67"/>
    </row>
    <row r="140">
      <c r="A140" s="68"/>
      <c r="B140" s="69"/>
      <c r="C140" s="69"/>
      <c r="D140" s="69"/>
      <c r="E140" s="69"/>
      <c r="F140" s="69"/>
      <c r="G140" s="69"/>
      <c r="H140" s="67"/>
      <c r="I140" s="67"/>
      <c r="J140" s="67"/>
      <c r="K140" s="67"/>
      <c r="L140" s="67"/>
      <c r="M140" s="67"/>
      <c r="N140" s="67"/>
      <c r="O140" s="67"/>
      <c r="P140" s="67"/>
      <c r="Q140" s="67"/>
      <c r="R140" s="67"/>
      <c r="S140" s="67"/>
      <c r="T140" s="67"/>
      <c r="U140" s="67"/>
      <c r="V140" s="67"/>
      <c r="W140" s="67"/>
      <c r="X140" s="67"/>
      <c r="Y140" s="67"/>
    </row>
    <row r="141">
      <c r="A141" s="68"/>
      <c r="B141" s="69"/>
      <c r="C141" s="69"/>
      <c r="D141" s="69"/>
      <c r="E141" s="69"/>
      <c r="F141" s="69"/>
      <c r="G141" s="69"/>
      <c r="H141" s="67"/>
      <c r="I141" s="67"/>
      <c r="J141" s="67"/>
      <c r="K141" s="67"/>
      <c r="L141" s="67"/>
      <c r="M141" s="67"/>
      <c r="N141" s="67"/>
      <c r="O141" s="67"/>
      <c r="P141" s="67"/>
      <c r="Q141" s="67"/>
      <c r="R141" s="67"/>
      <c r="S141" s="67"/>
      <c r="T141" s="67"/>
      <c r="U141" s="67"/>
      <c r="V141" s="67"/>
      <c r="W141" s="67"/>
      <c r="X141" s="67"/>
      <c r="Y141" s="67"/>
    </row>
    <row r="142">
      <c r="A142" s="68"/>
      <c r="B142" s="69"/>
      <c r="C142" s="69"/>
      <c r="D142" s="69"/>
      <c r="E142" s="69"/>
      <c r="F142" s="69"/>
      <c r="G142" s="69"/>
      <c r="H142" s="67"/>
      <c r="I142" s="67"/>
      <c r="J142" s="67"/>
      <c r="K142" s="67"/>
      <c r="L142" s="67"/>
      <c r="M142" s="67"/>
      <c r="N142" s="67"/>
      <c r="O142" s="67"/>
      <c r="P142" s="67"/>
      <c r="Q142" s="67"/>
      <c r="R142" s="67"/>
      <c r="S142" s="67"/>
      <c r="T142" s="67"/>
      <c r="U142" s="67"/>
      <c r="V142" s="67"/>
      <c r="W142" s="67"/>
      <c r="X142" s="67"/>
      <c r="Y142" s="67"/>
    </row>
    <row r="143">
      <c r="A143" s="68"/>
      <c r="B143" s="69"/>
      <c r="C143" s="69"/>
      <c r="D143" s="69"/>
      <c r="E143" s="69"/>
      <c r="F143" s="69"/>
      <c r="G143" s="69"/>
      <c r="H143" s="67"/>
      <c r="I143" s="67"/>
      <c r="J143" s="67"/>
      <c r="K143" s="67"/>
      <c r="L143" s="67"/>
      <c r="M143" s="67"/>
      <c r="N143" s="67"/>
      <c r="O143" s="67"/>
      <c r="P143" s="67"/>
      <c r="Q143" s="67"/>
      <c r="R143" s="67"/>
      <c r="S143" s="67"/>
      <c r="T143" s="67"/>
      <c r="U143" s="67"/>
      <c r="V143" s="67"/>
      <c r="W143" s="67"/>
      <c r="X143" s="67"/>
      <c r="Y143" s="67"/>
    </row>
    <row r="144">
      <c r="A144" s="68"/>
      <c r="B144" s="69"/>
      <c r="C144" s="69"/>
      <c r="D144" s="69"/>
      <c r="E144" s="69"/>
      <c r="F144" s="69"/>
      <c r="G144" s="69"/>
      <c r="H144" s="67"/>
      <c r="I144" s="67"/>
      <c r="J144" s="67"/>
      <c r="K144" s="67"/>
      <c r="L144" s="67"/>
      <c r="M144" s="67"/>
      <c r="N144" s="67"/>
      <c r="O144" s="67"/>
      <c r="P144" s="67"/>
      <c r="Q144" s="67"/>
      <c r="R144" s="67"/>
      <c r="S144" s="67"/>
      <c r="T144" s="67"/>
      <c r="U144" s="67"/>
      <c r="V144" s="67"/>
      <c r="W144" s="67"/>
      <c r="X144" s="67"/>
      <c r="Y144" s="67"/>
    </row>
    <row r="145">
      <c r="A145" s="68"/>
      <c r="B145" s="69"/>
      <c r="C145" s="69"/>
      <c r="D145" s="69"/>
      <c r="E145" s="69"/>
      <c r="F145" s="69"/>
      <c r="G145" s="69"/>
      <c r="H145" s="67"/>
      <c r="I145" s="67"/>
      <c r="J145" s="67"/>
      <c r="K145" s="67"/>
      <c r="L145" s="67"/>
      <c r="M145" s="67"/>
      <c r="N145" s="67"/>
      <c r="O145" s="67"/>
      <c r="P145" s="67"/>
      <c r="Q145" s="67"/>
      <c r="R145" s="67"/>
      <c r="S145" s="67"/>
      <c r="T145" s="67"/>
      <c r="U145" s="67"/>
      <c r="V145" s="67"/>
      <c r="W145" s="67"/>
      <c r="X145" s="67"/>
      <c r="Y145" s="67"/>
    </row>
    <row r="146">
      <c r="A146" s="68"/>
      <c r="B146" s="69"/>
      <c r="C146" s="69"/>
      <c r="D146" s="69"/>
      <c r="E146" s="69"/>
      <c r="F146" s="69"/>
      <c r="G146" s="69"/>
      <c r="H146" s="67"/>
      <c r="I146" s="67"/>
      <c r="J146" s="67"/>
      <c r="K146" s="67"/>
      <c r="L146" s="67"/>
      <c r="M146" s="67"/>
      <c r="N146" s="67"/>
      <c r="O146" s="67"/>
      <c r="P146" s="67"/>
      <c r="Q146" s="67"/>
      <c r="R146" s="67"/>
      <c r="S146" s="67"/>
      <c r="T146" s="67"/>
      <c r="U146" s="67"/>
      <c r="V146" s="67"/>
      <c r="W146" s="67"/>
      <c r="X146" s="67"/>
      <c r="Y146" s="67"/>
    </row>
    <row r="147" hidden="1">
      <c r="A147" s="68"/>
      <c r="B147" s="69"/>
      <c r="C147" s="69"/>
      <c r="D147" s="69"/>
      <c r="E147" s="69"/>
      <c r="F147" s="69"/>
      <c r="G147" s="69"/>
      <c r="H147" s="67"/>
      <c r="I147" s="67"/>
      <c r="J147" s="67"/>
      <c r="K147" s="67"/>
      <c r="L147" s="67"/>
      <c r="M147" s="67"/>
      <c r="N147" s="67"/>
      <c r="O147" s="67"/>
      <c r="P147" s="67"/>
      <c r="Q147" s="67"/>
      <c r="R147" s="67"/>
      <c r="S147" s="67"/>
      <c r="T147" s="67"/>
      <c r="U147" s="67"/>
      <c r="V147" s="67"/>
      <c r="W147" s="67"/>
      <c r="X147" s="67"/>
      <c r="Y147" s="67"/>
    </row>
    <row r="148" hidden="1">
      <c r="A148" s="68"/>
      <c r="B148" s="69"/>
      <c r="C148" s="69"/>
      <c r="D148" s="69"/>
      <c r="E148" s="69"/>
      <c r="F148" s="69"/>
      <c r="G148" s="69"/>
      <c r="H148" s="67"/>
      <c r="I148" s="67"/>
      <c r="J148" s="67"/>
      <c r="K148" s="67"/>
      <c r="L148" s="67"/>
      <c r="M148" s="67"/>
      <c r="N148" s="67"/>
      <c r="O148" s="67"/>
      <c r="P148" s="67"/>
      <c r="Q148" s="67"/>
      <c r="R148" s="67"/>
      <c r="S148" s="67"/>
      <c r="T148" s="67"/>
      <c r="U148" s="67"/>
      <c r="V148" s="67"/>
      <c r="W148" s="67"/>
      <c r="X148" s="67"/>
      <c r="Y148" s="67"/>
    </row>
    <row r="149" hidden="1">
      <c r="A149" s="68"/>
      <c r="B149" s="69"/>
      <c r="C149" s="69"/>
      <c r="D149" s="69"/>
      <c r="E149" s="69"/>
      <c r="F149" s="69"/>
      <c r="G149" s="69"/>
      <c r="H149" s="67"/>
      <c r="I149" s="67"/>
      <c r="J149" s="67"/>
      <c r="K149" s="67"/>
      <c r="L149" s="67"/>
      <c r="M149" s="67"/>
      <c r="N149" s="67"/>
      <c r="O149" s="67"/>
      <c r="P149" s="67"/>
      <c r="Q149" s="67"/>
      <c r="R149" s="67"/>
      <c r="S149" s="67"/>
      <c r="T149" s="67"/>
      <c r="U149" s="67"/>
      <c r="V149" s="67"/>
      <c r="W149" s="67"/>
      <c r="X149" s="67"/>
      <c r="Y149" s="67"/>
    </row>
    <row r="150" hidden="1">
      <c r="A150" s="68"/>
      <c r="B150" s="69"/>
      <c r="C150" s="69"/>
      <c r="D150" s="69"/>
      <c r="E150" s="69"/>
      <c r="F150" s="69"/>
      <c r="G150" s="69"/>
      <c r="H150" s="67"/>
      <c r="I150" s="67"/>
      <c r="J150" s="67"/>
      <c r="K150" s="67"/>
      <c r="L150" s="67"/>
      <c r="M150" s="67"/>
      <c r="N150" s="67"/>
      <c r="O150" s="67"/>
      <c r="P150" s="67"/>
      <c r="Q150" s="67"/>
      <c r="R150" s="67"/>
      <c r="S150" s="67"/>
      <c r="T150" s="67"/>
      <c r="U150" s="67"/>
      <c r="V150" s="67"/>
      <c r="W150" s="67"/>
      <c r="X150" s="67"/>
      <c r="Y150" s="67"/>
    </row>
    <row r="151" hidden="1">
      <c r="A151" s="68"/>
      <c r="B151" s="69"/>
      <c r="C151" s="69"/>
      <c r="D151" s="69"/>
      <c r="E151" s="69"/>
      <c r="F151" s="69"/>
      <c r="G151" s="69"/>
      <c r="H151" s="67"/>
      <c r="I151" s="67"/>
      <c r="J151" s="67"/>
      <c r="K151" s="67"/>
      <c r="L151" s="67"/>
      <c r="M151" s="67"/>
      <c r="N151" s="67"/>
      <c r="O151" s="67"/>
      <c r="P151" s="67"/>
      <c r="Q151" s="67"/>
      <c r="R151" s="67"/>
      <c r="S151" s="67"/>
      <c r="T151" s="67"/>
      <c r="U151" s="67"/>
      <c r="V151" s="67"/>
      <c r="W151" s="67"/>
      <c r="X151" s="67"/>
      <c r="Y151" s="67"/>
    </row>
    <row r="152" hidden="1">
      <c r="A152" s="68"/>
      <c r="B152" s="69"/>
      <c r="C152" s="69"/>
      <c r="D152" s="69"/>
      <c r="E152" s="69"/>
      <c r="F152" s="69"/>
      <c r="G152" s="69"/>
      <c r="H152" s="67"/>
      <c r="I152" s="67"/>
      <c r="J152" s="67"/>
      <c r="K152" s="67"/>
      <c r="L152" s="67"/>
      <c r="M152" s="67"/>
      <c r="N152" s="67"/>
      <c r="O152" s="67"/>
      <c r="P152" s="67"/>
      <c r="Q152" s="67"/>
      <c r="R152" s="67"/>
      <c r="S152" s="67"/>
      <c r="T152" s="67"/>
      <c r="U152" s="67"/>
      <c r="V152" s="67"/>
      <c r="W152" s="67"/>
      <c r="X152" s="67"/>
      <c r="Y152" s="67"/>
    </row>
    <row r="153" hidden="1">
      <c r="A153" s="68"/>
      <c r="B153" s="69"/>
      <c r="C153" s="69"/>
      <c r="D153" s="69"/>
      <c r="E153" s="69"/>
      <c r="F153" s="69"/>
      <c r="G153" s="69"/>
      <c r="H153" s="67"/>
      <c r="I153" s="67"/>
      <c r="J153" s="67"/>
      <c r="K153" s="67"/>
      <c r="L153" s="67"/>
      <c r="M153" s="67"/>
      <c r="N153" s="67"/>
      <c r="O153" s="67"/>
      <c r="P153" s="67"/>
      <c r="Q153" s="67"/>
      <c r="R153" s="67"/>
      <c r="S153" s="67"/>
      <c r="T153" s="67"/>
      <c r="U153" s="67"/>
      <c r="V153" s="67"/>
      <c r="W153" s="67"/>
      <c r="X153" s="67"/>
      <c r="Y153" s="67"/>
    </row>
    <row r="154">
      <c r="A154" s="27"/>
      <c r="B154" s="28">
        <v>4.0</v>
      </c>
      <c r="C154" s="28">
        <v>4.0</v>
      </c>
      <c r="D154" s="28">
        <v>4.0</v>
      </c>
      <c r="E154" s="28">
        <v>4.0</v>
      </c>
      <c r="F154" s="28">
        <v>4.0</v>
      </c>
      <c r="G154" s="28">
        <v>4.0</v>
      </c>
      <c r="H154" s="29"/>
      <c r="I154" s="29"/>
      <c r="J154" s="29"/>
      <c r="K154" s="29"/>
      <c r="L154" s="29"/>
      <c r="M154" s="29"/>
      <c r="N154" s="29"/>
      <c r="O154" s="29"/>
      <c r="P154" s="29"/>
      <c r="Q154" s="29"/>
      <c r="R154" s="29"/>
      <c r="S154" s="29"/>
      <c r="T154" s="29"/>
      <c r="U154" s="29"/>
      <c r="V154" s="29"/>
      <c r="W154" s="29"/>
      <c r="X154" s="29"/>
      <c r="Y154" s="29"/>
    </row>
    <row r="155" ht="27.75" customHeight="1">
      <c r="A155" s="19"/>
      <c r="B155" s="47" t="s">
        <v>117</v>
      </c>
      <c r="F155" s="7"/>
    </row>
    <row r="156">
      <c r="A156" s="61" t="s">
        <v>287</v>
      </c>
      <c r="B156" s="22" t="s">
        <v>288</v>
      </c>
    </row>
    <row r="157">
      <c r="A157" s="23"/>
      <c r="B157" s="22" t="s">
        <v>120</v>
      </c>
    </row>
    <row r="158" ht="25.5" customHeight="1">
      <c r="A158" s="23"/>
      <c r="B158" s="59" t="s">
        <v>289</v>
      </c>
    </row>
    <row r="159">
      <c r="A159" s="23"/>
      <c r="B159" s="22" t="s">
        <v>290</v>
      </c>
    </row>
    <row r="160">
      <c r="A160" s="26"/>
      <c r="B160" s="22" t="s">
        <v>123</v>
      </c>
    </row>
    <row r="161">
      <c r="A161" s="62" t="s">
        <v>218</v>
      </c>
      <c r="B161" s="53">
        <f>E345</f>
        <v>5.882352941</v>
      </c>
      <c r="C161" s="56"/>
      <c r="D161" s="56"/>
      <c r="E161" s="56"/>
      <c r="F161" s="56"/>
      <c r="G161" s="56"/>
      <c r="H161" s="56"/>
      <c r="I161" s="56"/>
      <c r="J161" s="56"/>
      <c r="K161" s="56"/>
      <c r="L161" s="56"/>
      <c r="M161" s="56"/>
      <c r="N161" s="56"/>
      <c r="O161" s="56"/>
      <c r="P161" s="56"/>
      <c r="Q161" s="56"/>
      <c r="R161" s="56"/>
      <c r="S161" s="56"/>
      <c r="T161" s="56"/>
      <c r="U161" s="56"/>
      <c r="V161" s="56"/>
      <c r="W161" s="56"/>
      <c r="X161" s="56"/>
      <c r="Y161" s="56"/>
    </row>
    <row r="162">
      <c r="A162" s="62" t="s">
        <v>219</v>
      </c>
      <c r="B162" s="53">
        <f>D346</f>
        <v>18.36734694</v>
      </c>
      <c r="C162" s="56"/>
      <c r="D162" s="56"/>
      <c r="E162" s="56"/>
      <c r="F162" s="56"/>
      <c r="G162" s="56"/>
      <c r="H162" s="56"/>
      <c r="I162" s="56"/>
      <c r="J162" s="56"/>
      <c r="K162" s="56"/>
      <c r="L162" s="56"/>
      <c r="M162" s="56"/>
      <c r="N162" s="56"/>
      <c r="O162" s="56"/>
      <c r="P162" s="56"/>
      <c r="Q162" s="56"/>
      <c r="R162" s="56"/>
      <c r="S162" s="56"/>
      <c r="T162" s="56"/>
      <c r="U162" s="56"/>
      <c r="V162" s="56"/>
      <c r="W162" s="56"/>
      <c r="X162" s="56"/>
      <c r="Y162" s="56"/>
    </row>
    <row r="163">
      <c r="A163" s="62" t="s">
        <v>220</v>
      </c>
      <c r="B163" s="57" t="s">
        <v>197</v>
      </c>
      <c r="C163" s="56"/>
      <c r="D163" s="56"/>
      <c r="E163" s="56"/>
      <c r="F163" s="56"/>
      <c r="G163" s="56"/>
      <c r="H163" s="56"/>
      <c r="I163" s="56"/>
      <c r="J163" s="56"/>
      <c r="K163" s="56"/>
      <c r="L163" s="56"/>
      <c r="M163" s="56"/>
      <c r="N163" s="56"/>
      <c r="O163" s="56"/>
      <c r="P163" s="56"/>
      <c r="Q163" s="56"/>
      <c r="R163" s="56"/>
      <c r="S163" s="56"/>
      <c r="T163" s="56"/>
      <c r="U163" s="56"/>
      <c r="V163" s="56"/>
      <c r="W163" s="56"/>
      <c r="X163" s="56"/>
      <c r="Y163" s="56"/>
    </row>
    <row r="164">
      <c r="A164" s="1"/>
      <c r="B164" s="55"/>
      <c r="C164" s="56"/>
      <c r="D164" s="56"/>
      <c r="E164" s="56"/>
      <c r="F164" s="56"/>
      <c r="G164" s="56"/>
      <c r="H164" s="56"/>
      <c r="I164" s="56"/>
      <c r="J164" s="56"/>
      <c r="K164" s="56"/>
      <c r="L164" s="56"/>
      <c r="M164" s="56"/>
      <c r="N164" s="56"/>
      <c r="O164" s="56"/>
      <c r="P164" s="56"/>
      <c r="Q164" s="56"/>
      <c r="R164" s="56"/>
      <c r="S164" s="56"/>
      <c r="T164" s="56"/>
      <c r="U164" s="56"/>
      <c r="V164" s="56"/>
      <c r="W164" s="56"/>
      <c r="X164" s="56"/>
      <c r="Y164" s="56"/>
    </row>
    <row r="165">
      <c r="A165" s="1"/>
      <c r="B165" s="55"/>
      <c r="C165" s="56"/>
      <c r="D165" s="56"/>
      <c r="E165" s="56"/>
      <c r="F165" s="56"/>
      <c r="G165" s="56"/>
      <c r="H165" s="56"/>
      <c r="I165" s="56"/>
      <c r="J165" s="56"/>
      <c r="K165" s="56"/>
      <c r="L165" s="56"/>
      <c r="M165" s="56"/>
      <c r="N165" s="56"/>
      <c r="O165" s="56"/>
      <c r="P165" s="56"/>
      <c r="Q165" s="56"/>
      <c r="R165" s="56"/>
      <c r="S165" s="56"/>
      <c r="T165" s="56"/>
      <c r="U165" s="56"/>
      <c r="V165" s="56"/>
      <c r="W165" s="56"/>
      <c r="X165" s="56"/>
      <c r="Y165" s="56"/>
    </row>
    <row r="166">
      <c r="A166" s="1"/>
      <c r="B166" s="55"/>
      <c r="C166" s="56"/>
      <c r="D166" s="56"/>
      <c r="E166" s="56"/>
      <c r="F166" s="56"/>
      <c r="G166" s="56"/>
      <c r="H166" s="56"/>
      <c r="I166" s="56"/>
      <c r="J166" s="56"/>
      <c r="K166" s="56"/>
      <c r="L166" s="56"/>
      <c r="M166" s="56"/>
      <c r="N166" s="56"/>
      <c r="O166" s="56"/>
      <c r="P166" s="56"/>
      <c r="Q166" s="56"/>
      <c r="R166" s="56"/>
      <c r="S166" s="56"/>
      <c r="T166" s="56"/>
      <c r="U166" s="56"/>
      <c r="V166" s="56"/>
      <c r="W166" s="56"/>
      <c r="X166" s="56"/>
      <c r="Y166" s="56"/>
    </row>
    <row r="167">
      <c r="A167" s="1"/>
      <c r="B167" s="55"/>
      <c r="C167" s="56"/>
      <c r="D167" s="56"/>
      <c r="E167" s="56"/>
      <c r="F167" s="56"/>
      <c r="G167" s="56"/>
      <c r="H167" s="56"/>
      <c r="I167" s="56"/>
      <c r="J167" s="56"/>
      <c r="K167" s="56"/>
      <c r="L167" s="56"/>
      <c r="M167" s="56"/>
      <c r="N167" s="56"/>
      <c r="O167" s="56"/>
      <c r="P167" s="56"/>
      <c r="Q167" s="56"/>
      <c r="R167" s="56"/>
      <c r="S167" s="56"/>
      <c r="T167" s="56"/>
      <c r="U167" s="56"/>
      <c r="V167" s="56"/>
      <c r="W167" s="56"/>
      <c r="X167" s="56"/>
      <c r="Y167" s="56"/>
    </row>
    <row r="168">
      <c r="A168" s="1"/>
      <c r="B168" s="55"/>
      <c r="C168" s="56"/>
      <c r="D168" s="56"/>
      <c r="E168" s="56"/>
      <c r="F168" s="56"/>
      <c r="G168" s="56"/>
      <c r="H168" s="56"/>
      <c r="I168" s="56"/>
      <c r="J168" s="56"/>
      <c r="K168" s="56"/>
      <c r="L168" s="56"/>
      <c r="M168" s="56"/>
      <c r="N168" s="56"/>
      <c r="O168" s="56"/>
      <c r="P168" s="56"/>
      <c r="Q168" s="56"/>
      <c r="R168" s="56"/>
      <c r="S168" s="56"/>
      <c r="T168" s="56"/>
      <c r="U168" s="56"/>
      <c r="V168" s="56"/>
      <c r="W168" s="56"/>
      <c r="X168" s="56"/>
      <c r="Y168" s="56"/>
    </row>
    <row r="169">
      <c r="A169" s="1"/>
      <c r="B169" s="55"/>
      <c r="C169" s="56"/>
      <c r="D169" s="56"/>
      <c r="E169" s="56"/>
      <c r="F169" s="56"/>
      <c r="G169" s="56"/>
      <c r="H169" s="56"/>
      <c r="I169" s="56"/>
      <c r="J169" s="56"/>
      <c r="K169" s="56"/>
      <c r="L169" s="56"/>
      <c r="M169" s="56"/>
      <c r="N169" s="56"/>
      <c r="O169" s="56"/>
      <c r="P169" s="56"/>
      <c r="Q169" s="56"/>
      <c r="R169" s="56"/>
      <c r="S169" s="56"/>
      <c r="T169" s="56"/>
      <c r="U169" s="56"/>
      <c r="V169" s="56"/>
      <c r="W169" s="56"/>
      <c r="X169" s="56"/>
      <c r="Y169" s="56"/>
    </row>
    <row r="170">
      <c r="A170" s="1"/>
      <c r="B170" s="55"/>
      <c r="C170" s="56"/>
      <c r="D170" s="56"/>
      <c r="E170" s="56"/>
      <c r="F170" s="56"/>
      <c r="G170" s="56"/>
      <c r="H170" s="56"/>
      <c r="I170" s="56"/>
      <c r="J170" s="56"/>
      <c r="K170" s="56"/>
      <c r="L170" s="56"/>
      <c r="M170" s="56"/>
      <c r="N170" s="56"/>
      <c r="O170" s="56"/>
      <c r="P170" s="56"/>
      <c r="Q170" s="56"/>
      <c r="R170" s="56"/>
      <c r="S170" s="56"/>
      <c r="T170" s="56"/>
      <c r="U170" s="56"/>
      <c r="V170" s="56"/>
      <c r="W170" s="56"/>
      <c r="X170" s="56"/>
      <c r="Y170" s="56"/>
    </row>
    <row r="171">
      <c r="A171" s="1"/>
      <c r="B171" s="55"/>
      <c r="C171" s="56"/>
      <c r="D171" s="56"/>
      <c r="E171" s="56"/>
      <c r="F171" s="56"/>
      <c r="G171" s="56"/>
      <c r="H171" s="56"/>
      <c r="I171" s="56"/>
      <c r="J171" s="56"/>
      <c r="K171" s="56"/>
      <c r="L171" s="56"/>
      <c r="M171" s="56"/>
      <c r="N171" s="56"/>
      <c r="O171" s="56"/>
      <c r="P171" s="56"/>
      <c r="Q171" s="56"/>
      <c r="R171" s="56"/>
      <c r="S171" s="56"/>
      <c r="T171" s="56"/>
      <c r="U171" s="56"/>
      <c r="V171" s="56"/>
      <c r="W171" s="56"/>
      <c r="X171" s="56"/>
      <c r="Y171" s="56"/>
    </row>
    <row r="172">
      <c r="A172" s="1"/>
      <c r="B172" s="55"/>
      <c r="C172" s="56"/>
      <c r="D172" s="56"/>
      <c r="E172" s="56"/>
      <c r="F172" s="56"/>
      <c r="G172" s="56"/>
      <c r="H172" s="56"/>
      <c r="I172" s="56"/>
      <c r="J172" s="56"/>
      <c r="K172" s="56"/>
      <c r="L172" s="56"/>
      <c r="M172" s="56"/>
      <c r="N172" s="56"/>
      <c r="O172" s="56"/>
      <c r="P172" s="56"/>
      <c r="Q172" s="56"/>
      <c r="R172" s="56"/>
      <c r="S172" s="56"/>
      <c r="T172" s="56"/>
      <c r="U172" s="56"/>
      <c r="V172" s="56"/>
      <c r="W172" s="56"/>
      <c r="X172" s="56"/>
      <c r="Y172" s="56"/>
    </row>
    <row r="173">
      <c r="A173" s="1"/>
      <c r="B173" s="55"/>
      <c r="C173" s="56"/>
      <c r="D173" s="56"/>
      <c r="E173" s="56"/>
      <c r="F173" s="56"/>
      <c r="G173" s="56"/>
      <c r="H173" s="56"/>
      <c r="I173" s="56"/>
      <c r="J173" s="56"/>
      <c r="K173" s="56"/>
      <c r="L173" s="56"/>
      <c r="M173" s="56"/>
      <c r="N173" s="56"/>
      <c r="O173" s="56"/>
      <c r="P173" s="56"/>
      <c r="Q173" s="56"/>
      <c r="R173" s="56"/>
      <c r="S173" s="56"/>
      <c r="T173" s="56"/>
      <c r="U173" s="56"/>
      <c r="V173" s="56"/>
      <c r="W173" s="56"/>
      <c r="X173" s="56"/>
      <c r="Y173" s="56"/>
    </row>
    <row r="174">
      <c r="A174" s="1"/>
      <c r="B174" s="55"/>
      <c r="C174" s="56"/>
      <c r="D174" s="56"/>
      <c r="E174" s="56"/>
      <c r="F174" s="56"/>
      <c r="G174" s="56"/>
      <c r="H174" s="56"/>
      <c r="I174" s="56"/>
      <c r="J174" s="56"/>
      <c r="K174" s="56"/>
      <c r="L174" s="56"/>
      <c r="M174" s="56"/>
      <c r="N174" s="56"/>
      <c r="O174" s="56"/>
      <c r="P174" s="56"/>
      <c r="Q174" s="56"/>
      <c r="R174" s="56"/>
      <c r="S174" s="56"/>
      <c r="T174" s="56"/>
      <c r="U174" s="56"/>
      <c r="V174" s="56"/>
      <c r="W174" s="56"/>
      <c r="X174" s="56"/>
      <c r="Y174" s="56"/>
    </row>
    <row r="175">
      <c r="A175" s="1"/>
      <c r="B175" s="55"/>
      <c r="C175" s="56"/>
      <c r="D175" s="56"/>
      <c r="E175" s="56"/>
      <c r="F175" s="56"/>
      <c r="G175" s="56"/>
      <c r="H175" s="56"/>
      <c r="I175" s="56"/>
      <c r="J175" s="56"/>
      <c r="K175" s="56"/>
      <c r="L175" s="56"/>
      <c r="M175" s="56"/>
      <c r="N175" s="56"/>
      <c r="O175" s="56"/>
      <c r="P175" s="56"/>
      <c r="Q175" s="56"/>
      <c r="R175" s="56"/>
      <c r="S175" s="56"/>
      <c r="T175" s="56"/>
      <c r="U175" s="56"/>
      <c r="V175" s="56"/>
      <c r="W175" s="56"/>
      <c r="X175" s="56"/>
      <c r="Y175" s="56"/>
    </row>
    <row r="176">
      <c r="A176" s="1"/>
      <c r="B176" s="55"/>
      <c r="C176" s="56"/>
      <c r="D176" s="56"/>
      <c r="E176" s="56"/>
      <c r="F176" s="56"/>
      <c r="G176" s="56"/>
      <c r="H176" s="56"/>
      <c r="I176" s="56"/>
      <c r="J176" s="56"/>
      <c r="K176" s="56"/>
      <c r="L176" s="56"/>
      <c r="M176" s="56"/>
      <c r="N176" s="56"/>
      <c r="O176" s="56"/>
      <c r="P176" s="56"/>
      <c r="Q176" s="56"/>
      <c r="R176" s="56"/>
      <c r="S176" s="56"/>
      <c r="T176" s="56"/>
      <c r="U176" s="56"/>
      <c r="V176" s="56"/>
      <c r="W176" s="56"/>
      <c r="X176" s="56"/>
      <c r="Y176" s="56"/>
    </row>
    <row r="177">
      <c r="A177" s="1"/>
      <c r="B177" s="55"/>
      <c r="C177" s="56"/>
      <c r="D177" s="56"/>
      <c r="E177" s="56"/>
      <c r="F177" s="56"/>
      <c r="G177" s="56"/>
      <c r="H177" s="56"/>
      <c r="I177" s="56"/>
      <c r="J177" s="56"/>
      <c r="K177" s="56"/>
      <c r="L177" s="56"/>
      <c r="M177" s="56"/>
      <c r="N177" s="56"/>
      <c r="O177" s="56"/>
      <c r="P177" s="56"/>
      <c r="Q177" s="56"/>
      <c r="R177" s="56"/>
      <c r="S177" s="56"/>
      <c r="T177" s="56"/>
      <c r="U177" s="56"/>
      <c r="V177" s="56"/>
      <c r="W177" s="56"/>
      <c r="X177" s="56"/>
      <c r="Y177" s="56"/>
    </row>
    <row r="178">
      <c r="A178" s="1"/>
      <c r="B178" s="55"/>
      <c r="C178" s="56"/>
      <c r="D178" s="56"/>
      <c r="E178" s="56"/>
      <c r="F178" s="56"/>
      <c r="G178" s="56"/>
      <c r="H178" s="56"/>
      <c r="I178" s="56"/>
      <c r="J178" s="56"/>
      <c r="K178" s="56"/>
      <c r="L178" s="56"/>
      <c r="M178" s="56"/>
      <c r="N178" s="56"/>
      <c r="O178" s="56"/>
      <c r="P178" s="56"/>
      <c r="Q178" s="56"/>
      <c r="R178" s="56"/>
      <c r="S178" s="56"/>
      <c r="T178" s="56"/>
      <c r="U178" s="56"/>
      <c r="V178" s="56"/>
      <c r="W178" s="56"/>
      <c r="X178" s="56"/>
      <c r="Y178" s="56"/>
    </row>
    <row r="179">
      <c r="A179" s="1"/>
      <c r="B179" s="55"/>
      <c r="C179" s="56"/>
      <c r="D179" s="56"/>
      <c r="E179" s="56"/>
      <c r="F179" s="56"/>
      <c r="G179" s="56"/>
      <c r="H179" s="56"/>
      <c r="I179" s="56"/>
      <c r="J179" s="56"/>
      <c r="K179" s="56"/>
      <c r="L179" s="56"/>
      <c r="M179" s="56"/>
      <c r="N179" s="56"/>
      <c r="O179" s="56"/>
      <c r="P179" s="56"/>
      <c r="Q179" s="56"/>
      <c r="R179" s="56"/>
      <c r="S179" s="56"/>
      <c r="T179" s="56"/>
      <c r="U179" s="56"/>
      <c r="V179" s="56"/>
      <c r="W179" s="56"/>
      <c r="X179" s="56"/>
      <c r="Y179" s="56"/>
    </row>
    <row r="180">
      <c r="A180" s="1"/>
      <c r="B180" s="55"/>
      <c r="C180" s="56"/>
      <c r="D180" s="56"/>
      <c r="E180" s="56"/>
      <c r="F180" s="56"/>
      <c r="G180" s="56"/>
      <c r="H180" s="56"/>
      <c r="I180" s="56"/>
      <c r="J180" s="56"/>
      <c r="K180" s="56"/>
      <c r="L180" s="56"/>
      <c r="M180" s="56"/>
      <c r="N180" s="56"/>
      <c r="O180" s="56"/>
      <c r="P180" s="56"/>
      <c r="Q180" s="56"/>
      <c r="R180" s="56"/>
      <c r="S180" s="56"/>
      <c r="T180" s="56"/>
      <c r="U180" s="56"/>
      <c r="V180" s="56"/>
      <c r="W180" s="56"/>
      <c r="X180" s="56"/>
      <c r="Y180" s="56"/>
    </row>
    <row r="181">
      <c r="A181" s="1"/>
      <c r="B181" s="55"/>
      <c r="C181" s="56"/>
      <c r="D181" s="56"/>
      <c r="E181" s="56"/>
      <c r="F181" s="56"/>
      <c r="G181" s="56"/>
      <c r="H181" s="56"/>
      <c r="I181" s="56"/>
      <c r="J181" s="56"/>
      <c r="K181" s="56"/>
      <c r="L181" s="56"/>
      <c r="M181" s="56"/>
      <c r="N181" s="56"/>
      <c r="O181" s="56"/>
      <c r="P181" s="56"/>
      <c r="Q181" s="56"/>
      <c r="R181" s="56"/>
      <c r="S181" s="56"/>
      <c r="T181" s="56"/>
      <c r="U181" s="56"/>
      <c r="V181" s="56"/>
      <c r="W181" s="56"/>
      <c r="X181" s="56"/>
      <c r="Y181" s="56"/>
    </row>
    <row r="182">
      <c r="A182" s="1"/>
      <c r="B182" s="55"/>
      <c r="C182" s="56"/>
      <c r="D182" s="56"/>
      <c r="E182" s="56"/>
      <c r="F182" s="56"/>
      <c r="G182" s="56"/>
      <c r="H182" s="56"/>
      <c r="I182" s="56"/>
      <c r="J182" s="56"/>
      <c r="K182" s="56"/>
      <c r="L182" s="56"/>
      <c r="M182" s="56"/>
      <c r="N182" s="56"/>
      <c r="O182" s="56"/>
      <c r="P182" s="56"/>
      <c r="Q182" s="56"/>
      <c r="R182" s="56"/>
      <c r="S182" s="56"/>
      <c r="T182" s="56"/>
      <c r="U182" s="56"/>
      <c r="V182" s="56"/>
      <c r="W182" s="56"/>
      <c r="X182" s="56"/>
      <c r="Y182" s="56"/>
    </row>
    <row r="183">
      <c r="A183" s="1"/>
      <c r="B183" s="55"/>
      <c r="C183" s="56"/>
      <c r="D183" s="56"/>
      <c r="E183" s="56"/>
      <c r="F183" s="56"/>
      <c r="G183" s="56"/>
      <c r="H183" s="56"/>
      <c r="I183" s="56"/>
      <c r="J183" s="56"/>
      <c r="K183" s="56"/>
      <c r="L183" s="56"/>
      <c r="M183" s="56"/>
      <c r="N183" s="56"/>
      <c r="O183" s="56"/>
      <c r="P183" s="56"/>
      <c r="Q183" s="56"/>
      <c r="R183" s="56"/>
      <c r="S183" s="56"/>
      <c r="T183" s="56"/>
      <c r="U183" s="56"/>
      <c r="V183" s="56"/>
      <c r="W183" s="56"/>
      <c r="X183" s="56"/>
      <c r="Y183" s="56"/>
    </row>
    <row r="184" hidden="1">
      <c r="A184" s="1"/>
      <c r="B184" s="55"/>
      <c r="C184" s="56"/>
      <c r="D184" s="56"/>
      <c r="E184" s="56"/>
      <c r="F184" s="56"/>
      <c r="G184" s="56"/>
      <c r="H184" s="56"/>
      <c r="I184" s="56"/>
      <c r="J184" s="56"/>
      <c r="K184" s="56"/>
      <c r="L184" s="56"/>
      <c r="M184" s="56"/>
      <c r="N184" s="56"/>
      <c r="O184" s="56"/>
      <c r="P184" s="56"/>
      <c r="Q184" s="56"/>
      <c r="R184" s="56"/>
      <c r="S184" s="56"/>
      <c r="T184" s="56"/>
      <c r="U184" s="56"/>
      <c r="V184" s="56"/>
      <c r="W184" s="56"/>
      <c r="X184" s="56"/>
      <c r="Y184" s="56"/>
    </row>
    <row r="185" hidden="1">
      <c r="A185" s="1"/>
      <c r="B185" s="55"/>
      <c r="C185" s="56"/>
      <c r="D185" s="56"/>
      <c r="E185" s="56"/>
      <c r="F185" s="56"/>
      <c r="G185" s="56"/>
      <c r="H185" s="56"/>
      <c r="I185" s="56"/>
      <c r="J185" s="56"/>
      <c r="K185" s="56"/>
      <c r="L185" s="56"/>
      <c r="M185" s="56"/>
      <c r="N185" s="56"/>
      <c r="O185" s="56"/>
      <c r="P185" s="56"/>
      <c r="Q185" s="56"/>
      <c r="R185" s="56"/>
      <c r="S185" s="56"/>
      <c r="T185" s="56"/>
      <c r="U185" s="56"/>
      <c r="V185" s="56"/>
      <c r="W185" s="56"/>
      <c r="X185" s="56"/>
      <c r="Y185" s="56"/>
    </row>
    <row r="186" hidden="1">
      <c r="A186" s="1"/>
      <c r="B186" s="55"/>
      <c r="C186" s="56"/>
      <c r="D186" s="56"/>
      <c r="E186" s="56"/>
      <c r="F186" s="56"/>
      <c r="G186" s="56"/>
      <c r="H186" s="56"/>
      <c r="I186" s="56"/>
      <c r="J186" s="56"/>
      <c r="K186" s="56"/>
      <c r="L186" s="56"/>
      <c r="M186" s="56"/>
      <c r="N186" s="56"/>
      <c r="O186" s="56"/>
      <c r="P186" s="56"/>
      <c r="Q186" s="56"/>
      <c r="R186" s="56"/>
      <c r="S186" s="56"/>
      <c r="T186" s="56"/>
      <c r="U186" s="56"/>
      <c r="V186" s="56"/>
      <c r="W186" s="56"/>
      <c r="X186" s="56"/>
      <c r="Y186" s="56"/>
    </row>
    <row r="187" hidden="1">
      <c r="A187" s="1"/>
      <c r="B187" s="55"/>
      <c r="C187" s="56"/>
      <c r="D187" s="56"/>
      <c r="E187" s="56"/>
      <c r="F187" s="56"/>
      <c r="G187" s="56"/>
      <c r="H187" s="56"/>
      <c r="I187" s="56"/>
      <c r="J187" s="56"/>
      <c r="K187" s="56"/>
      <c r="L187" s="56"/>
      <c r="M187" s="56"/>
      <c r="N187" s="56"/>
      <c r="O187" s="56"/>
      <c r="P187" s="56"/>
      <c r="Q187" s="56"/>
      <c r="R187" s="56"/>
      <c r="S187" s="56"/>
      <c r="T187" s="56"/>
      <c r="U187" s="56"/>
      <c r="V187" s="56"/>
      <c r="W187" s="56"/>
      <c r="X187" s="56"/>
      <c r="Y187" s="56"/>
    </row>
    <row r="188" hidden="1">
      <c r="A188" s="1"/>
      <c r="B188" s="55"/>
      <c r="C188" s="56"/>
      <c r="D188" s="56"/>
      <c r="E188" s="56"/>
      <c r="F188" s="56"/>
      <c r="G188" s="56"/>
      <c r="H188" s="56"/>
      <c r="I188" s="56"/>
      <c r="J188" s="56"/>
      <c r="K188" s="56"/>
      <c r="L188" s="56"/>
      <c r="M188" s="56"/>
      <c r="N188" s="56"/>
      <c r="O188" s="56"/>
      <c r="P188" s="56"/>
      <c r="Q188" s="56"/>
      <c r="R188" s="56"/>
      <c r="S188" s="56"/>
      <c r="T188" s="56"/>
      <c r="U188" s="56"/>
      <c r="V188" s="56"/>
      <c r="W188" s="56"/>
      <c r="X188" s="56"/>
      <c r="Y188" s="56"/>
    </row>
    <row r="189" hidden="1">
      <c r="A189" s="1"/>
      <c r="B189" s="55"/>
      <c r="C189" s="56"/>
      <c r="D189" s="56"/>
      <c r="E189" s="56"/>
      <c r="F189" s="56"/>
      <c r="G189" s="56"/>
      <c r="H189" s="56"/>
      <c r="I189" s="56"/>
      <c r="J189" s="56"/>
      <c r="K189" s="56"/>
      <c r="L189" s="56"/>
      <c r="M189" s="56"/>
      <c r="N189" s="56"/>
      <c r="O189" s="56"/>
      <c r="P189" s="56"/>
      <c r="Q189" s="56"/>
      <c r="R189" s="56"/>
      <c r="S189" s="56"/>
      <c r="T189" s="56"/>
      <c r="U189" s="56"/>
      <c r="V189" s="56"/>
      <c r="W189" s="56"/>
      <c r="X189" s="56"/>
      <c r="Y189" s="56"/>
    </row>
    <row r="190" hidden="1">
      <c r="A190" s="1"/>
      <c r="B190" s="55"/>
      <c r="C190" s="56"/>
      <c r="D190" s="56"/>
      <c r="E190" s="56"/>
      <c r="F190" s="56"/>
      <c r="G190" s="56"/>
      <c r="H190" s="56"/>
      <c r="I190" s="56"/>
      <c r="J190" s="56"/>
      <c r="K190" s="56"/>
      <c r="L190" s="56"/>
      <c r="M190" s="56"/>
      <c r="N190" s="56"/>
      <c r="O190" s="56"/>
      <c r="P190" s="56"/>
      <c r="Q190" s="56"/>
      <c r="R190" s="56"/>
      <c r="S190" s="56"/>
      <c r="T190" s="56"/>
      <c r="U190" s="56"/>
      <c r="V190" s="56"/>
      <c r="W190" s="56"/>
      <c r="X190" s="56"/>
      <c r="Y190" s="56"/>
    </row>
    <row r="191">
      <c r="A191" s="27"/>
      <c r="B191" s="28">
        <v>4.0</v>
      </c>
      <c r="C191" s="29"/>
      <c r="D191" s="29"/>
      <c r="E191" s="29"/>
      <c r="F191" s="29"/>
      <c r="G191" s="29"/>
      <c r="H191" s="29"/>
      <c r="I191" s="29"/>
      <c r="J191" s="29"/>
      <c r="K191" s="29"/>
      <c r="L191" s="29"/>
      <c r="M191" s="29"/>
      <c r="N191" s="29"/>
      <c r="O191" s="29"/>
      <c r="P191" s="29"/>
      <c r="Q191" s="29"/>
      <c r="R191" s="29"/>
      <c r="S191" s="29"/>
      <c r="T191" s="29"/>
      <c r="U191" s="29"/>
      <c r="V191" s="29"/>
      <c r="W191" s="29"/>
      <c r="X191" s="29"/>
      <c r="Y191" s="29"/>
    </row>
    <row r="192" ht="27.75" customHeight="1">
      <c r="A192" s="19"/>
      <c r="B192" s="47" t="s">
        <v>124</v>
      </c>
      <c r="C192" s="47" t="s">
        <v>125</v>
      </c>
      <c r="D192" s="47" t="s">
        <v>126</v>
      </c>
      <c r="E192" s="47" t="s">
        <v>127</v>
      </c>
      <c r="F192" s="47" t="s">
        <v>129</v>
      </c>
      <c r="G192" s="47" t="s">
        <v>130</v>
      </c>
    </row>
    <row r="193">
      <c r="A193" s="61" t="s">
        <v>291</v>
      </c>
      <c r="B193" s="22" t="s">
        <v>292</v>
      </c>
      <c r="C193" s="22" t="s">
        <v>293</v>
      </c>
      <c r="D193" s="22"/>
      <c r="E193" s="22" t="s">
        <v>294</v>
      </c>
      <c r="F193" s="22" t="s">
        <v>295</v>
      </c>
      <c r="G193" s="22" t="s">
        <v>296</v>
      </c>
    </row>
    <row r="194">
      <c r="A194" s="23"/>
      <c r="B194" s="22" t="s">
        <v>297</v>
      </c>
      <c r="C194" s="22" t="s">
        <v>297</v>
      </c>
      <c r="D194" s="22" t="s">
        <v>137</v>
      </c>
      <c r="E194" s="22" t="s">
        <v>297</v>
      </c>
      <c r="F194" s="22" t="s">
        <v>298</v>
      </c>
      <c r="G194" s="22" t="s">
        <v>299</v>
      </c>
    </row>
    <row r="195" ht="25.5" customHeight="1">
      <c r="A195" s="23"/>
      <c r="B195" s="59" t="s">
        <v>300</v>
      </c>
      <c r="C195" s="59" t="s">
        <v>301</v>
      </c>
      <c r="D195" s="59" t="s">
        <v>142</v>
      </c>
      <c r="E195" s="59" t="s">
        <v>302</v>
      </c>
      <c r="F195" s="59" t="s">
        <v>303</v>
      </c>
      <c r="G195" s="59" t="s">
        <v>304</v>
      </c>
    </row>
    <row r="196">
      <c r="A196" s="23"/>
      <c r="B196" s="22" t="s">
        <v>305</v>
      </c>
      <c r="C196" s="22" t="s">
        <v>306</v>
      </c>
      <c r="D196" s="22" t="s">
        <v>307</v>
      </c>
      <c r="E196" s="22" t="s">
        <v>308</v>
      </c>
      <c r="F196" s="22" t="s">
        <v>309</v>
      </c>
      <c r="G196" s="22" t="s">
        <v>310</v>
      </c>
    </row>
    <row r="197">
      <c r="A197" s="26"/>
      <c r="B197" s="22" t="s">
        <v>150</v>
      </c>
      <c r="C197" s="22" t="s">
        <v>151</v>
      </c>
      <c r="D197" s="22" t="s">
        <v>152</v>
      </c>
      <c r="E197" s="22" t="s">
        <v>151</v>
      </c>
      <c r="F197" s="22" t="s">
        <v>153</v>
      </c>
      <c r="G197" s="22" t="s">
        <v>154</v>
      </c>
    </row>
    <row r="198">
      <c r="A198" s="62" t="s">
        <v>218</v>
      </c>
      <c r="B198" s="53">
        <f>E350</f>
        <v>5</v>
      </c>
      <c r="C198" s="53">
        <f>E353</f>
        <v>32.0754717</v>
      </c>
      <c r="D198" s="53">
        <f>E356</f>
        <v>0</v>
      </c>
      <c r="E198" s="53">
        <f>E359</f>
        <v>52</v>
      </c>
      <c r="F198" s="53">
        <f>E362</f>
        <v>4.255319149</v>
      </c>
      <c r="G198" s="53">
        <f>E365</f>
        <v>0</v>
      </c>
      <c r="H198" s="69"/>
      <c r="I198" s="67"/>
      <c r="J198" s="67"/>
      <c r="K198" s="67"/>
      <c r="L198" s="67"/>
      <c r="M198" s="67"/>
      <c r="N198" s="67"/>
      <c r="O198" s="67"/>
      <c r="P198" s="67"/>
      <c r="Q198" s="67"/>
      <c r="R198" s="67"/>
      <c r="S198" s="67"/>
      <c r="T198" s="67"/>
      <c r="U198" s="67"/>
      <c r="V198" s="67"/>
      <c r="W198" s="67"/>
      <c r="X198" s="67"/>
      <c r="Y198" s="67"/>
    </row>
    <row r="199">
      <c r="A199" s="62" t="s">
        <v>219</v>
      </c>
      <c r="B199" s="53">
        <f>D351</f>
        <v>0.6097560976</v>
      </c>
      <c r="C199" s="53">
        <f>D354</f>
        <v>0</v>
      </c>
      <c r="D199" s="53">
        <f>D357</f>
        <v>0</v>
      </c>
      <c r="E199" s="53">
        <f>D360</f>
        <v>1.315789474</v>
      </c>
      <c r="F199" s="53">
        <f>D363</f>
        <v>19.32773109</v>
      </c>
      <c r="G199" s="53">
        <f>D366</f>
        <v>0.826446281</v>
      </c>
      <c r="H199" s="69"/>
      <c r="I199" s="67"/>
      <c r="J199" s="67"/>
      <c r="K199" s="67"/>
      <c r="L199" s="67"/>
      <c r="M199" s="67"/>
      <c r="N199" s="67"/>
      <c r="O199" s="67"/>
      <c r="P199" s="67"/>
      <c r="Q199" s="67"/>
      <c r="R199" s="67"/>
      <c r="S199" s="67"/>
      <c r="T199" s="67"/>
      <c r="U199" s="67"/>
      <c r="V199" s="67"/>
      <c r="W199" s="67"/>
      <c r="X199" s="67"/>
      <c r="Y199" s="67"/>
    </row>
    <row r="200">
      <c r="A200" s="62" t="s">
        <v>220</v>
      </c>
      <c r="B200" s="57" t="s">
        <v>197</v>
      </c>
      <c r="C200" s="57" t="s">
        <v>197</v>
      </c>
      <c r="D200" s="57" t="s">
        <v>193</v>
      </c>
      <c r="E200" s="57" t="s">
        <v>197</v>
      </c>
      <c r="F200" s="57" t="s">
        <v>197</v>
      </c>
      <c r="G200" s="57" t="s">
        <v>193</v>
      </c>
      <c r="H200" s="69"/>
      <c r="I200" s="67"/>
      <c r="J200" s="67"/>
      <c r="K200" s="67"/>
      <c r="L200" s="67"/>
      <c r="M200" s="67"/>
      <c r="N200" s="67"/>
      <c r="O200" s="67"/>
      <c r="P200" s="67"/>
      <c r="Q200" s="67"/>
      <c r="R200" s="67"/>
      <c r="S200" s="67"/>
      <c r="T200" s="67"/>
      <c r="U200" s="67"/>
      <c r="V200" s="67"/>
      <c r="W200" s="67"/>
      <c r="X200" s="67"/>
      <c r="Y200" s="67"/>
    </row>
    <row r="201">
      <c r="A201" s="68"/>
      <c r="B201" s="69"/>
      <c r="C201" s="69"/>
      <c r="D201" s="69"/>
      <c r="E201" s="69"/>
      <c r="F201" s="69"/>
      <c r="G201" s="69"/>
      <c r="H201" s="69"/>
      <c r="I201" s="67"/>
      <c r="J201" s="67"/>
      <c r="K201" s="67"/>
      <c r="L201" s="67"/>
      <c r="M201" s="67"/>
      <c r="N201" s="67"/>
      <c r="O201" s="67"/>
      <c r="P201" s="67"/>
      <c r="Q201" s="67"/>
      <c r="R201" s="67"/>
      <c r="S201" s="67"/>
      <c r="T201" s="67"/>
      <c r="U201" s="67"/>
      <c r="V201" s="67"/>
      <c r="W201" s="67"/>
      <c r="X201" s="67"/>
      <c r="Y201" s="67"/>
    </row>
    <row r="202">
      <c r="A202" s="68"/>
      <c r="B202" s="69"/>
      <c r="C202" s="69"/>
      <c r="D202" s="69"/>
      <c r="E202" s="69"/>
      <c r="F202" s="69"/>
      <c r="G202" s="69"/>
      <c r="H202" s="69"/>
      <c r="I202" s="67"/>
      <c r="J202" s="67"/>
      <c r="K202" s="67"/>
      <c r="L202" s="67"/>
      <c r="M202" s="67"/>
      <c r="N202" s="67"/>
      <c r="O202" s="67"/>
      <c r="P202" s="67"/>
      <c r="Q202" s="67"/>
      <c r="R202" s="67"/>
      <c r="S202" s="67"/>
      <c r="T202" s="67"/>
      <c r="U202" s="67"/>
      <c r="V202" s="67"/>
      <c r="W202" s="67"/>
      <c r="X202" s="67"/>
      <c r="Y202" s="67"/>
    </row>
    <row r="203">
      <c r="A203" s="68"/>
      <c r="B203" s="69"/>
      <c r="C203" s="69"/>
      <c r="D203" s="69"/>
      <c r="E203" s="69"/>
      <c r="F203" s="69"/>
      <c r="G203" s="69"/>
      <c r="H203" s="69"/>
      <c r="I203" s="67"/>
      <c r="J203" s="67"/>
      <c r="K203" s="67"/>
      <c r="L203" s="67"/>
      <c r="M203" s="67"/>
      <c r="N203" s="67"/>
      <c r="O203" s="67"/>
      <c r="P203" s="67"/>
      <c r="Q203" s="67"/>
      <c r="R203" s="67"/>
      <c r="S203" s="67"/>
      <c r="T203" s="67"/>
      <c r="U203" s="67"/>
      <c r="V203" s="67"/>
      <c r="W203" s="67"/>
      <c r="X203" s="67"/>
      <c r="Y203" s="67"/>
    </row>
    <row r="204">
      <c r="A204" s="68"/>
      <c r="B204" s="69"/>
      <c r="C204" s="69"/>
      <c r="D204" s="69"/>
      <c r="E204" s="69"/>
      <c r="F204" s="69"/>
      <c r="G204" s="69"/>
      <c r="H204" s="69"/>
      <c r="I204" s="67"/>
      <c r="J204" s="67"/>
      <c r="K204" s="67"/>
      <c r="L204" s="67"/>
      <c r="M204" s="67"/>
      <c r="N204" s="67"/>
      <c r="O204" s="67"/>
      <c r="P204" s="67"/>
      <c r="Q204" s="67"/>
      <c r="R204" s="67"/>
      <c r="S204" s="67"/>
      <c r="T204" s="67"/>
      <c r="U204" s="67"/>
      <c r="V204" s="67"/>
      <c r="W204" s="67"/>
      <c r="X204" s="67"/>
      <c r="Y204" s="67"/>
    </row>
    <row r="205">
      <c r="A205" s="68"/>
      <c r="B205" s="69"/>
      <c r="C205" s="69"/>
      <c r="D205" s="69"/>
      <c r="E205" s="69"/>
      <c r="F205" s="69"/>
      <c r="G205" s="69"/>
      <c r="H205" s="69"/>
      <c r="I205" s="67"/>
      <c r="J205" s="67"/>
      <c r="K205" s="67"/>
      <c r="L205" s="67"/>
      <c r="M205" s="67"/>
      <c r="N205" s="67"/>
      <c r="O205" s="67"/>
      <c r="P205" s="67"/>
      <c r="Q205" s="67"/>
      <c r="R205" s="67"/>
      <c r="S205" s="67"/>
      <c r="T205" s="67"/>
      <c r="U205" s="67"/>
      <c r="V205" s="67"/>
      <c r="W205" s="67"/>
      <c r="X205" s="67"/>
      <c r="Y205" s="67"/>
    </row>
    <row r="206">
      <c r="A206" s="68"/>
      <c r="B206" s="69"/>
      <c r="C206" s="69"/>
      <c r="D206" s="69"/>
      <c r="E206" s="69"/>
      <c r="F206" s="69"/>
      <c r="G206" s="69"/>
      <c r="H206" s="69"/>
      <c r="I206" s="67"/>
      <c r="J206" s="67"/>
      <c r="K206" s="67"/>
      <c r="L206" s="67"/>
      <c r="M206" s="67"/>
      <c r="N206" s="67"/>
      <c r="O206" s="67"/>
      <c r="P206" s="67"/>
      <c r="Q206" s="67"/>
      <c r="R206" s="67"/>
      <c r="S206" s="67"/>
      <c r="T206" s="67"/>
      <c r="U206" s="67"/>
      <c r="V206" s="67"/>
      <c r="W206" s="67"/>
      <c r="X206" s="67"/>
      <c r="Y206" s="67"/>
    </row>
    <row r="207">
      <c r="A207" s="68"/>
      <c r="B207" s="69"/>
      <c r="C207" s="69"/>
      <c r="D207" s="69"/>
      <c r="E207" s="69"/>
      <c r="F207" s="69"/>
      <c r="G207" s="69"/>
      <c r="H207" s="69"/>
      <c r="I207" s="67"/>
      <c r="J207" s="67"/>
      <c r="K207" s="67"/>
      <c r="L207" s="67"/>
      <c r="M207" s="67"/>
      <c r="N207" s="67"/>
      <c r="O207" s="67"/>
      <c r="P207" s="67"/>
      <c r="Q207" s="67"/>
      <c r="R207" s="67"/>
      <c r="S207" s="67"/>
      <c r="T207" s="67"/>
      <c r="U207" s="67"/>
      <c r="V207" s="67"/>
      <c r="W207" s="67"/>
      <c r="X207" s="67"/>
      <c r="Y207" s="67"/>
    </row>
    <row r="208">
      <c r="A208" s="68"/>
      <c r="B208" s="69"/>
      <c r="C208" s="69"/>
      <c r="D208" s="69"/>
      <c r="E208" s="69"/>
      <c r="F208" s="69"/>
      <c r="G208" s="69"/>
      <c r="H208" s="69"/>
      <c r="I208" s="67"/>
      <c r="J208" s="67"/>
      <c r="K208" s="67"/>
      <c r="L208" s="67"/>
      <c r="M208" s="67"/>
      <c r="N208" s="67"/>
      <c r="O208" s="67"/>
      <c r="P208" s="67"/>
      <c r="Q208" s="67"/>
      <c r="R208" s="67"/>
      <c r="S208" s="67"/>
      <c r="T208" s="67"/>
      <c r="U208" s="67"/>
      <c r="V208" s="67"/>
      <c r="W208" s="67"/>
      <c r="X208" s="67"/>
      <c r="Y208" s="67"/>
    </row>
    <row r="209">
      <c r="A209" s="68"/>
      <c r="B209" s="69"/>
      <c r="C209" s="69"/>
      <c r="D209" s="69"/>
      <c r="E209" s="69"/>
      <c r="F209" s="69"/>
      <c r="G209" s="69"/>
      <c r="H209" s="69"/>
      <c r="I209" s="67"/>
      <c r="J209" s="67"/>
      <c r="K209" s="67"/>
      <c r="L209" s="67"/>
      <c r="M209" s="67"/>
      <c r="N209" s="67"/>
      <c r="O209" s="67"/>
      <c r="P209" s="67"/>
      <c r="Q209" s="67"/>
      <c r="R209" s="67"/>
      <c r="S209" s="67"/>
      <c r="T209" s="67"/>
      <c r="U209" s="67"/>
      <c r="V209" s="67"/>
      <c r="W209" s="67"/>
      <c r="X209" s="67"/>
      <c r="Y209" s="67"/>
    </row>
    <row r="210">
      <c r="A210" s="68"/>
      <c r="B210" s="69"/>
      <c r="C210" s="69"/>
      <c r="D210" s="69"/>
      <c r="E210" s="69"/>
      <c r="F210" s="69"/>
      <c r="G210" s="69"/>
      <c r="H210" s="69"/>
      <c r="I210" s="67"/>
      <c r="J210" s="67"/>
      <c r="K210" s="67"/>
      <c r="L210" s="67"/>
      <c r="M210" s="67"/>
      <c r="N210" s="67"/>
      <c r="O210" s="67"/>
      <c r="P210" s="67"/>
      <c r="Q210" s="67"/>
      <c r="R210" s="67"/>
      <c r="S210" s="67"/>
      <c r="T210" s="67"/>
      <c r="U210" s="67"/>
      <c r="V210" s="67"/>
      <c r="W210" s="67"/>
      <c r="X210" s="67"/>
      <c r="Y210" s="67"/>
    </row>
    <row r="211">
      <c r="A211" s="68"/>
      <c r="B211" s="69"/>
      <c r="C211" s="69"/>
      <c r="D211" s="69"/>
      <c r="E211" s="69"/>
      <c r="F211" s="69"/>
      <c r="G211" s="69"/>
      <c r="H211" s="69"/>
      <c r="I211" s="67"/>
      <c r="J211" s="67"/>
      <c r="K211" s="67"/>
      <c r="L211" s="67"/>
      <c r="M211" s="67"/>
      <c r="N211" s="67"/>
      <c r="O211" s="67"/>
      <c r="P211" s="67"/>
      <c r="Q211" s="67"/>
      <c r="R211" s="67"/>
      <c r="S211" s="67"/>
      <c r="T211" s="67"/>
      <c r="U211" s="67"/>
      <c r="V211" s="67"/>
      <c r="W211" s="67"/>
      <c r="X211" s="67"/>
      <c r="Y211" s="67"/>
    </row>
    <row r="212">
      <c r="A212" s="68"/>
      <c r="B212" s="69"/>
      <c r="C212" s="69"/>
      <c r="D212" s="69"/>
      <c r="E212" s="69"/>
      <c r="F212" s="69"/>
      <c r="G212" s="69"/>
      <c r="H212" s="69"/>
      <c r="I212" s="67"/>
      <c r="J212" s="67"/>
      <c r="K212" s="67"/>
      <c r="L212" s="67"/>
      <c r="M212" s="67"/>
      <c r="N212" s="67"/>
      <c r="O212" s="67"/>
      <c r="P212" s="67"/>
      <c r="Q212" s="67"/>
      <c r="R212" s="67"/>
      <c r="S212" s="67"/>
      <c r="T212" s="67"/>
      <c r="U212" s="67"/>
      <c r="V212" s="67"/>
      <c r="W212" s="67"/>
      <c r="X212" s="67"/>
      <c r="Y212" s="67"/>
    </row>
    <row r="213">
      <c r="A213" s="68"/>
      <c r="B213" s="69"/>
      <c r="C213" s="69"/>
      <c r="D213" s="69"/>
      <c r="E213" s="69"/>
      <c r="F213" s="69"/>
      <c r="G213" s="69"/>
      <c r="H213" s="69"/>
      <c r="I213" s="67"/>
      <c r="J213" s="67"/>
      <c r="K213" s="67"/>
      <c r="L213" s="67"/>
      <c r="M213" s="67"/>
      <c r="N213" s="67"/>
      <c r="O213" s="67"/>
      <c r="P213" s="67"/>
      <c r="Q213" s="67"/>
      <c r="R213" s="67"/>
      <c r="S213" s="67"/>
      <c r="T213" s="67"/>
      <c r="U213" s="67"/>
      <c r="V213" s="67"/>
      <c r="W213" s="67"/>
      <c r="X213" s="67"/>
      <c r="Y213" s="67"/>
    </row>
    <row r="214">
      <c r="A214" s="68"/>
      <c r="B214" s="69"/>
      <c r="C214" s="69"/>
      <c r="D214" s="69"/>
      <c r="E214" s="69"/>
      <c r="F214" s="69"/>
      <c r="G214" s="69"/>
      <c r="H214" s="69"/>
      <c r="I214" s="67"/>
      <c r="J214" s="67"/>
      <c r="K214" s="67"/>
      <c r="L214" s="67"/>
      <c r="M214" s="67"/>
      <c r="N214" s="67"/>
      <c r="O214" s="67"/>
      <c r="P214" s="67"/>
      <c r="Q214" s="67"/>
      <c r="R214" s="67"/>
      <c r="S214" s="67"/>
      <c r="T214" s="67"/>
      <c r="U214" s="67"/>
      <c r="V214" s="67"/>
      <c r="W214" s="67"/>
      <c r="X214" s="67"/>
      <c r="Y214" s="67"/>
    </row>
    <row r="215">
      <c r="A215" s="68"/>
      <c r="B215" s="69"/>
      <c r="C215" s="69"/>
      <c r="D215" s="69"/>
      <c r="E215" s="69"/>
      <c r="F215" s="69"/>
      <c r="G215" s="69"/>
      <c r="H215" s="69"/>
      <c r="I215" s="67"/>
      <c r="J215" s="67"/>
      <c r="K215" s="67"/>
      <c r="L215" s="67"/>
      <c r="M215" s="67"/>
      <c r="N215" s="67"/>
      <c r="O215" s="67"/>
      <c r="P215" s="67"/>
      <c r="Q215" s="67"/>
      <c r="R215" s="67"/>
      <c r="S215" s="67"/>
      <c r="T215" s="67"/>
      <c r="U215" s="67"/>
      <c r="V215" s="67"/>
      <c r="W215" s="67"/>
      <c r="X215" s="67"/>
      <c r="Y215" s="67"/>
    </row>
    <row r="216">
      <c r="A216" s="68"/>
      <c r="B216" s="69"/>
      <c r="C216" s="69"/>
      <c r="D216" s="69"/>
      <c r="E216" s="69"/>
      <c r="F216" s="69"/>
      <c r="G216" s="69"/>
      <c r="H216" s="69"/>
      <c r="I216" s="67"/>
      <c r="J216" s="67"/>
      <c r="K216" s="67"/>
      <c r="L216" s="67"/>
      <c r="M216" s="67"/>
      <c r="N216" s="67"/>
      <c r="O216" s="67"/>
      <c r="P216" s="67"/>
      <c r="Q216" s="67"/>
      <c r="R216" s="67"/>
      <c r="S216" s="67"/>
      <c r="T216" s="67"/>
      <c r="U216" s="67"/>
      <c r="V216" s="67"/>
      <c r="W216" s="67"/>
      <c r="X216" s="67"/>
      <c r="Y216" s="67"/>
    </row>
    <row r="217">
      <c r="A217" s="68"/>
      <c r="B217" s="69"/>
      <c r="C217" s="69"/>
      <c r="D217" s="69"/>
      <c r="E217" s="69"/>
      <c r="F217" s="69"/>
      <c r="G217" s="69"/>
      <c r="H217" s="69"/>
      <c r="I217" s="67"/>
      <c r="J217" s="67"/>
      <c r="K217" s="67"/>
      <c r="L217" s="67"/>
      <c r="M217" s="67"/>
      <c r="N217" s="67"/>
      <c r="O217" s="67"/>
      <c r="P217" s="67"/>
      <c r="Q217" s="67"/>
      <c r="R217" s="67"/>
      <c r="S217" s="67"/>
      <c r="T217" s="67"/>
      <c r="U217" s="67"/>
      <c r="V217" s="67"/>
      <c r="W217" s="67"/>
      <c r="X217" s="67"/>
      <c r="Y217" s="67"/>
    </row>
    <row r="218">
      <c r="A218" s="68"/>
      <c r="B218" s="69"/>
      <c r="C218" s="69"/>
      <c r="D218" s="69"/>
      <c r="E218" s="69"/>
      <c r="F218" s="69"/>
      <c r="G218" s="69"/>
      <c r="H218" s="69"/>
      <c r="I218" s="67"/>
      <c r="J218" s="67"/>
      <c r="K218" s="67"/>
      <c r="L218" s="67"/>
      <c r="M218" s="67"/>
      <c r="N218" s="67"/>
      <c r="O218" s="67"/>
      <c r="P218" s="67"/>
      <c r="Q218" s="67"/>
      <c r="R218" s="67"/>
      <c r="S218" s="67"/>
      <c r="T218" s="67"/>
      <c r="U218" s="67"/>
      <c r="V218" s="67"/>
      <c r="W218" s="67"/>
      <c r="X218" s="67"/>
      <c r="Y218" s="67"/>
    </row>
    <row r="219">
      <c r="A219" s="68"/>
      <c r="B219" s="69"/>
      <c r="C219" s="69"/>
      <c r="D219" s="69"/>
      <c r="E219" s="69"/>
      <c r="F219" s="69"/>
      <c r="G219" s="69"/>
      <c r="H219" s="69"/>
      <c r="I219" s="67"/>
      <c r="J219" s="67"/>
      <c r="K219" s="67"/>
      <c r="L219" s="67"/>
      <c r="M219" s="67"/>
      <c r="N219" s="67"/>
      <c r="O219" s="67"/>
      <c r="P219" s="67"/>
      <c r="Q219" s="67"/>
      <c r="R219" s="67"/>
      <c r="S219" s="67"/>
      <c r="T219" s="67"/>
      <c r="U219" s="67"/>
      <c r="V219" s="67"/>
      <c r="W219" s="67"/>
      <c r="X219" s="67"/>
      <c r="Y219" s="67"/>
    </row>
    <row r="220">
      <c r="A220" s="68"/>
      <c r="B220" s="69"/>
      <c r="C220" s="69"/>
      <c r="D220" s="69"/>
      <c r="E220" s="69"/>
      <c r="F220" s="69"/>
      <c r="G220" s="69"/>
      <c r="H220" s="69"/>
      <c r="I220" s="67"/>
      <c r="J220" s="67"/>
      <c r="K220" s="67"/>
      <c r="L220" s="67"/>
      <c r="M220" s="67"/>
      <c r="N220" s="67"/>
      <c r="O220" s="67"/>
      <c r="P220" s="67"/>
      <c r="Q220" s="67"/>
      <c r="R220" s="67"/>
      <c r="S220" s="67"/>
      <c r="T220" s="67"/>
      <c r="U220" s="67"/>
      <c r="V220" s="67"/>
      <c r="W220" s="67"/>
      <c r="X220" s="67"/>
      <c r="Y220" s="67"/>
    </row>
    <row r="221" hidden="1">
      <c r="A221" s="68"/>
      <c r="B221" s="69"/>
      <c r="C221" s="69"/>
      <c r="D221" s="69"/>
      <c r="E221" s="69"/>
      <c r="F221" s="69"/>
      <c r="G221" s="69"/>
      <c r="H221" s="69"/>
      <c r="I221" s="67"/>
      <c r="J221" s="67"/>
      <c r="K221" s="67"/>
      <c r="L221" s="67"/>
      <c r="M221" s="67"/>
      <c r="N221" s="67"/>
      <c r="O221" s="67"/>
      <c r="P221" s="67"/>
      <c r="Q221" s="67"/>
      <c r="R221" s="67"/>
      <c r="S221" s="67"/>
      <c r="T221" s="67"/>
      <c r="U221" s="67"/>
      <c r="V221" s="67"/>
      <c r="W221" s="67"/>
      <c r="X221" s="67"/>
      <c r="Y221" s="67"/>
    </row>
    <row r="222" hidden="1">
      <c r="A222" s="68"/>
      <c r="B222" s="69"/>
      <c r="C222" s="69"/>
      <c r="D222" s="69"/>
      <c r="E222" s="69"/>
      <c r="F222" s="69"/>
      <c r="G222" s="69"/>
      <c r="H222" s="69"/>
      <c r="I222" s="67"/>
      <c r="J222" s="67"/>
      <c r="K222" s="67"/>
      <c r="L222" s="67"/>
      <c r="M222" s="67"/>
      <c r="N222" s="67"/>
      <c r="O222" s="67"/>
      <c r="P222" s="67"/>
      <c r="Q222" s="67"/>
      <c r="R222" s="67"/>
      <c r="S222" s="67"/>
      <c r="T222" s="67"/>
      <c r="U222" s="67"/>
      <c r="V222" s="67"/>
      <c r="W222" s="67"/>
      <c r="X222" s="67"/>
      <c r="Y222" s="67"/>
    </row>
    <row r="223" hidden="1">
      <c r="A223" s="68"/>
      <c r="B223" s="69"/>
      <c r="C223" s="69"/>
      <c r="D223" s="69"/>
      <c r="E223" s="69"/>
      <c r="F223" s="69"/>
      <c r="G223" s="69"/>
      <c r="H223" s="69"/>
      <c r="I223" s="67"/>
      <c r="J223" s="67"/>
      <c r="K223" s="67"/>
      <c r="L223" s="67"/>
      <c r="M223" s="67"/>
      <c r="N223" s="67"/>
      <c r="O223" s="67"/>
      <c r="P223" s="67"/>
      <c r="Q223" s="67"/>
      <c r="R223" s="67"/>
      <c r="S223" s="67"/>
      <c r="T223" s="67"/>
      <c r="U223" s="67"/>
      <c r="V223" s="67"/>
      <c r="W223" s="67"/>
      <c r="X223" s="67"/>
      <c r="Y223" s="67"/>
    </row>
    <row r="224" hidden="1">
      <c r="A224" s="68"/>
      <c r="B224" s="69"/>
      <c r="C224" s="69"/>
      <c r="D224" s="69"/>
      <c r="E224" s="69"/>
      <c r="F224" s="69"/>
      <c r="G224" s="69"/>
      <c r="H224" s="69"/>
      <c r="I224" s="67"/>
      <c r="J224" s="67"/>
      <c r="K224" s="67"/>
      <c r="L224" s="67"/>
      <c r="M224" s="67"/>
      <c r="N224" s="67"/>
      <c r="O224" s="67"/>
      <c r="P224" s="67"/>
      <c r="Q224" s="67"/>
      <c r="R224" s="67"/>
      <c r="S224" s="67"/>
      <c r="T224" s="67"/>
      <c r="U224" s="67"/>
      <c r="V224" s="67"/>
      <c r="W224" s="67"/>
      <c r="X224" s="67"/>
      <c r="Y224" s="67"/>
    </row>
    <row r="225" hidden="1">
      <c r="A225" s="68"/>
      <c r="B225" s="69"/>
      <c r="C225" s="69"/>
      <c r="D225" s="69"/>
      <c r="E225" s="69"/>
      <c r="F225" s="69"/>
      <c r="G225" s="69"/>
      <c r="H225" s="69"/>
      <c r="I225" s="67"/>
      <c r="J225" s="67"/>
      <c r="K225" s="67"/>
      <c r="L225" s="67"/>
      <c r="M225" s="67"/>
      <c r="N225" s="67"/>
      <c r="O225" s="67"/>
      <c r="P225" s="67"/>
      <c r="Q225" s="67"/>
      <c r="R225" s="67"/>
      <c r="S225" s="67"/>
      <c r="T225" s="67"/>
      <c r="U225" s="67"/>
      <c r="V225" s="67"/>
      <c r="W225" s="67"/>
      <c r="X225" s="67"/>
      <c r="Y225" s="67"/>
    </row>
    <row r="226" hidden="1">
      <c r="A226" s="68"/>
      <c r="B226" s="69"/>
      <c r="C226" s="69"/>
      <c r="D226" s="69"/>
      <c r="E226" s="69"/>
      <c r="F226" s="69"/>
      <c r="G226" s="69"/>
      <c r="H226" s="69"/>
      <c r="I226" s="67"/>
      <c r="J226" s="67"/>
      <c r="K226" s="67"/>
      <c r="L226" s="67"/>
      <c r="M226" s="67"/>
      <c r="N226" s="67"/>
      <c r="O226" s="67"/>
      <c r="P226" s="67"/>
      <c r="Q226" s="67"/>
      <c r="R226" s="67"/>
      <c r="S226" s="67"/>
      <c r="T226" s="67"/>
      <c r="U226" s="67"/>
      <c r="V226" s="67"/>
      <c r="W226" s="67"/>
      <c r="X226" s="67"/>
      <c r="Y226" s="67"/>
    </row>
    <row r="227" hidden="1">
      <c r="A227" s="68"/>
      <c r="B227" s="69"/>
      <c r="C227" s="69"/>
      <c r="D227" s="69"/>
      <c r="E227" s="69"/>
      <c r="F227" s="69"/>
      <c r="G227" s="69"/>
      <c r="H227" s="69"/>
      <c r="I227" s="67"/>
      <c r="J227" s="67"/>
      <c r="K227" s="67"/>
      <c r="L227" s="67"/>
      <c r="M227" s="67"/>
      <c r="N227" s="67"/>
      <c r="O227" s="67"/>
      <c r="P227" s="67"/>
      <c r="Q227" s="67"/>
      <c r="R227" s="67"/>
      <c r="S227" s="67"/>
      <c r="T227" s="67"/>
      <c r="U227" s="67"/>
      <c r="V227" s="67"/>
      <c r="W227" s="67"/>
      <c r="X227" s="67"/>
      <c r="Y227" s="67"/>
    </row>
    <row r="228">
      <c r="A228" s="27"/>
      <c r="B228" s="28">
        <v>4.0</v>
      </c>
      <c r="C228" s="28">
        <v>4.0</v>
      </c>
      <c r="D228" s="28">
        <v>4.0</v>
      </c>
      <c r="E228" s="28">
        <v>1.0</v>
      </c>
      <c r="F228" s="28">
        <v>1.0</v>
      </c>
      <c r="G228" s="28">
        <v>4.0</v>
      </c>
      <c r="H228" s="28">
        <v>4.0</v>
      </c>
      <c r="I228" s="29"/>
      <c r="J228" s="29"/>
      <c r="K228" s="29"/>
      <c r="L228" s="29"/>
      <c r="M228" s="29"/>
      <c r="N228" s="29"/>
      <c r="O228" s="29"/>
      <c r="P228" s="29"/>
      <c r="Q228" s="29"/>
      <c r="R228" s="29"/>
      <c r="S228" s="29"/>
      <c r="T228" s="29"/>
      <c r="U228" s="29"/>
      <c r="V228" s="29"/>
      <c r="W228" s="29"/>
      <c r="X228" s="29"/>
    </row>
    <row r="229" ht="27.75" customHeight="1">
      <c r="A229" s="19"/>
      <c r="B229" s="47" t="s">
        <v>155</v>
      </c>
      <c r="C229" s="47" t="s">
        <v>156</v>
      </c>
      <c r="D229" s="47" t="s">
        <v>157</v>
      </c>
      <c r="E229" s="47" t="s">
        <v>158</v>
      </c>
      <c r="F229" s="47" t="s">
        <v>160</v>
      </c>
      <c r="G229" s="47" t="s">
        <v>162</v>
      </c>
      <c r="H229" s="47" t="s">
        <v>163</v>
      </c>
      <c r="I229" s="47" t="s">
        <v>164</v>
      </c>
      <c r="J229" s="47" t="s">
        <v>165</v>
      </c>
    </row>
    <row r="230">
      <c r="A230" s="48" t="s">
        <v>311</v>
      </c>
      <c r="B230" s="22" t="s">
        <v>312</v>
      </c>
      <c r="C230" s="22" t="s">
        <v>313</v>
      </c>
      <c r="D230" s="22" t="s">
        <v>314</v>
      </c>
      <c r="E230" s="22" t="s">
        <v>315</v>
      </c>
      <c r="F230" s="22" t="s">
        <v>316</v>
      </c>
      <c r="G230" s="22" t="s">
        <v>317</v>
      </c>
      <c r="H230" s="30" t="s">
        <v>168</v>
      </c>
      <c r="I230" s="22" t="s">
        <v>318</v>
      </c>
      <c r="J230" s="30" t="s">
        <v>170</v>
      </c>
    </row>
    <row r="231">
      <c r="A231" s="23"/>
      <c r="B231" s="22" t="s">
        <v>319</v>
      </c>
      <c r="C231" s="22" t="s">
        <v>173</v>
      </c>
      <c r="D231" s="22" t="s">
        <v>320</v>
      </c>
      <c r="E231" s="22" t="s">
        <v>321</v>
      </c>
      <c r="F231" s="22" t="s">
        <v>320</v>
      </c>
      <c r="G231" s="22" t="s">
        <v>171</v>
      </c>
      <c r="H231" s="30" t="s">
        <v>171</v>
      </c>
      <c r="I231" s="30" t="s">
        <v>172</v>
      </c>
      <c r="J231" s="30" t="s">
        <v>173</v>
      </c>
    </row>
    <row r="232" ht="24.0" customHeight="1">
      <c r="A232" s="23"/>
      <c r="B232" s="51" t="s">
        <v>322</v>
      </c>
      <c r="C232" s="59" t="s">
        <v>323</v>
      </c>
      <c r="D232" s="59" t="s">
        <v>324</v>
      </c>
      <c r="E232" s="70" t="s">
        <v>322</v>
      </c>
      <c r="F232" s="59" t="s">
        <v>325</v>
      </c>
      <c r="G232" s="59" t="s">
        <v>326</v>
      </c>
      <c r="H232" s="59" t="s">
        <v>327</v>
      </c>
      <c r="I232" s="59" t="s">
        <v>328</v>
      </c>
      <c r="J232" s="59" t="s">
        <v>175</v>
      </c>
    </row>
    <row r="233">
      <c r="A233" s="23"/>
      <c r="B233" s="26"/>
      <c r="C233" s="22" t="s">
        <v>329</v>
      </c>
      <c r="D233" s="22" t="s">
        <v>330</v>
      </c>
      <c r="E233" s="26"/>
      <c r="F233" s="22" t="s">
        <v>331</v>
      </c>
      <c r="G233" s="22" t="s">
        <v>332</v>
      </c>
      <c r="H233" s="22" t="s">
        <v>333</v>
      </c>
      <c r="I233" s="22" t="s">
        <v>334</v>
      </c>
      <c r="J233" s="22" t="s">
        <v>335</v>
      </c>
    </row>
    <row r="234">
      <c r="A234" s="26"/>
      <c r="B234" s="71" t="s">
        <v>336</v>
      </c>
      <c r="C234" s="71" t="s">
        <v>336</v>
      </c>
      <c r="D234" s="71" t="s">
        <v>336</v>
      </c>
      <c r="E234" s="71" t="s">
        <v>336</v>
      </c>
      <c r="F234" s="71" t="s">
        <v>336</v>
      </c>
      <c r="G234" s="71" t="s">
        <v>336</v>
      </c>
      <c r="H234" s="22" t="s">
        <v>179</v>
      </c>
      <c r="I234" s="22" t="s">
        <v>180</v>
      </c>
      <c r="J234" s="22" t="s">
        <v>181</v>
      </c>
    </row>
    <row r="235">
      <c r="A235" s="66" t="s">
        <v>218</v>
      </c>
      <c r="B235" s="54" t="str">
        <f>E370</f>
        <v>#DIV/0!</v>
      </c>
      <c r="C235" s="53">
        <f>E373</f>
        <v>0</v>
      </c>
      <c r="D235" s="53">
        <f>E376</f>
        <v>0</v>
      </c>
      <c r="E235" s="54" t="str">
        <f>E379</f>
        <v>#DIV/0!</v>
      </c>
      <c r="F235" s="53">
        <f>E382</f>
        <v>0</v>
      </c>
      <c r="G235" s="53">
        <f>E385</f>
        <v>0</v>
      </c>
      <c r="H235" s="53">
        <f>E388</f>
        <v>0</v>
      </c>
      <c r="I235" s="53">
        <f>E391</f>
        <v>0</v>
      </c>
      <c r="J235" s="53">
        <f>E394</f>
        <v>4.166666667</v>
      </c>
      <c r="K235" s="55"/>
      <c r="L235" s="56"/>
      <c r="M235" s="56"/>
      <c r="N235" s="56"/>
      <c r="O235" s="56"/>
      <c r="P235" s="56"/>
      <c r="Q235" s="56"/>
      <c r="R235" s="56"/>
      <c r="S235" s="56"/>
      <c r="T235" s="56"/>
      <c r="U235" s="56"/>
      <c r="V235" s="56"/>
      <c r="W235" s="56"/>
      <c r="X235" s="56"/>
      <c r="Y235" s="56"/>
    </row>
    <row r="236">
      <c r="A236" s="66" t="s">
        <v>219</v>
      </c>
      <c r="B236" s="54" t="str">
        <f>D371</f>
        <v>#DIV/0!</v>
      </c>
      <c r="C236" s="53">
        <f>D374</f>
        <v>0.6211180124</v>
      </c>
      <c r="D236" s="53">
        <f>D377</f>
        <v>5.590062112</v>
      </c>
      <c r="E236" s="54" t="str">
        <f>D380</f>
        <v>#DIV/0!</v>
      </c>
      <c r="F236" s="53">
        <f>D383</f>
        <v>4.968944099</v>
      </c>
      <c r="G236" s="53">
        <f>D386</f>
        <v>20.39473684</v>
      </c>
      <c r="H236" s="53">
        <f>D389</f>
        <v>0</v>
      </c>
      <c r="I236" s="53">
        <f>D392</f>
        <v>5.882352941</v>
      </c>
      <c r="J236" s="53">
        <f>D395</f>
        <v>0</v>
      </c>
    </row>
    <row r="237">
      <c r="A237" s="66" t="s">
        <v>220</v>
      </c>
      <c r="B237" s="72" t="s">
        <v>221</v>
      </c>
      <c r="C237" s="57" t="s">
        <v>193</v>
      </c>
      <c r="D237" s="57" t="s">
        <v>195</v>
      </c>
      <c r="E237" s="72" t="s">
        <v>221</v>
      </c>
      <c r="F237" s="57" t="s">
        <v>195</v>
      </c>
      <c r="G237" s="57" t="s">
        <v>195</v>
      </c>
      <c r="H237" s="57" t="s">
        <v>193</v>
      </c>
      <c r="I237" s="57" t="s">
        <v>195</v>
      </c>
      <c r="J237" s="57" t="s">
        <v>197</v>
      </c>
    </row>
    <row r="238">
      <c r="A238" s="73"/>
    </row>
    <row r="276">
      <c r="A276" s="74" t="s">
        <v>337</v>
      </c>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6"/>
    </row>
    <row r="278">
      <c r="A278" s="77" t="s">
        <v>338</v>
      </c>
    </row>
    <row r="279">
      <c r="A279" s="78" t="s">
        <v>339</v>
      </c>
      <c r="B279" s="79">
        <v>24.0</v>
      </c>
      <c r="C279" s="79">
        <v>2.0</v>
      </c>
      <c r="D279" s="80"/>
      <c r="E279" s="80">
        <f>C279/(B279+C279)*100</f>
        <v>7.692307692</v>
      </c>
      <c r="G279" s="78" t="s">
        <v>340</v>
      </c>
      <c r="H279" s="79">
        <f>B279+B280</f>
        <v>243</v>
      </c>
      <c r="I279" s="79">
        <f>C280</f>
        <v>0</v>
      </c>
      <c r="J279" s="80">
        <f>C279</f>
        <v>2</v>
      </c>
    </row>
    <row r="280">
      <c r="A280" s="78" t="s">
        <v>341</v>
      </c>
      <c r="B280" s="79">
        <v>219.0</v>
      </c>
      <c r="C280" s="79">
        <v>0.0</v>
      </c>
      <c r="D280" s="80">
        <f>C280/(B280+C280)*100</f>
        <v>0</v>
      </c>
      <c r="E280" s="80"/>
      <c r="G280" s="78" t="s">
        <v>342</v>
      </c>
      <c r="H280" s="79">
        <f>B282+B283</f>
        <v>232</v>
      </c>
      <c r="I280" s="79">
        <f>C283</f>
        <v>4</v>
      </c>
      <c r="J280" s="80">
        <f>C282</f>
        <v>9</v>
      </c>
    </row>
    <row r="281">
      <c r="A281" s="81" t="s">
        <v>221</v>
      </c>
      <c r="B281" s="82"/>
      <c r="C281" s="82"/>
      <c r="D281" s="83"/>
      <c r="E281" s="83"/>
      <c r="G281" s="78" t="s">
        <v>343</v>
      </c>
      <c r="H281" s="79">
        <f>B285+B286</f>
        <v>0</v>
      </c>
      <c r="I281" s="79">
        <f>C286</f>
        <v>0</v>
      </c>
      <c r="J281" s="80">
        <f>C285</f>
        <v>0</v>
      </c>
    </row>
    <row r="282">
      <c r="A282" s="84" t="s">
        <v>344</v>
      </c>
      <c r="B282" s="85">
        <v>37.0</v>
      </c>
      <c r="C282" s="85">
        <v>9.0</v>
      </c>
      <c r="D282" s="86"/>
      <c r="E282" s="86">
        <f>C282/(B282+C282)*100</f>
        <v>19.56521739</v>
      </c>
      <c r="G282" s="78" t="s">
        <v>345</v>
      </c>
      <c r="H282" s="79">
        <f>B289+B288</f>
        <v>229</v>
      </c>
      <c r="I282" s="79">
        <f>C289</f>
        <v>0</v>
      </c>
      <c r="J282" s="80">
        <f>C288</f>
        <v>0</v>
      </c>
    </row>
    <row r="283">
      <c r="A283" s="84" t="s">
        <v>346</v>
      </c>
      <c r="B283" s="85">
        <v>195.0</v>
      </c>
      <c r="C283" s="85">
        <v>4.0</v>
      </c>
      <c r="D283" s="86">
        <f>C283/(B283+C283)*100</f>
        <v>2.010050251</v>
      </c>
      <c r="E283" s="86"/>
    </row>
    <row r="284">
      <c r="A284" s="81" t="s">
        <v>221</v>
      </c>
      <c r="B284" s="82"/>
      <c r="C284" s="82"/>
      <c r="D284" s="83"/>
      <c r="E284" s="83"/>
    </row>
    <row r="285">
      <c r="A285" s="78" t="s">
        <v>347</v>
      </c>
      <c r="B285" s="87">
        <f t="shared" ref="B285:C285" si="1">sum(J291:J297)</f>
        <v>0</v>
      </c>
      <c r="C285" s="87">
        <f t="shared" si="1"/>
        <v>0</v>
      </c>
      <c r="D285" s="88"/>
      <c r="E285" s="88" t="str">
        <f>C285/(B285+C285)*100</f>
        <v>#DIV/0!</v>
      </c>
    </row>
    <row r="286">
      <c r="A286" s="78" t="s">
        <v>348</v>
      </c>
      <c r="B286" s="87">
        <f t="shared" ref="B286:C286" si="2">sum(L291:L297)</f>
        <v>0</v>
      </c>
      <c r="C286" s="87">
        <f t="shared" si="2"/>
        <v>0</v>
      </c>
      <c r="D286" s="88" t="str">
        <f>C286/(B286+C286)*100</f>
        <v>#DIV/0!</v>
      </c>
      <c r="E286" s="88"/>
    </row>
    <row r="287">
      <c r="A287" s="81" t="s">
        <v>221</v>
      </c>
      <c r="B287" s="82"/>
      <c r="C287" s="82"/>
      <c r="D287" s="83"/>
      <c r="E287" s="83"/>
    </row>
    <row r="288">
      <c r="A288" s="78" t="s">
        <v>349</v>
      </c>
      <c r="B288" s="89">
        <v>30.0</v>
      </c>
      <c r="C288" s="89">
        <f>sum(K298:K304)</f>
        <v>0</v>
      </c>
      <c r="D288" s="90"/>
      <c r="E288" s="90">
        <f>C288/(B288+C288)*100</f>
        <v>0</v>
      </c>
    </row>
    <row r="289">
      <c r="A289" s="78" t="s">
        <v>350</v>
      </c>
      <c r="B289" s="89">
        <v>199.0</v>
      </c>
      <c r="C289" s="89">
        <f>sum(M298:M304)</f>
        <v>0</v>
      </c>
      <c r="D289" s="90">
        <f>C289/(B289+C289)*100</f>
        <v>0</v>
      </c>
      <c r="E289" s="90"/>
    </row>
    <row r="290">
      <c r="A290" s="91"/>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row>
    <row r="291">
      <c r="A291" s="92" t="s">
        <v>351</v>
      </c>
      <c r="B291" s="56"/>
      <c r="C291" s="56"/>
      <c r="D291" s="56"/>
      <c r="E291" s="56"/>
      <c r="F291" s="56"/>
    </row>
    <row r="292">
      <c r="A292" s="78" t="s">
        <v>352</v>
      </c>
      <c r="B292" s="79">
        <v>27.0</v>
      </c>
      <c r="C292" s="79">
        <v>0.0</v>
      </c>
      <c r="D292" s="80"/>
      <c r="E292" s="80">
        <f>C292/(B292+C292)*100</f>
        <v>0</v>
      </c>
      <c r="F292" s="56"/>
    </row>
    <row r="293">
      <c r="A293" s="78" t="s">
        <v>353</v>
      </c>
      <c r="B293" s="79">
        <v>186.0</v>
      </c>
      <c r="C293" s="79">
        <v>2.0</v>
      </c>
      <c r="D293" s="80">
        <f>C293/(B293+C293)*100</f>
        <v>1.063829787</v>
      </c>
      <c r="E293" s="80"/>
      <c r="F293" s="56"/>
    </row>
    <row r="294">
      <c r="A294" s="81" t="s">
        <v>221</v>
      </c>
      <c r="B294" s="82"/>
      <c r="C294" s="82"/>
      <c r="D294" s="93"/>
      <c r="E294" s="83"/>
      <c r="F294" s="56"/>
    </row>
    <row r="295">
      <c r="A295" s="84" t="s">
        <v>354</v>
      </c>
      <c r="B295" s="85">
        <v>28.0</v>
      </c>
      <c r="C295" s="85">
        <v>0.0</v>
      </c>
      <c r="D295" s="80"/>
      <c r="E295" s="86">
        <f>C295/(B295+C295)*100</f>
        <v>0</v>
      </c>
      <c r="F295" s="56"/>
    </row>
    <row r="296">
      <c r="A296" s="84" t="s">
        <v>355</v>
      </c>
      <c r="B296" s="85">
        <v>88.0</v>
      </c>
      <c r="C296" s="85">
        <v>96.0</v>
      </c>
      <c r="D296" s="80">
        <f>C296/(B296+C296)*100</f>
        <v>52.17391304</v>
      </c>
      <c r="E296" s="86"/>
      <c r="F296" s="56"/>
      <c r="G296" s="78" t="s">
        <v>46</v>
      </c>
      <c r="H296" s="79">
        <f>B292+B293</f>
        <v>213</v>
      </c>
      <c r="I296" s="79">
        <f>C293</f>
        <v>2</v>
      </c>
      <c r="J296" s="80">
        <f>C292</f>
        <v>0</v>
      </c>
    </row>
    <row r="297">
      <c r="A297" s="81" t="s">
        <v>221</v>
      </c>
      <c r="B297" s="82"/>
      <c r="C297" s="82"/>
      <c r="D297" s="93"/>
      <c r="E297" s="83"/>
      <c r="F297" s="56"/>
      <c r="G297" s="78" t="s">
        <v>356</v>
      </c>
      <c r="H297" s="79">
        <f>B295+B296</f>
        <v>116</v>
      </c>
      <c r="I297" s="79">
        <f>C296</f>
        <v>96</v>
      </c>
      <c r="J297" s="80">
        <f>C295</f>
        <v>0</v>
      </c>
    </row>
    <row r="298">
      <c r="A298" s="78" t="s">
        <v>357</v>
      </c>
      <c r="B298" s="87">
        <v>20.0</v>
      </c>
      <c r="C298" s="87">
        <v>0.0</v>
      </c>
      <c r="D298" s="80"/>
      <c r="E298" s="88">
        <f>C298/(B298+C298)*100</f>
        <v>0</v>
      </c>
      <c r="F298" s="56"/>
      <c r="G298" s="78" t="s">
        <v>358</v>
      </c>
      <c r="H298" s="79">
        <f>B298+B299</f>
        <v>204</v>
      </c>
      <c r="I298" s="79">
        <f>C299</f>
        <v>0</v>
      </c>
      <c r="J298" s="80">
        <f>C298</f>
        <v>0</v>
      </c>
    </row>
    <row r="299">
      <c r="A299" s="78" t="s">
        <v>359</v>
      </c>
      <c r="B299" s="87">
        <v>184.0</v>
      </c>
      <c r="C299" s="87">
        <v>0.0</v>
      </c>
      <c r="D299" s="80">
        <f>C299/(B299+C299)*100</f>
        <v>0</v>
      </c>
      <c r="E299" s="88"/>
      <c r="F299" s="56"/>
      <c r="G299" s="78" t="s">
        <v>360</v>
      </c>
      <c r="H299" s="79">
        <f>B301+B302</f>
        <v>94</v>
      </c>
      <c r="I299" s="79">
        <f>C302</f>
        <v>153</v>
      </c>
      <c r="J299" s="80">
        <f>C301</f>
        <v>0</v>
      </c>
    </row>
    <row r="300">
      <c r="A300" s="81" t="s">
        <v>221</v>
      </c>
      <c r="B300" s="82"/>
      <c r="C300" s="82"/>
      <c r="D300" s="93"/>
      <c r="E300" s="83"/>
      <c r="F300" s="56"/>
      <c r="G300" s="78" t="s">
        <v>361</v>
      </c>
      <c r="H300" s="79">
        <f>B304+B305</f>
        <v>196</v>
      </c>
      <c r="I300" s="79">
        <f>C305</f>
        <v>4</v>
      </c>
      <c r="J300" s="80">
        <f>C304</f>
        <v>2</v>
      </c>
    </row>
    <row r="301">
      <c r="A301" s="84" t="s">
        <v>362</v>
      </c>
      <c r="B301" s="89">
        <v>63.0</v>
      </c>
      <c r="C301" s="89">
        <v>0.0</v>
      </c>
      <c r="D301" s="80"/>
      <c r="E301" s="90">
        <f>C301/(B301+C301)*100</f>
        <v>0</v>
      </c>
      <c r="F301" s="56"/>
      <c r="G301" s="78" t="s">
        <v>363</v>
      </c>
      <c r="H301" s="79">
        <f>B307+B308</f>
        <v>233</v>
      </c>
      <c r="I301" s="79">
        <f>C308</f>
        <v>5</v>
      </c>
      <c r="J301" s="80">
        <f>C307</f>
        <v>0</v>
      </c>
    </row>
    <row r="302">
      <c r="A302" s="84" t="s">
        <v>364</v>
      </c>
      <c r="B302" s="89">
        <v>31.0</v>
      </c>
      <c r="C302" s="89">
        <v>153.0</v>
      </c>
      <c r="D302" s="80">
        <f>C302/(B302+C302)*100</f>
        <v>83.15217391</v>
      </c>
      <c r="E302" s="90"/>
      <c r="F302" s="56"/>
    </row>
    <row r="303">
      <c r="A303" s="81" t="s">
        <v>221</v>
      </c>
      <c r="B303" s="56"/>
      <c r="C303" s="56"/>
      <c r="D303" s="93"/>
      <c r="E303" s="56"/>
      <c r="F303" s="56"/>
    </row>
    <row r="304">
      <c r="A304" s="84" t="s">
        <v>365</v>
      </c>
      <c r="B304" s="89">
        <v>12.0</v>
      </c>
      <c r="C304" s="89">
        <v>2.0</v>
      </c>
      <c r="D304" s="80"/>
      <c r="E304" s="90">
        <f>C304/(B304+C304)*100</f>
        <v>14.28571429</v>
      </c>
      <c r="F304" s="56"/>
    </row>
    <row r="305">
      <c r="A305" s="84" t="s">
        <v>366</v>
      </c>
      <c r="B305" s="89">
        <v>184.0</v>
      </c>
      <c r="C305" s="89">
        <v>4.0</v>
      </c>
      <c r="D305" s="80">
        <f>C305/(B305+C305)*100</f>
        <v>2.127659574</v>
      </c>
      <c r="E305" s="90"/>
      <c r="F305" s="56"/>
    </row>
    <row r="306">
      <c r="A306" s="81" t="s">
        <v>221</v>
      </c>
      <c r="B306" s="56"/>
      <c r="C306" s="56"/>
      <c r="D306" s="93"/>
      <c r="E306" s="56"/>
      <c r="F306" s="56"/>
    </row>
    <row r="307">
      <c r="A307" s="84" t="s">
        <v>367</v>
      </c>
      <c r="B307" s="89">
        <v>50.0</v>
      </c>
      <c r="C307" s="89">
        <v>0.0</v>
      </c>
      <c r="D307" s="80"/>
      <c r="E307" s="90">
        <f>C307/(B307+C307)*100</f>
        <v>0</v>
      </c>
      <c r="F307" s="56"/>
    </row>
    <row r="308">
      <c r="A308" s="84" t="s">
        <v>368</v>
      </c>
      <c r="B308" s="89">
        <v>183.0</v>
      </c>
      <c r="C308" s="89">
        <v>5.0</v>
      </c>
      <c r="D308" s="80">
        <f>C308/(B308+C308)*100</f>
        <v>2.659574468</v>
      </c>
      <c r="E308" s="90"/>
      <c r="F308" s="56"/>
    </row>
    <row r="309">
      <c r="A309" s="91"/>
      <c r="B309" s="91"/>
      <c r="C309" s="29"/>
      <c r="D309" s="29"/>
      <c r="E309" s="29"/>
      <c r="F309" s="29"/>
      <c r="G309" s="29"/>
      <c r="H309" s="29"/>
      <c r="I309" s="29"/>
      <c r="J309" s="29"/>
      <c r="K309" s="29"/>
      <c r="L309" s="29"/>
      <c r="M309" s="29"/>
      <c r="N309" s="29"/>
      <c r="O309" s="29"/>
      <c r="P309" s="29"/>
      <c r="Q309" s="29"/>
      <c r="R309" s="29"/>
      <c r="S309" s="29"/>
      <c r="T309" s="29"/>
      <c r="U309" s="29"/>
      <c r="V309" s="29"/>
      <c r="W309" s="29"/>
      <c r="X309" s="29"/>
      <c r="Y309" s="29"/>
    </row>
    <row r="310">
      <c r="A310" s="92" t="s">
        <v>369</v>
      </c>
      <c r="B310" s="56"/>
      <c r="C310" s="56"/>
      <c r="D310" s="56"/>
      <c r="E310" s="56"/>
      <c r="F310" s="56"/>
    </row>
    <row r="311">
      <c r="A311" s="78" t="s">
        <v>370</v>
      </c>
      <c r="B311" s="79">
        <v>44.0</v>
      </c>
      <c r="C311" s="79">
        <v>0.0</v>
      </c>
      <c r="D311" s="80"/>
      <c r="E311" s="80">
        <f>C311/(B311+C311)*100</f>
        <v>0</v>
      </c>
      <c r="F311" s="56"/>
    </row>
    <row r="312">
      <c r="A312" s="78" t="s">
        <v>371</v>
      </c>
      <c r="B312" s="79">
        <v>204.0</v>
      </c>
      <c r="C312" s="79">
        <v>15.0</v>
      </c>
      <c r="D312" s="80">
        <f>C312/(B312+C312)*100</f>
        <v>6.849315068</v>
      </c>
      <c r="E312" s="80"/>
      <c r="F312" s="56"/>
    </row>
    <row r="313">
      <c r="A313" s="81" t="s">
        <v>221</v>
      </c>
      <c r="B313" s="82"/>
      <c r="C313" s="82"/>
      <c r="D313" s="93"/>
      <c r="E313" s="83"/>
      <c r="F313" s="56"/>
    </row>
    <row r="314">
      <c r="A314" s="84" t="s">
        <v>372</v>
      </c>
      <c r="B314" s="85">
        <v>20.0</v>
      </c>
      <c r="C314" s="85">
        <v>16.0</v>
      </c>
      <c r="D314" s="80"/>
      <c r="E314" s="86">
        <f>C314/(B314+C314)*100</f>
        <v>44.44444444</v>
      </c>
      <c r="F314" s="56"/>
      <c r="G314" s="78" t="s">
        <v>373</v>
      </c>
      <c r="H314" s="79">
        <f>B311+B312</f>
        <v>248</v>
      </c>
      <c r="I314" s="79">
        <f>C312</f>
        <v>15</v>
      </c>
      <c r="J314" s="80">
        <f>C311</f>
        <v>0</v>
      </c>
    </row>
    <row r="315">
      <c r="A315" s="84" t="s">
        <v>374</v>
      </c>
      <c r="B315" s="85">
        <v>211.0</v>
      </c>
      <c r="C315" s="85">
        <v>8.0</v>
      </c>
      <c r="D315" s="80">
        <f>C315/(B315+C315)*100</f>
        <v>3.652968037</v>
      </c>
      <c r="E315" s="86"/>
      <c r="F315" s="56"/>
      <c r="G315" s="78" t="s">
        <v>244</v>
      </c>
      <c r="H315" s="79">
        <f>B314+B315</f>
        <v>231</v>
      </c>
      <c r="I315" s="79">
        <f>C315</f>
        <v>8</v>
      </c>
      <c r="J315" s="80">
        <f>C314</f>
        <v>16</v>
      </c>
    </row>
    <row r="316">
      <c r="A316" s="81" t="s">
        <v>221</v>
      </c>
      <c r="B316" s="82"/>
      <c r="C316" s="82"/>
      <c r="D316" s="93"/>
      <c r="E316" s="83"/>
      <c r="F316" s="56"/>
      <c r="G316" s="78" t="s">
        <v>70</v>
      </c>
      <c r="H316" s="79">
        <f>B317+B318</f>
        <v>257</v>
      </c>
      <c r="I316" s="79">
        <f>C318</f>
        <v>1</v>
      </c>
      <c r="J316" s="80">
        <f>C317</f>
        <v>0</v>
      </c>
    </row>
    <row r="317">
      <c r="A317" s="78" t="s">
        <v>375</v>
      </c>
      <c r="B317" s="87">
        <v>44.0</v>
      </c>
      <c r="C317" s="87">
        <v>0.0</v>
      </c>
      <c r="D317" s="80"/>
      <c r="E317" s="88">
        <f>C317/(B317+C317)*100</f>
        <v>0</v>
      </c>
      <c r="F317" s="56"/>
      <c r="G317" s="78" t="s">
        <v>376</v>
      </c>
      <c r="H317" s="79">
        <f>B320+B321</f>
        <v>169</v>
      </c>
      <c r="I317" s="79">
        <f>C321</f>
        <v>33</v>
      </c>
      <c r="J317" s="80">
        <f>C320</f>
        <v>0</v>
      </c>
    </row>
    <row r="318">
      <c r="A318" s="78" t="s">
        <v>377</v>
      </c>
      <c r="B318" s="87">
        <v>213.0</v>
      </c>
      <c r="C318" s="87">
        <v>1.0</v>
      </c>
      <c r="D318" s="80">
        <f>C318/(B318+C318)*100</f>
        <v>0.4672897196</v>
      </c>
      <c r="E318" s="88"/>
      <c r="F318" s="56"/>
    </row>
    <row r="319">
      <c r="A319" s="81" t="s">
        <v>221</v>
      </c>
      <c r="B319" s="82"/>
      <c r="C319" s="82"/>
      <c r="D319" s="93"/>
      <c r="E319" s="83"/>
      <c r="F319" s="56"/>
    </row>
    <row r="320">
      <c r="A320" s="84" t="s">
        <v>378</v>
      </c>
      <c r="B320" s="89">
        <v>50.0</v>
      </c>
      <c r="C320" s="89">
        <v>0.0</v>
      </c>
      <c r="D320" s="80"/>
      <c r="E320" s="90">
        <f>C320/(B320+C320)*100</f>
        <v>0</v>
      </c>
      <c r="F320" s="56"/>
    </row>
    <row r="321">
      <c r="A321" s="84" t="s">
        <v>379</v>
      </c>
      <c r="B321" s="89">
        <v>119.0</v>
      </c>
      <c r="C321" s="89">
        <v>33.0</v>
      </c>
      <c r="D321" s="80">
        <f>C321/(B321+C321)*100</f>
        <v>21.71052632</v>
      </c>
      <c r="E321" s="90"/>
      <c r="F321" s="56"/>
    </row>
    <row r="322">
      <c r="A322" s="91"/>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row>
    <row r="323">
      <c r="A323" s="94"/>
      <c r="B323" s="56"/>
      <c r="C323" s="56"/>
      <c r="D323" s="56"/>
      <c r="E323" s="56"/>
      <c r="F323" s="56"/>
    </row>
    <row r="324">
      <c r="A324" s="92" t="s">
        <v>380</v>
      </c>
      <c r="B324" s="56"/>
      <c r="C324" s="56"/>
      <c r="D324" s="56"/>
      <c r="E324" s="56"/>
      <c r="F324" s="56"/>
    </row>
    <row r="325">
      <c r="A325" s="78" t="s">
        <v>381</v>
      </c>
      <c r="B325" s="79">
        <v>64.0</v>
      </c>
      <c r="C325" s="79">
        <v>0.0</v>
      </c>
      <c r="D325" s="80"/>
      <c r="E325" s="80">
        <f>C325/(B325+C325)*100</f>
        <v>0</v>
      </c>
      <c r="F325" s="56"/>
    </row>
    <row r="326">
      <c r="A326" s="78" t="s">
        <v>382</v>
      </c>
      <c r="B326" s="79">
        <v>127.0</v>
      </c>
      <c r="C326" s="79">
        <v>25.0</v>
      </c>
      <c r="D326" s="80">
        <f>C326/(B326+C326)*100</f>
        <v>16.44736842</v>
      </c>
      <c r="E326" s="80"/>
      <c r="F326" s="56"/>
    </row>
    <row r="327">
      <c r="A327" s="81" t="s">
        <v>221</v>
      </c>
      <c r="B327" s="82"/>
      <c r="C327" s="82"/>
      <c r="D327" s="93"/>
      <c r="E327" s="83"/>
    </row>
    <row r="328">
      <c r="A328" s="84" t="s">
        <v>383</v>
      </c>
      <c r="B328" s="85">
        <v>44.0</v>
      </c>
      <c r="C328" s="85">
        <v>4.0</v>
      </c>
      <c r="D328" s="80"/>
      <c r="E328" s="86">
        <f>C328/(B328+C328)*100</f>
        <v>8.333333333</v>
      </c>
      <c r="G328" s="78" t="s">
        <v>83</v>
      </c>
      <c r="H328" s="79">
        <f>B325+B326</f>
        <v>191</v>
      </c>
      <c r="I328" s="79">
        <f>C326</f>
        <v>25</v>
      </c>
      <c r="J328" s="80">
        <f>C325</f>
        <v>0</v>
      </c>
    </row>
    <row r="329">
      <c r="A329" s="84" t="s">
        <v>384</v>
      </c>
      <c r="B329" s="85">
        <v>217.0</v>
      </c>
      <c r="C329" s="85">
        <v>2.0</v>
      </c>
      <c r="D329" s="80">
        <f>C329/(B329+C329)*100</f>
        <v>0.9132420091</v>
      </c>
      <c r="E329" s="86"/>
      <c r="G329" s="78" t="s">
        <v>385</v>
      </c>
      <c r="H329" s="79">
        <f>B328+B329</f>
        <v>261</v>
      </c>
      <c r="I329" s="79">
        <f>C329</f>
        <v>2</v>
      </c>
      <c r="J329" s="80">
        <f>C328</f>
        <v>4</v>
      </c>
    </row>
    <row r="330">
      <c r="A330" s="81" t="s">
        <v>221</v>
      </c>
      <c r="B330" s="82"/>
      <c r="C330" s="82"/>
      <c r="D330" s="93"/>
      <c r="E330" s="83"/>
      <c r="G330" s="78" t="s">
        <v>386</v>
      </c>
      <c r="H330" s="79">
        <f>B331+B332</f>
        <v>273</v>
      </c>
      <c r="I330" s="79">
        <f>C332</f>
        <v>1</v>
      </c>
      <c r="J330" s="80">
        <f>C331</f>
        <v>8</v>
      </c>
    </row>
    <row r="331">
      <c r="A331" s="78" t="s">
        <v>387</v>
      </c>
      <c r="B331" s="87">
        <v>55.0</v>
      </c>
      <c r="C331" s="87">
        <v>8.0</v>
      </c>
      <c r="D331" s="80"/>
      <c r="E331" s="88">
        <f>C331/(B331+C331)*100</f>
        <v>12.6984127</v>
      </c>
      <c r="G331" s="78" t="s">
        <v>86</v>
      </c>
      <c r="H331" s="79">
        <f>B334+B335</f>
        <v>244</v>
      </c>
      <c r="I331" s="79">
        <f>C335</f>
        <v>22</v>
      </c>
      <c r="J331" s="80">
        <f>C334</f>
        <v>0</v>
      </c>
    </row>
    <row r="332">
      <c r="A332" s="78" t="s">
        <v>388</v>
      </c>
      <c r="B332" s="87">
        <v>218.0</v>
      </c>
      <c r="C332" s="87">
        <v>1.0</v>
      </c>
      <c r="D332" s="80">
        <f>C332/(B332+C332)*100</f>
        <v>0.4566210046</v>
      </c>
      <c r="E332" s="88"/>
      <c r="G332" s="78" t="s">
        <v>389</v>
      </c>
      <c r="H332" s="79">
        <f>B337+B338</f>
        <v>289</v>
      </c>
      <c r="I332" s="79">
        <f>C338</f>
        <v>1</v>
      </c>
      <c r="J332" s="80">
        <f>C337</f>
        <v>5</v>
      </c>
    </row>
    <row r="333">
      <c r="A333" s="81" t="s">
        <v>221</v>
      </c>
      <c r="B333" s="82"/>
      <c r="C333" s="82"/>
      <c r="D333" s="93"/>
      <c r="E333" s="83"/>
      <c r="G333" s="78" t="s">
        <v>390</v>
      </c>
      <c r="H333" s="79">
        <f>B340+B341</f>
        <v>247</v>
      </c>
      <c r="I333" s="79">
        <f>C341</f>
        <v>28</v>
      </c>
      <c r="J333" s="80">
        <f>C340</f>
        <v>8</v>
      </c>
    </row>
    <row r="334">
      <c r="A334" s="84" t="s">
        <v>391</v>
      </c>
      <c r="B334" s="89">
        <v>67.0</v>
      </c>
      <c r="C334" s="89">
        <v>0.0</v>
      </c>
      <c r="D334" s="80"/>
      <c r="E334" s="90">
        <f>C334/(B334+C334)*100</f>
        <v>0</v>
      </c>
    </row>
    <row r="335">
      <c r="A335" s="84" t="s">
        <v>392</v>
      </c>
      <c r="B335" s="89">
        <v>177.0</v>
      </c>
      <c r="C335" s="89">
        <v>22.0</v>
      </c>
      <c r="D335" s="80">
        <f>C335/(B335+C335)*100</f>
        <v>11.05527638</v>
      </c>
      <c r="E335" s="90"/>
    </row>
    <row r="336">
      <c r="A336" s="81" t="s">
        <v>221</v>
      </c>
      <c r="B336" s="56"/>
      <c r="C336" s="56"/>
      <c r="D336" s="93"/>
      <c r="E336" s="56"/>
    </row>
    <row r="337">
      <c r="A337" s="84" t="s">
        <v>393</v>
      </c>
      <c r="B337" s="89">
        <v>71.0</v>
      </c>
      <c r="C337" s="89">
        <v>5.0</v>
      </c>
      <c r="D337" s="80"/>
      <c r="E337" s="90">
        <f>C337/(B337+C337)*100</f>
        <v>6.578947368</v>
      </c>
    </row>
    <row r="338">
      <c r="A338" s="84" t="s">
        <v>394</v>
      </c>
      <c r="B338" s="89">
        <v>218.0</v>
      </c>
      <c r="C338" s="89">
        <v>1.0</v>
      </c>
      <c r="D338" s="80">
        <f>C338/(B338+C338)*100</f>
        <v>0.4566210046</v>
      </c>
      <c r="E338" s="90"/>
    </row>
    <row r="339">
      <c r="A339" s="81" t="s">
        <v>221</v>
      </c>
      <c r="B339" s="56"/>
      <c r="C339" s="56"/>
      <c r="D339" s="93"/>
      <c r="E339" s="56"/>
    </row>
    <row r="340">
      <c r="A340" s="84" t="s">
        <v>395</v>
      </c>
      <c r="B340" s="89">
        <v>56.0</v>
      </c>
      <c r="C340" s="89">
        <v>8.0</v>
      </c>
      <c r="D340" s="80"/>
      <c r="E340" s="90">
        <f>C340/(B340+C340)*100</f>
        <v>12.5</v>
      </c>
    </row>
    <row r="341">
      <c r="A341" s="84" t="s">
        <v>396</v>
      </c>
      <c r="B341" s="89">
        <v>191.0</v>
      </c>
      <c r="C341" s="89">
        <v>28.0</v>
      </c>
      <c r="D341" s="80">
        <f>C341/(B341+C341)*100</f>
        <v>12.78538813</v>
      </c>
      <c r="E341" s="90"/>
    </row>
    <row r="342">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row>
    <row r="344">
      <c r="A344" s="92" t="s">
        <v>397</v>
      </c>
      <c r="B344" s="56"/>
      <c r="C344" s="56"/>
      <c r="D344" s="56"/>
      <c r="E344" s="56"/>
    </row>
    <row r="345">
      <c r="A345" s="78" t="s">
        <v>398</v>
      </c>
      <c r="B345" s="79">
        <v>16.0</v>
      </c>
      <c r="C345" s="79">
        <v>1.0</v>
      </c>
      <c r="D345" s="80"/>
      <c r="E345" s="80">
        <f>C345/(B345+C345)*100</f>
        <v>5.882352941</v>
      </c>
      <c r="G345" s="78" t="s">
        <v>117</v>
      </c>
      <c r="H345" s="79">
        <f>B345+B346</f>
        <v>96</v>
      </c>
      <c r="I345" s="79">
        <f>C346</f>
        <v>18</v>
      </c>
      <c r="J345" s="80">
        <f>C345</f>
        <v>1</v>
      </c>
    </row>
    <row r="346">
      <c r="A346" s="78" t="s">
        <v>399</v>
      </c>
      <c r="B346" s="79">
        <v>80.0</v>
      </c>
      <c r="C346" s="79">
        <v>18.0</v>
      </c>
      <c r="D346" s="80">
        <f>C346/(B346+C346)*100</f>
        <v>18.36734694</v>
      </c>
      <c r="E346" s="80"/>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row>
    <row r="349">
      <c r="A349" s="92" t="s">
        <v>400</v>
      </c>
      <c r="B349" s="56"/>
      <c r="C349" s="56"/>
      <c r="D349" s="56"/>
      <c r="E349" s="56"/>
    </row>
    <row r="350">
      <c r="A350" s="78" t="s">
        <v>401</v>
      </c>
      <c r="B350" s="79">
        <v>38.0</v>
      </c>
      <c r="C350" s="79">
        <v>2.0</v>
      </c>
      <c r="D350" s="80"/>
      <c r="E350" s="80">
        <f>C350/(B350+C350)*100</f>
        <v>5</v>
      </c>
    </row>
    <row r="351">
      <c r="A351" s="78" t="s">
        <v>402</v>
      </c>
      <c r="B351" s="79">
        <v>163.0</v>
      </c>
      <c r="C351" s="79">
        <v>1.0</v>
      </c>
      <c r="D351" s="80">
        <f>C351/(B351+C351)*100</f>
        <v>0.6097560976</v>
      </c>
      <c r="E351" s="80"/>
    </row>
    <row r="352">
      <c r="A352" s="81" t="s">
        <v>221</v>
      </c>
      <c r="B352" s="82"/>
      <c r="C352" s="82"/>
      <c r="D352" s="93"/>
      <c r="E352" s="83"/>
    </row>
    <row r="353">
      <c r="A353" s="84" t="s">
        <v>403</v>
      </c>
      <c r="B353" s="85">
        <v>36.0</v>
      </c>
      <c r="C353" s="85">
        <v>17.0</v>
      </c>
      <c r="D353" s="80"/>
      <c r="E353" s="86">
        <f>C353/(B353+C353)*100</f>
        <v>32.0754717</v>
      </c>
      <c r="G353" s="78" t="s">
        <v>404</v>
      </c>
      <c r="H353" s="79">
        <f>B350+B351</f>
        <v>201</v>
      </c>
      <c r="I353" s="79">
        <f>C351</f>
        <v>1</v>
      </c>
      <c r="J353" s="80">
        <f>C350</f>
        <v>2</v>
      </c>
    </row>
    <row r="354">
      <c r="A354" s="84" t="s">
        <v>405</v>
      </c>
      <c r="B354" s="85">
        <v>257.0</v>
      </c>
      <c r="C354" s="85">
        <v>0.0</v>
      </c>
      <c r="D354" s="80">
        <f>C354/(B354+C354)*100</f>
        <v>0</v>
      </c>
      <c r="E354" s="86"/>
      <c r="G354" s="78" t="s">
        <v>406</v>
      </c>
      <c r="H354" s="79">
        <f>B353+B354</f>
        <v>293</v>
      </c>
      <c r="I354" s="79">
        <f>C354</f>
        <v>0</v>
      </c>
      <c r="J354" s="80">
        <f>C353</f>
        <v>17</v>
      </c>
    </row>
    <row r="355">
      <c r="A355" s="81" t="s">
        <v>221</v>
      </c>
      <c r="B355" s="82"/>
      <c r="C355" s="82"/>
      <c r="D355" s="93"/>
      <c r="E355" s="83"/>
      <c r="G355" s="78" t="s">
        <v>407</v>
      </c>
      <c r="H355" s="79">
        <f>B356+B357</f>
        <v>496</v>
      </c>
      <c r="I355" s="79">
        <f>C357</f>
        <v>0</v>
      </c>
      <c r="J355" s="80">
        <f>C356</f>
        <v>0</v>
      </c>
    </row>
    <row r="356">
      <c r="A356" s="78" t="s">
        <v>408</v>
      </c>
      <c r="B356" s="87">
        <v>195.0</v>
      </c>
      <c r="C356" s="87">
        <v>0.0</v>
      </c>
      <c r="D356" s="80"/>
      <c r="E356" s="88">
        <f>C356/(B356+C356)*100</f>
        <v>0</v>
      </c>
      <c r="G356" s="78" t="s">
        <v>409</v>
      </c>
      <c r="H356" s="79">
        <f>B359+B360</f>
        <v>174</v>
      </c>
      <c r="I356" s="79">
        <f>C360</f>
        <v>2</v>
      </c>
      <c r="J356" s="80">
        <f>C359</f>
        <v>26</v>
      </c>
    </row>
    <row r="357">
      <c r="A357" s="78" t="s">
        <v>410</v>
      </c>
      <c r="B357" s="87">
        <v>301.0</v>
      </c>
      <c r="C357" s="87">
        <v>0.0</v>
      </c>
      <c r="D357" s="80">
        <f>C357/(B357+C357)*100</f>
        <v>0</v>
      </c>
      <c r="E357" s="88"/>
      <c r="G357" s="78" t="s">
        <v>411</v>
      </c>
      <c r="H357" s="79">
        <f>B362+B363</f>
        <v>237</v>
      </c>
      <c r="I357" s="79">
        <f>C363</f>
        <v>46</v>
      </c>
      <c r="J357" s="80">
        <f>C362</f>
        <v>2</v>
      </c>
    </row>
    <row r="358">
      <c r="A358" s="81" t="s">
        <v>221</v>
      </c>
      <c r="B358" s="82"/>
      <c r="C358" s="82"/>
      <c r="D358" s="93"/>
      <c r="E358" s="83"/>
      <c r="G358" s="78" t="s">
        <v>412</v>
      </c>
      <c r="H358" s="79">
        <f>B365+B366</f>
        <v>304</v>
      </c>
      <c r="I358" s="79">
        <f>C366</f>
        <v>2</v>
      </c>
      <c r="J358" s="80">
        <f>C365</f>
        <v>0</v>
      </c>
    </row>
    <row r="359">
      <c r="A359" s="84" t="s">
        <v>413</v>
      </c>
      <c r="B359" s="89">
        <v>24.0</v>
      </c>
      <c r="C359" s="89">
        <v>26.0</v>
      </c>
      <c r="D359" s="80"/>
      <c r="E359" s="90">
        <f>C359/(B359+C359)*100</f>
        <v>52</v>
      </c>
    </row>
    <row r="360">
      <c r="A360" s="84" t="s">
        <v>414</v>
      </c>
      <c r="B360" s="89">
        <v>150.0</v>
      </c>
      <c r="C360" s="89">
        <v>2.0</v>
      </c>
      <c r="D360" s="80">
        <f>C360/(B360+C360)*100</f>
        <v>1.315789474</v>
      </c>
      <c r="E360" s="90"/>
    </row>
    <row r="361">
      <c r="A361" s="81" t="s">
        <v>221</v>
      </c>
      <c r="B361" s="56"/>
      <c r="C361" s="56"/>
      <c r="D361" s="93"/>
      <c r="E361" s="56"/>
    </row>
    <row r="362">
      <c r="A362" s="84" t="s">
        <v>415</v>
      </c>
      <c r="B362" s="89">
        <v>45.0</v>
      </c>
      <c r="C362" s="89">
        <v>2.0</v>
      </c>
      <c r="D362" s="80"/>
      <c r="E362" s="90">
        <f>C362/(B362+C362)*100</f>
        <v>4.255319149</v>
      </c>
    </row>
    <row r="363">
      <c r="A363" s="84" t="s">
        <v>416</v>
      </c>
      <c r="B363" s="89">
        <v>192.0</v>
      </c>
      <c r="C363" s="89">
        <v>46.0</v>
      </c>
      <c r="D363" s="80">
        <f>C363/(B363+C363)*100</f>
        <v>19.32773109</v>
      </c>
      <c r="E363" s="90"/>
    </row>
    <row r="364">
      <c r="A364" s="81" t="s">
        <v>221</v>
      </c>
      <c r="B364" s="56"/>
      <c r="C364" s="56"/>
      <c r="D364" s="93"/>
      <c r="E364" s="56"/>
    </row>
    <row r="365">
      <c r="A365" s="84" t="s">
        <v>417</v>
      </c>
      <c r="B365" s="89">
        <v>64.0</v>
      </c>
      <c r="C365" s="89">
        <v>0.0</v>
      </c>
      <c r="D365" s="80"/>
      <c r="E365" s="90">
        <f>C365/(B365+C365)*100</f>
        <v>0</v>
      </c>
    </row>
    <row r="366">
      <c r="A366" s="84" t="s">
        <v>418</v>
      </c>
      <c r="B366" s="89">
        <v>240.0</v>
      </c>
      <c r="C366" s="89">
        <v>2.0</v>
      </c>
      <c r="D366" s="80">
        <f>C366/(B366+C366)*100</f>
        <v>0.826446281</v>
      </c>
      <c r="E366" s="90"/>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row>
    <row r="369">
      <c r="A369" s="92" t="s">
        <v>419</v>
      </c>
      <c r="B369" s="56"/>
      <c r="C369" s="56"/>
      <c r="D369" s="56"/>
      <c r="E369" s="56"/>
    </row>
    <row r="370">
      <c r="A370" s="78" t="s">
        <v>420</v>
      </c>
      <c r="B370" s="79">
        <v>0.0</v>
      </c>
      <c r="C370" s="79">
        <v>0.0</v>
      </c>
      <c r="D370" s="80"/>
      <c r="E370" s="80" t="str">
        <f>C370/(B370+C370)*100</f>
        <v>#DIV/0!</v>
      </c>
      <c r="G370" s="78" t="s">
        <v>155</v>
      </c>
      <c r="H370" s="79">
        <f>B370+B371</f>
        <v>0</v>
      </c>
      <c r="I370" s="79">
        <f>C371</f>
        <v>0</v>
      </c>
      <c r="J370" s="80">
        <f>C370</f>
        <v>0</v>
      </c>
    </row>
    <row r="371">
      <c r="A371" s="78" t="s">
        <v>421</v>
      </c>
      <c r="B371" s="79">
        <v>0.0</v>
      </c>
      <c r="C371" s="79">
        <v>0.0</v>
      </c>
      <c r="D371" s="80" t="str">
        <f>C371/(B371+C371)*100</f>
        <v>#DIV/0!</v>
      </c>
      <c r="E371" s="80"/>
      <c r="G371" s="78" t="s">
        <v>156</v>
      </c>
      <c r="H371" s="79">
        <f>B373+B374</f>
        <v>184</v>
      </c>
      <c r="I371" s="79">
        <f>C374</f>
        <v>1</v>
      </c>
      <c r="J371" s="80">
        <f>C373</f>
        <v>0</v>
      </c>
    </row>
    <row r="372">
      <c r="A372" s="81" t="s">
        <v>221</v>
      </c>
      <c r="B372" s="82"/>
      <c r="C372" s="82"/>
      <c r="D372" s="93"/>
      <c r="E372" s="83"/>
      <c r="G372" s="78" t="s">
        <v>422</v>
      </c>
      <c r="H372" s="79">
        <f>B376+B377</f>
        <v>206</v>
      </c>
      <c r="I372" s="79">
        <f>C377</f>
        <v>9</v>
      </c>
      <c r="J372" s="80">
        <f>C376</f>
        <v>0</v>
      </c>
    </row>
    <row r="373">
      <c r="A373" s="84" t="s">
        <v>423</v>
      </c>
      <c r="B373" s="85">
        <v>24.0</v>
      </c>
      <c r="C373" s="85">
        <v>0.0</v>
      </c>
      <c r="D373" s="80"/>
      <c r="E373" s="86">
        <f>C373/(B373+C373)*100</f>
        <v>0</v>
      </c>
      <c r="G373" s="78" t="s">
        <v>158</v>
      </c>
      <c r="H373" s="79">
        <f>B379+B380</f>
        <v>0</v>
      </c>
      <c r="I373" s="79">
        <f>C380</f>
        <v>0</v>
      </c>
      <c r="J373" s="80">
        <f>C379</f>
        <v>0</v>
      </c>
    </row>
    <row r="374">
      <c r="A374" s="84" t="s">
        <v>424</v>
      </c>
      <c r="B374" s="85">
        <v>160.0</v>
      </c>
      <c r="C374" s="85">
        <v>1.0</v>
      </c>
      <c r="D374" s="80">
        <f>C374/(B374+C374)*100</f>
        <v>0.6211180124</v>
      </c>
      <c r="E374" s="86"/>
      <c r="G374" s="78" t="s">
        <v>425</v>
      </c>
      <c r="H374" s="79">
        <f>B382+B383</f>
        <v>203</v>
      </c>
      <c r="I374" s="79">
        <f>C383</f>
        <v>8</v>
      </c>
      <c r="J374" s="80">
        <f>C382</f>
        <v>0</v>
      </c>
    </row>
    <row r="375">
      <c r="A375" s="81" t="s">
        <v>221</v>
      </c>
      <c r="B375" s="82"/>
      <c r="C375" s="82"/>
      <c r="D375" s="93"/>
      <c r="E375" s="83"/>
      <c r="G375" s="78" t="s">
        <v>426</v>
      </c>
      <c r="H375" s="79">
        <f>B385+B386</f>
        <v>181</v>
      </c>
      <c r="I375" s="79">
        <f>C386</f>
        <v>31</v>
      </c>
      <c r="J375" s="80">
        <f>C385</f>
        <v>0</v>
      </c>
    </row>
    <row r="376">
      <c r="A376" s="78" t="s">
        <v>427</v>
      </c>
      <c r="B376" s="87">
        <v>54.0</v>
      </c>
      <c r="C376" s="87">
        <v>0.0</v>
      </c>
      <c r="D376" s="80"/>
      <c r="E376" s="88">
        <f>C376/(B376+C376)*100</f>
        <v>0</v>
      </c>
      <c r="G376" s="78" t="s">
        <v>428</v>
      </c>
      <c r="H376" s="79">
        <f>B388+B389</f>
        <v>282</v>
      </c>
      <c r="I376" s="79">
        <f>C389</f>
        <v>0</v>
      </c>
      <c r="J376" s="80">
        <f>C388</f>
        <v>0</v>
      </c>
    </row>
    <row r="377">
      <c r="A377" s="78" t="s">
        <v>429</v>
      </c>
      <c r="B377" s="87">
        <v>152.0</v>
      </c>
      <c r="C377" s="87">
        <v>9.0</v>
      </c>
      <c r="D377" s="80">
        <f>C377/(B377+C377)*100</f>
        <v>5.590062112</v>
      </c>
      <c r="E377" s="88"/>
      <c r="G377" s="78" t="s">
        <v>430</v>
      </c>
      <c r="H377" s="79">
        <f>B391+B392</f>
        <v>240</v>
      </c>
      <c r="I377" s="79">
        <f>C392</f>
        <v>14</v>
      </c>
      <c r="J377" s="80">
        <f>C391</f>
        <v>0</v>
      </c>
    </row>
    <row r="378">
      <c r="A378" s="81" t="s">
        <v>221</v>
      </c>
      <c r="B378" s="82"/>
      <c r="C378" s="82"/>
      <c r="D378" s="93"/>
      <c r="E378" s="83"/>
      <c r="G378" s="78" t="s">
        <v>165</v>
      </c>
      <c r="H378" s="79">
        <f>B394+B395</f>
        <v>236</v>
      </c>
      <c r="I378" s="79">
        <f>C395</f>
        <v>0</v>
      </c>
      <c r="J378" s="80">
        <f>C394</f>
        <v>1</v>
      </c>
    </row>
    <row r="379">
      <c r="A379" s="84" t="s">
        <v>431</v>
      </c>
      <c r="B379" s="89">
        <v>0.0</v>
      </c>
      <c r="C379" s="89">
        <v>0.0</v>
      </c>
      <c r="D379" s="80"/>
      <c r="E379" s="90" t="str">
        <f>C379/(B379+C379)*100</f>
        <v>#DIV/0!</v>
      </c>
    </row>
    <row r="380">
      <c r="A380" s="84" t="s">
        <v>432</v>
      </c>
      <c r="B380" s="89">
        <v>0.0</v>
      </c>
      <c r="C380" s="89">
        <v>0.0</v>
      </c>
      <c r="D380" s="80" t="str">
        <f>C380/(B380+C380)*100</f>
        <v>#DIV/0!</v>
      </c>
      <c r="E380" s="90"/>
    </row>
    <row r="381">
      <c r="A381" s="81" t="s">
        <v>221</v>
      </c>
      <c r="B381" s="56"/>
      <c r="C381" s="56"/>
      <c r="D381" s="93"/>
      <c r="E381" s="56"/>
    </row>
    <row r="382">
      <c r="A382" s="84" t="s">
        <v>433</v>
      </c>
      <c r="B382" s="89">
        <v>50.0</v>
      </c>
      <c r="C382" s="89">
        <v>0.0</v>
      </c>
      <c r="D382" s="80"/>
      <c r="E382" s="90">
        <f>C382/(B382+C382)*100</f>
        <v>0</v>
      </c>
    </row>
    <row r="383">
      <c r="A383" s="84" t="s">
        <v>434</v>
      </c>
      <c r="B383" s="89">
        <v>153.0</v>
      </c>
      <c r="C383" s="89">
        <v>8.0</v>
      </c>
      <c r="D383" s="80">
        <f>C383/(B383+C383)*100</f>
        <v>4.968944099</v>
      </c>
      <c r="E383" s="90"/>
    </row>
    <row r="384">
      <c r="A384" s="81" t="s">
        <v>221</v>
      </c>
      <c r="B384" s="56"/>
      <c r="C384" s="56"/>
      <c r="D384" s="93"/>
      <c r="E384" s="56"/>
    </row>
    <row r="385">
      <c r="A385" s="84" t="s">
        <v>435</v>
      </c>
      <c r="B385" s="89">
        <v>60.0</v>
      </c>
      <c r="C385" s="89">
        <v>0.0</v>
      </c>
      <c r="D385" s="80"/>
      <c r="E385" s="90">
        <f>C385/(B385+C385)*100</f>
        <v>0</v>
      </c>
    </row>
    <row r="386">
      <c r="A386" s="84" t="s">
        <v>436</v>
      </c>
      <c r="B386" s="89">
        <v>121.0</v>
      </c>
      <c r="C386" s="89">
        <v>31.0</v>
      </c>
      <c r="D386" s="80">
        <f>C386/(B386+C386)*100</f>
        <v>20.39473684</v>
      </c>
      <c r="E386" s="90"/>
    </row>
    <row r="387">
      <c r="A387" s="81" t="s">
        <v>221</v>
      </c>
      <c r="B387" s="82"/>
      <c r="C387" s="82"/>
      <c r="D387" s="93"/>
      <c r="E387" s="83"/>
    </row>
    <row r="388">
      <c r="A388" s="84" t="s">
        <v>437</v>
      </c>
      <c r="B388" s="89">
        <v>48.0</v>
      </c>
      <c r="C388" s="89">
        <v>0.0</v>
      </c>
      <c r="D388" s="80"/>
      <c r="E388" s="90">
        <f>C388/(B388+C388)*100</f>
        <v>0</v>
      </c>
    </row>
    <row r="389">
      <c r="A389" s="84" t="s">
        <v>438</v>
      </c>
      <c r="B389" s="89">
        <v>234.0</v>
      </c>
      <c r="C389" s="89">
        <v>0.0</v>
      </c>
      <c r="D389" s="80">
        <f>C389/(B389+C389)*100</f>
        <v>0</v>
      </c>
      <c r="E389" s="90"/>
    </row>
    <row r="390">
      <c r="A390" s="81" t="s">
        <v>221</v>
      </c>
      <c r="B390" s="56"/>
      <c r="C390" s="56"/>
      <c r="D390" s="93"/>
      <c r="E390" s="56"/>
    </row>
    <row r="391">
      <c r="A391" s="84" t="s">
        <v>439</v>
      </c>
      <c r="B391" s="89">
        <v>16.0</v>
      </c>
      <c r="C391" s="89">
        <v>0.0</v>
      </c>
      <c r="D391" s="80"/>
      <c r="E391" s="90">
        <f>C391/(B391+C391)*100</f>
        <v>0</v>
      </c>
    </row>
    <row r="392">
      <c r="A392" s="84" t="s">
        <v>440</v>
      </c>
      <c r="B392" s="89">
        <v>224.0</v>
      </c>
      <c r="C392" s="89">
        <v>14.0</v>
      </c>
      <c r="D392" s="80">
        <f>C392/(B392+C392)*100</f>
        <v>5.882352941</v>
      </c>
      <c r="E392" s="90"/>
    </row>
    <row r="393">
      <c r="A393" s="81" t="s">
        <v>221</v>
      </c>
      <c r="B393" s="56"/>
      <c r="C393" s="56"/>
      <c r="D393" s="93"/>
      <c r="E393" s="56"/>
    </row>
    <row r="394">
      <c r="A394" s="84" t="s">
        <v>441</v>
      </c>
      <c r="B394" s="89">
        <v>23.0</v>
      </c>
      <c r="C394" s="89">
        <v>1.0</v>
      </c>
      <c r="D394" s="80"/>
      <c r="E394" s="90">
        <f>C394/(B394+C394)*100</f>
        <v>4.166666667</v>
      </c>
    </row>
    <row r="395">
      <c r="A395" s="84" t="s">
        <v>442</v>
      </c>
      <c r="B395" s="89">
        <v>213.0</v>
      </c>
      <c r="C395" s="89">
        <v>0.0</v>
      </c>
      <c r="D395" s="80">
        <f>C395/(B395+C395)*100</f>
        <v>0</v>
      </c>
      <c r="E395" s="90"/>
    </row>
  </sheetData>
  <mergeCells count="13">
    <mergeCell ref="A156:A160"/>
    <mergeCell ref="A193:A197"/>
    <mergeCell ref="A230:A234"/>
    <mergeCell ref="B232:B233"/>
    <mergeCell ref="E232:E233"/>
    <mergeCell ref="A276:Y276"/>
    <mergeCell ref="E7:F9"/>
    <mergeCell ref="A28:K28"/>
    <mergeCell ref="A30:A34"/>
    <mergeCell ref="D33:D34"/>
    <mergeCell ref="A60:A64"/>
    <mergeCell ref="A89:A93"/>
    <mergeCell ref="A119:A12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88"/>
    <col customWidth="1" min="2" max="2" width="30.5"/>
    <col customWidth="1" min="3" max="3" width="31.13"/>
    <col customWidth="1" min="4" max="4" width="30.0"/>
    <col customWidth="1" min="5" max="5" width="31.63"/>
    <col customWidth="1" min="6" max="6" width="29.88"/>
    <col customWidth="1" min="7" max="7" width="36.0"/>
    <col customWidth="1" min="8" max="8" width="31.0"/>
    <col customWidth="1" min="9" max="9" width="29.38"/>
    <col customWidth="1" min="10" max="10" width="35.0"/>
    <col customWidth="1" min="11" max="12" width="28.0"/>
    <col customWidth="1" min="13" max="13" width="16.88"/>
  </cols>
  <sheetData>
    <row r="1">
      <c r="C1" s="2"/>
      <c r="D1" s="2"/>
      <c r="E1" s="1"/>
      <c r="F1" s="37" t="s">
        <v>189</v>
      </c>
    </row>
    <row r="2">
      <c r="C2" s="2"/>
      <c r="D2" s="2"/>
      <c r="E2" s="96" t="s">
        <v>190</v>
      </c>
      <c r="F2" s="96" t="s">
        <v>191</v>
      </c>
      <c r="G2" s="96" t="s">
        <v>192</v>
      </c>
      <c r="L2" s="7" t="s">
        <v>221</v>
      </c>
    </row>
    <row r="3">
      <c r="C3" s="2"/>
      <c r="D3" s="2"/>
      <c r="E3" s="39" t="s">
        <v>193</v>
      </c>
      <c r="F3" s="40" t="s">
        <v>443</v>
      </c>
      <c r="G3" s="97">
        <f t="shared" ref="G3:G6" si="1">S39+R69+P98+W129+M166+Q203+Y240</f>
        <v>25</v>
      </c>
    </row>
    <row r="4">
      <c r="A4" s="2"/>
      <c r="B4" s="2"/>
      <c r="C4" s="2"/>
      <c r="D4" s="2"/>
      <c r="E4" s="42" t="s">
        <v>195</v>
      </c>
      <c r="F4" s="40" t="s">
        <v>444</v>
      </c>
      <c r="G4" s="97">
        <f t="shared" si="1"/>
        <v>3</v>
      </c>
    </row>
    <row r="5">
      <c r="A5" s="2"/>
      <c r="B5" s="2"/>
      <c r="C5" s="2"/>
      <c r="D5" s="2"/>
      <c r="E5" s="39" t="s">
        <v>197</v>
      </c>
      <c r="F5" s="43" t="s">
        <v>445</v>
      </c>
      <c r="G5" s="97">
        <f t="shared" si="1"/>
        <v>10</v>
      </c>
    </row>
    <row r="6" ht="57.75" customHeight="1">
      <c r="C6" s="2"/>
      <c r="D6" s="2"/>
      <c r="E6" s="39" t="s">
        <v>221</v>
      </c>
      <c r="F6" s="98" t="s">
        <v>446</v>
      </c>
      <c r="G6" s="97">
        <f t="shared" si="1"/>
        <v>4</v>
      </c>
    </row>
    <row r="7">
      <c r="E7" s="11" t="s">
        <v>447</v>
      </c>
      <c r="F7" s="12"/>
      <c r="G7" s="13" t="s">
        <v>448</v>
      </c>
      <c r="H7" s="44"/>
    </row>
    <row r="8">
      <c r="F8" s="12"/>
      <c r="G8" s="15" t="s">
        <v>449</v>
      </c>
      <c r="H8" s="44"/>
    </row>
    <row r="9" ht="27.75" customHeight="1">
      <c r="F9" s="12"/>
      <c r="G9" s="17" t="s">
        <v>450</v>
      </c>
      <c r="H9" s="44"/>
    </row>
    <row r="10" ht="27.75" customHeight="1"/>
    <row r="11" ht="27.75" customHeight="1">
      <c r="E11" s="2"/>
      <c r="F11" s="2"/>
      <c r="G11" s="2"/>
    </row>
    <row r="12" ht="27.75" customHeight="1">
      <c r="E12" s="2"/>
      <c r="F12" s="2"/>
      <c r="G12" s="2"/>
    </row>
    <row r="13" ht="27.75" customHeight="1">
      <c r="E13" s="2"/>
      <c r="F13" s="2"/>
      <c r="G13" s="2"/>
    </row>
    <row r="14" ht="27.75" customHeight="1">
      <c r="E14" s="2"/>
      <c r="F14" s="2"/>
      <c r="G14" s="2"/>
    </row>
    <row r="15" ht="27.75" customHeight="1">
      <c r="E15" s="2"/>
      <c r="F15" s="2"/>
      <c r="G15" s="2"/>
    </row>
    <row r="16" ht="27.75" customHeight="1">
      <c r="E16" s="2"/>
      <c r="F16" s="2"/>
      <c r="G16" s="2"/>
    </row>
    <row r="17" ht="27.75" customHeight="1">
      <c r="E17" s="2"/>
      <c r="F17" s="2"/>
      <c r="G17" s="2"/>
    </row>
    <row r="18" ht="27.75" customHeight="1">
      <c r="E18" s="2"/>
      <c r="F18" s="2"/>
      <c r="G18" s="2"/>
    </row>
    <row r="19" ht="27.75" customHeight="1">
      <c r="E19" s="2"/>
      <c r="F19" s="2"/>
      <c r="G19" s="2"/>
    </row>
    <row r="20" ht="27.75" customHeight="1">
      <c r="E20" s="2"/>
      <c r="F20" s="2"/>
      <c r="G20" s="2"/>
    </row>
    <row r="21" ht="27.75" customHeight="1">
      <c r="E21" s="2"/>
      <c r="F21" s="2"/>
      <c r="G21" s="2"/>
    </row>
    <row r="22" ht="27.75" customHeight="1">
      <c r="E22" s="2"/>
      <c r="F22" s="2"/>
      <c r="G22" s="2"/>
    </row>
    <row r="23" ht="27.75" customHeight="1">
      <c r="E23" s="2"/>
      <c r="F23" s="2"/>
      <c r="G23" s="2"/>
    </row>
    <row r="24" ht="27.75" customHeight="1">
      <c r="E24" s="2"/>
      <c r="F24" s="2"/>
      <c r="G24" s="2"/>
    </row>
    <row r="25" ht="27.75" customHeight="1">
      <c r="E25" s="2"/>
      <c r="F25" s="2"/>
      <c r="G25" s="2"/>
    </row>
    <row r="26" ht="27.75" customHeight="1">
      <c r="E26" s="2"/>
      <c r="F26" s="2"/>
      <c r="G26" s="2"/>
    </row>
    <row r="27" ht="27.75" customHeight="1">
      <c r="E27" s="2"/>
      <c r="F27" s="2"/>
      <c r="G27" s="2"/>
    </row>
    <row r="28" ht="45.75" customHeight="1">
      <c r="A28" s="45" t="s">
        <v>451</v>
      </c>
      <c r="B28" s="46"/>
      <c r="C28" s="46"/>
      <c r="D28" s="46"/>
      <c r="E28" s="46"/>
      <c r="F28" s="46"/>
      <c r="G28" s="46"/>
      <c r="H28" s="46"/>
      <c r="I28" s="46"/>
      <c r="J28" s="46"/>
      <c r="K28" s="46"/>
    </row>
    <row r="29" ht="23.25" customHeight="1">
      <c r="A29" s="99"/>
      <c r="B29" s="100" t="s">
        <v>11</v>
      </c>
      <c r="C29" s="75"/>
      <c r="D29" s="76"/>
      <c r="E29" s="100" t="s">
        <v>12</v>
      </c>
      <c r="F29" s="76"/>
      <c r="G29" s="101" t="s">
        <v>202</v>
      </c>
      <c r="H29" s="102" t="s">
        <v>15</v>
      </c>
    </row>
    <row r="30" ht="27.75" customHeight="1">
      <c r="A30" s="103"/>
      <c r="B30" s="104" t="s">
        <v>452</v>
      </c>
      <c r="C30" s="104" t="s">
        <v>453</v>
      </c>
      <c r="D30" s="104" t="s">
        <v>454</v>
      </c>
      <c r="E30" s="104" t="s">
        <v>455</v>
      </c>
      <c r="F30" s="104" t="s">
        <v>456</v>
      </c>
      <c r="G30" s="26"/>
      <c r="H30" s="26"/>
    </row>
    <row r="31">
      <c r="A31" s="48" t="s">
        <v>457</v>
      </c>
      <c r="B31" s="22"/>
      <c r="C31" s="22"/>
      <c r="D31" s="22"/>
      <c r="E31" s="22"/>
      <c r="F31" s="22"/>
      <c r="G31" s="22" t="s">
        <v>458</v>
      </c>
      <c r="H31" s="22" t="s">
        <v>206</v>
      </c>
    </row>
    <row r="32">
      <c r="A32" s="23"/>
      <c r="B32" s="22" t="s">
        <v>207</v>
      </c>
      <c r="C32" s="22" t="s">
        <v>207</v>
      </c>
      <c r="D32" s="22" t="s">
        <v>207</v>
      </c>
      <c r="E32" s="22" t="s">
        <v>208</v>
      </c>
      <c r="F32" s="22" t="s">
        <v>208</v>
      </c>
      <c r="G32" s="22" t="s">
        <v>209</v>
      </c>
      <c r="H32" s="22" t="s">
        <v>208</v>
      </c>
    </row>
    <row r="33">
      <c r="A33" s="23"/>
      <c r="B33" s="49"/>
      <c r="C33" s="49"/>
      <c r="D33" s="49"/>
      <c r="E33" s="49"/>
      <c r="F33" s="49"/>
      <c r="G33" s="49"/>
      <c r="H33" s="22" t="s">
        <v>213</v>
      </c>
    </row>
    <row r="34">
      <c r="A34" s="23"/>
      <c r="B34" s="105" t="s">
        <v>459</v>
      </c>
      <c r="C34" s="105" t="s">
        <v>460</v>
      </c>
      <c r="D34" s="105" t="s">
        <v>461</v>
      </c>
      <c r="E34" s="105" t="s">
        <v>462</v>
      </c>
      <c r="F34" s="105" t="s">
        <v>463</v>
      </c>
      <c r="G34" s="105" t="s">
        <v>464</v>
      </c>
      <c r="H34" s="50" t="s">
        <v>217</v>
      </c>
      <c r="I34" s="7"/>
    </row>
    <row r="35">
      <c r="A35" s="26"/>
      <c r="B35" s="22" t="s">
        <v>41</v>
      </c>
      <c r="C35" s="22" t="s">
        <v>41</v>
      </c>
      <c r="D35" s="22" t="s">
        <v>41</v>
      </c>
      <c r="E35" s="22" t="s">
        <v>40</v>
      </c>
      <c r="F35" s="22"/>
      <c r="G35" s="22"/>
      <c r="H35" s="22" t="s">
        <v>45</v>
      </c>
    </row>
    <row r="36">
      <c r="A36" s="52" t="s">
        <v>218</v>
      </c>
      <c r="B36" s="53">
        <f>E281</f>
        <v>0</v>
      </c>
      <c r="C36" s="53">
        <f>E284</f>
        <v>0</v>
      </c>
      <c r="D36" s="53">
        <f>E287</f>
        <v>0</v>
      </c>
      <c r="E36" s="53">
        <f>E290</f>
        <v>3.448275862</v>
      </c>
      <c r="F36" s="53">
        <f>E293</f>
        <v>6.666666667</v>
      </c>
      <c r="G36" s="53">
        <f>E296</f>
        <v>-1</v>
      </c>
      <c r="H36" s="53">
        <f>E299</f>
        <v>0</v>
      </c>
      <c r="I36" s="55"/>
      <c r="J36" s="55"/>
      <c r="K36" s="56"/>
      <c r="L36" s="56"/>
      <c r="M36" s="56"/>
      <c r="N36" s="56"/>
      <c r="O36" s="56"/>
      <c r="P36" s="56"/>
      <c r="Q36" s="56"/>
      <c r="R36" s="56"/>
      <c r="S36" s="56"/>
      <c r="T36" s="56"/>
      <c r="U36" s="56"/>
      <c r="V36" s="56"/>
      <c r="W36" s="56"/>
      <c r="X36" s="56"/>
      <c r="Y36" s="56"/>
      <c r="Z36" s="56"/>
      <c r="AA36" s="56"/>
      <c r="AB36" s="56"/>
      <c r="AC36" s="56"/>
    </row>
    <row r="37">
      <c r="A37" s="52" t="s">
        <v>219</v>
      </c>
      <c r="B37" s="53">
        <f>D282</f>
        <v>1.357466063</v>
      </c>
      <c r="C37" s="53">
        <f>D285</f>
        <v>1.376146789</v>
      </c>
      <c r="D37" s="53">
        <f>D288</f>
        <v>1.357466063</v>
      </c>
      <c r="E37" s="53">
        <f>D291</f>
        <v>5.056179775</v>
      </c>
      <c r="F37" s="53">
        <f>D294</f>
        <v>0</v>
      </c>
      <c r="G37" s="53">
        <f>D297</f>
        <v>-1</v>
      </c>
      <c r="H37" s="53">
        <f>D300</f>
        <v>0</v>
      </c>
      <c r="I37" s="55"/>
      <c r="J37" s="55"/>
      <c r="K37" s="56"/>
      <c r="L37" s="56"/>
      <c r="M37" s="56"/>
      <c r="N37" s="56"/>
      <c r="O37" s="56"/>
      <c r="P37" s="56"/>
      <c r="Q37" s="56"/>
      <c r="S37" s="94" t="s">
        <v>465</v>
      </c>
      <c r="T37" s="56"/>
      <c r="U37" s="56"/>
      <c r="V37" s="56"/>
      <c r="W37" s="56"/>
      <c r="X37" s="56"/>
      <c r="Y37" s="56"/>
      <c r="Z37" s="56"/>
      <c r="AA37" s="56"/>
      <c r="AB37" s="56"/>
      <c r="AC37" s="56"/>
    </row>
    <row r="38">
      <c r="A38" s="52" t="s">
        <v>220</v>
      </c>
      <c r="B38" s="57" t="str">
        <f t="shared" ref="B38:H38" si="2">if(B36&gt;0,"X",if(and(B36=0,B37&lt;=3),"O",if(and(B36=0,B37&gt;3),"Δ","-")))</f>
        <v>O</v>
      </c>
      <c r="C38" s="57" t="str">
        <f t="shared" si="2"/>
        <v>O</v>
      </c>
      <c r="D38" s="57" t="str">
        <f t="shared" si="2"/>
        <v>O</v>
      </c>
      <c r="E38" s="57" t="str">
        <f t="shared" si="2"/>
        <v>X</v>
      </c>
      <c r="F38" s="57" t="str">
        <f t="shared" si="2"/>
        <v>X</v>
      </c>
      <c r="G38" s="57" t="str">
        <f t="shared" si="2"/>
        <v>-</v>
      </c>
      <c r="H38" s="57" t="str">
        <f t="shared" si="2"/>
        <v>O</v>
      </c>
      <c r="K38" s="55" t="s">
        <v>466</v>
      </c>
      <c r="L38" s="55">
        <f t="shared" ref="L38:R38" si="3">if(B38="O",1,if(B38="Δ",2,if(B38="X",3,4)))</f>
        <v>1</v>
      </c>
      <c r="M38" s="55">
        <f t="shared" si="3"/>
        <v>1</v>
      </c>
      <c r="N38" s="55">
        <f t="shared" si="3"/>
        <v>1</v>
      </c>
      <c r="O38" s="55">
        <f t="shared" si="3"/>
        <v>3</v>
      </c>
      <c r="P38" s="55">
        <f t="shared" si="3"/>
        <v>3</v>
      </c>
      <c r="Q38" s="55">
        <f t="shared" si="3"/>
        <v>4</v>
      </c>
      <c r="R38" s="55">
        <f t="shared" si="3"/>
        <v>1</v>
      </c>
      <c r="S38" s="56"/>
      <c r="T38" s="56"/>
      <c r="U38" s="56"/>
      <c r="V38" s="56"/>
      <c r="W38" s="56"/>
      <c r="X38" s="56"/>
      <c r="Y38" s="56"/>
      <c r="Z38" s="56"/>
      <c r="AA38" s="56"/>
      <c r="AB38" s="56"/>
      <c r="AC38" s="56"/>
    </row>
    <row r="39">
      <c r="A39" s="1"/>
      <c r="B39" s="55"/>
      <c r="C39" s="55"/>
      <c r="D39" s="55"/>
      <c r="E39" s="55">
        <v>1.0</v>
      </c>
      <c r="F39" s="55">
        <v>2.0</v>
      </c>
      <c r="G39" s="55" t="s">
        <v>467</v>
      </c>
      <c r="H39" s="56"/>
      <c r="K39" s="94">
        <v>1.0</v>
      </c>
      <c r="L39" s="106">
        <f t="shared" ref="L39:R39" si="4">if(L38=1,1,0)</f>
        <v>1</v>
      </c>
      <c r="M39" s="106">
        <f t="shared" si="4"/>
        <v>1</v>
      </c>
      <c r="N39" s="106">
        <f t="shared" si="4"/>
        <v>1</v>
      </c>
      <c r="O39" s="106">
        <f t="shared" si="4"/>
        <v>0</v>
      </c>
      <c r="P39" s="106">
        <f t="shared" si="4"/>
        <v>0</v>
      </c>
      <c r="Q39" s="106">
        <f t="shared" si="4"/>
        <v>0</v>
      </c>
      <c r="R39" s="106">
        <f t="shared" si="4"/>
        <v>1</v>
      </c>
      <c r="S39" s="56">
        <f t="shared" ref="S39:S42" si="6">sum(L39:R39)</f>
        <v>4</v>
      </c>
      <c r="T39" s="56"/>
      <c r="U39" s="56"/>
      <c r="V39" s="56"/>
      <c r="W39" s="56"/>
      <c r="X39" s="56"/>
      <c r="Y39" s="56"/>
      <c r="Z39" s="56"/>
      <c r="AA39" s="56"/>
      <c r="AB39" s="56"/>
      <c r="AC39" s="56"/>
    </row>
    <row r="40">
      <c r="A40" s="1"/>
      <c r="B40" s="55"/>
      <c r="C40" s="55"/>
      <c r="D40" s="55"/>
      <c r="E40" s="55"/>
      <c r="F40" s="55"/>
      <c r="G40" s="55"/>
      <c r="H40" s="56"/>
      <c r="K40" s="94">
        <v>2.0</v>
      </c>
      <c r="L40" s="106">
        <f t="shared" ref="L40:R40" si="5">if(L38=2,1,0)</f>
        <v>0</v>
      </c>
      <c r="M40" s="106">
        <f t="shared" si="5"/>
        <v>0</v>
      </c>
      <c r="N40" s="106">
        <f t="shared" si="5"/>
        <v>0</v>
      </c>
      <c r="O40" s="106">
        <f t="shared" si="5"/>
        <v>0</v>
      </c>
      <c r="P40" s="106">
        <f t="shared" si="5"/>
        <v>0</v>
      </c>
      <c r="Q40" s="106">
        <f t="shared" si="5"/>
        <v>0</v>
      </c>
      <c r="R40" s="106">
        <f t="shared" si="5"/>
        <v>0</v>
      </c>
      <c r="S40" s="56">
        <f t="shared" si="6"/>
        <v>0</v>
      </c>
      <c r="T40" s="56"/>
      <c r="U40" s="56"/>
      <c r="V40" s="56"/>
      <c r="W40" s="56"/>
      <c r="X40" s="56"/>
      <c r="Y40" s="56"/>
      <c r="Z40" s="56"/>
      <c r="AA40" s="56"/>
      <c r="AB40" s="56"/>
      <c r="AC40" s="56"/>
    </row>
    <row r="41">
      <c r="A41" s="1"/>
      <c r="B41" s="55"/>
      <c r="C41" s="55"/>
      <c r="D41" s="55"/>
      <c r="E41" s="55"/>
      <c r="F41" s="55"/>
      <c r="G41" s="55"/>
      <c r="H41" s="56"/>
      <c r="K41" s="94">
        <v>3.0</v>
      </c>
      <c r="L41" s="106">
        <f t="shared" ref="L41:R41" si="7">if(L38=3,1,0)</f>
        <v>0</v>
      </c>
      <c r="M41" s="106">
        <f t="shared" si="7"/>
        <v>0</v>
      </c>
      <c r="N41" s="106">
        <f t="shared" si="7"/>
        <v>0</v>
      </c>
      <c r="O41" s="106">
        <f t="shared" si="7"/>
        <v>1</v>
      </c>
      <c r="P41" s="106">
        <f t="shared" si="7"/>
        <v>1</v>
      </c>
      <c r="Q41" s="106">
        <f t="shared" si="7"/>
        <v>0</v>
      </c>
      <c r="R41" s="106">
        <f t="shared" si="7"/>
        <v>0</v>
      </c>
      <c r="S41" s="56">
        <f t="shared" si="6"/>
        <v>2</v>
      </c>
      <c r="T41" s="56"/>
      <c r="U41" s="56"/>
      <c r="V41" s="56"/>
      <c r="W41" s="56"/>
      <c r="X41" s="56"/>
      <c r="Y41" s="56"/>
      <c r="Z41" s="56"/>
      <c r="AA41" s="56"/>
      <c r="AB41" s="56"/>
      <c r="AC41" s="56"/>
    </row>
    <row r="42">
      <c r="A42" s="1"/>
      <c r="B42" s="55"/>
      <c r="C42" s="55"/>
      <c r="D42" s="55"/>
      <c r="E42" s="55"/>
      <c r="F42" s="55"/>
      <c r="G42" s="55"/>
      <c r="H42" s="56"/>
      <c r="K42" s="94">
        <v>4.0</v>
      </c>
      <c r="L42" s="106">
        <f t="shared" ref="L42:R42" si="8">if(L38=4,1,0)</f>
        <v>0</v>
      </c>
      <c r="M42" s="106">
        <f t="shared" si="8"/>
        <v>0</v>
      </c>
      <c r="N42" s="106">
        <f t="shared" si="8"/>
        <v>0</v>
      </c>
      <c r="O42" s="106">
        <f t="shared" si="8"/>
        <v>0</v>
      </c>
      <c r="P42" s="106">
        <f t="shared" si="8"/>
        <v>0</v>
      </c>
      <c r="Q42" s="106">
        <f t="shared" si="8"/>
        <v>1</v>
      </c>
      <c r="R42" s="106">
        <f t="shared" si="8"/>
        <v>0</v>
      </c>
      <c r="S42" s="56">
        <f t="shared" si="6"/>
        <v>1</v>
      </c>
      <c r="T42" s="56"/>
      <c r="U42" s="56"/>
      <c r="V42" s="56"/>
      <c r="W42" s="56"/>
      <c r="X42" s="56"/>
      <c r="Y42" s="56"/>
      <c r="Z42" s="56"/>
      <c r="AA42" s="56"/>
      <c r="AB42" s="56"/>
      <c r="AC42" s="56"/>
    </row>
    <row r="43">
      <c r="A43" s="1"/>
      <c r="B43" s="55"/>
      <c r="C43" s="55"/>
      <c r="D43" s="55"/>
      <c r="E43" s="55"/>
      <c r="F43" s="55"/>
      <c r="G43" s="55"/>
      <c r="H43" s="56"/>
      <c r="I43" s="56"/>
      <c r="J43" s="56"/>
      <c r="K43" s="56"/>
      <c r="L43" s="56"/>
      <c r="M43" s="56"/>
      <c r="N43" s="56"/>
      <c r="O43" s="56"/>
      <c r="P43" s="56"/>
      <c r="Q43" s="56"/>
      <c r="R43" s="56"/>
      <c r="S43" s="56"/>
      <c r="T43" s="56"/>
      <c r="U43" s="56"/>
      <c r="V43" s="56"/>
      <c r="W43" s="56"/>
      <c r="X43" s="56"/>
      <c r="Y43" s="56"/>
      <c r="Z43" s="56"/>
      <c r="AA43" s="56"/>
      <c r="AB43" s="56"/>
      <c r="AC43" s="56"/>
    </row>
    <row r="44">
      <c r="A44" s="1"/>
      <c r="B44" s="55"/>
      <c r="C44" s="55"/>
      <c r="D44" s="55"/>
      <c r="E44" s="55"/>
      <c r="F44" s="55"/>
      <c r="G44" s="55"/>
      <c r="H44" s="56"/>
      <c r="I44" s="56"/>
      <c r="J44" s="56"/>
      <c r="K44" s="56"/>
      <c r="L44" s="56"/>
      <c r="M44" s="56"/>
      <c r="N44" s="56"/>
      <c r="O44" s="56"/>
      <c r="P44" s="56"/>
      <c r="Q44" s="56"/>
      <c r="R44" s="56"/>
      <c r="S44" s="56"/>
      <c r="T44" s="56"/>
      <c r="U44" s="56"/>
      <c r="V44" s="56"/>
      <c r="W44" s="56"/>
      <c r="X44" s="56"/>
      <c r="Y44" s="56"/>
      <c r="Z44" s="56"/>
      <c r="AA44" s="56"/>
      <c r="AB44" s="56"/>
      <c r="AC44" s="56"/>
    </row>
    <row r="45">
      <c r="A45" s="1"/>
      <c r="B45" s="55"/>
      <c r="C45" s="55"/>
      <c r="D45" s="55"/>
      <c r="E45" s="55"/>
      <c r="F45" s="55"/>
      <c r="G45" s="55"/>
      <c r="H45" s="56"/>
      <c r="I45" s="56"/>
      <c r="J45" s="56"/>
      <c r="K45" s="56"/>
      <c r="L45" s="56"/>
      <c r="M45" s="56"/>
      <c r="N45" s="56"/>
      <c r="O45" s="56"/>
      <c r="P45" s="56"/>
      <c r="Q45" s="56"/>
      <c r="R45" s="56"/>
      <c r="S45" s="56"/>
      <c r="T45" s="56"/>
      <c r="U45" s="56"/>
      <c r="V45" s="56"/>
      <c r="W45" s="56"/>
      <c r="X45" s="56"/>
      <c r="Y45" s="56"/>
      <c r="Z45" s="56"/>
      <c r="AA45" s="56"/>
      <c r="AB45" s="56"/>
      <c r="AC45" s="56"/>
    </row>
    <row r="46">
      <c r="A46" s="1"/>
      <c r="B46" s="55"/>
      <c r="C46" s="55"/>
      <c r="D46" s="55"/>
      <c r="E46" s="55"/>
      <c r="F46" s="55"/>
      <c r="G46" s="55"/>
      <c r="H46" s="56"/>
      <c r="I46" s="56"/>
      <c r="J46" s="56"/>
      <c r="K46" s="56"/>
      <c r="L46" s="56"/>
      <c r="M46" s="56"/>
      <c r="N46" s="56"/>
      <c r="O46" s="56"/>
      <c r="P46" s="56"/>
      <c r="Q46" s="56"/>
      <c r="R46" s="56"/>
      <c r="S46" s="56"/>
      <c r="T46" s="56"/>
      <c r="U46" s="56"/>
      <c r="V46" s="56"/>
      <c r="W46" s="56"/>
      <c r="X46" s="56"/>
      <c r="Y46" s="56"/>
      <c r="Z46" s="56"/>
      <c r="AA46" s="56"/>
      <c r="AB46" s="56"/>
      <c r="AC46" s="56"/>
    </row>
    <row r="47">
      <c r="A47" s="1"/>
      <c r="B47" s="55"/>
      <c r="C47" s="55"/>
      <c r="D47" s="55"/>
      <c r="E47" s="55"/>
      <c r="F47" s="55"/>
      <c r="G47" s="55"/>
      <c r="H47" s="56"/>
      <c r="I47" s="56"/>
      <c r="J47" s="56"/>
      <c r="K47" s="56"/>
      <c r="L47" s="56"/>
      <c r="M47" s="56"/>
      <c r="N47" s="56"/>
      <c r="O47" s="56"/>
      <c r="P47" s="56"/>
      <c r="Q47" s="56"/>
      <c r="R47" s="56"/>
      <c r="S47" s="56"/>
      <c r="T47" s="56"/>
      <c r="U47" s="56"/>
      <c r="V47" s="56"/>
      <c r="W47" s="56"/>
      <c r="X47" s="56"/>
      <c r="Y47" s="56"/>
      <c r="Z47" s="56"/>
      <c r="AA47" s="56"/>
      <c r="AB47" s="56"/>
      <c r="AC47" s="56"/>
    </row>
    <row r="48">
      <c r="A48" s="1"/>
      <c r="B48" s="55"/>
      <c r="C48" s="55"/>
      <c r="D48" s="55"/>
      <c r="E48" s="55"/>
      <c r="F48" s="55"/>
      <c r="G48" s="55"/>
      <c r="H48" s="56"/>
      <c r="I48" s="56"/>
      <c r="J48" s="56"/>
      <c r="K48" s="56"/>
      <c r="L48" s="56"/>
      <c r="M48" s="56"/>
      <c r="N48" s="56"/>
      <c r="O48" s="56"/>
      <c r="P48" s="56"/>
      <c r="Q48" s="56"/>
      <c r="R48" s="56"/>
      <c r="S48" s="56"/>
      <c r="T48" s="56"/>
      <c r="U48" s="56"/>
      <c r="V48" s="56"/>
      <c r="W48" s="56"/>
      <c r="X48" s="56"/>
      <c r="Y48" s="56"/>
      <c r="Z48" s="56"/>
      <c r="AA48" s="56"/>
      <c r="AB48" s="56"/>
      <c r="AC48" s="56"/>
    </row>
    <row r="49">
      <c r="A49" s="1"/>
      <c r="B49" s="55"/>
      <c r="C49" s="55"/>
      <c r="D49" s="55"/>
      <c r="E49" s="55"/>
      <c r="F49" s="55"/>
      <c r="G49" s="55"/>
      <c r="H49" s="56"/>
      <c r="I49" s="56"/>
      <c r="J49" s="56"/>
      <c r="K49" s="56"/>
      <c r="L49" s="56"/>
      <c r="M49" s="56"/>
      <c r="N49" s="56"/>
      <c r="O49" s="56"/>
      <c r="P49" s="56"/>
      <c r="Q49" s="56"/>
      <c r="R49" s="56"/>
      <c r="S49" s="56"/>
      <c r="T49" s="56"/>
      <c r="U49" s="56"/>
      <c r="V49" s="56"/>
      <c r="W49" s="56"/>
      <c r="X49" s="56"/>
      <c r="Y49" s="56"/>
      <c r="Z49" s="56"/>
      <c r="AA49" s="56"/>
      <c r="AB49" s="56"/>
      <c r="AC49" s="56"/>
    </row>
    <row r="50">
      <c r="A50" s="1"/>
      <c r="B50" s="55"/>
      <c r="C50" s="55"/>
      <c r="D50" s="55"/>
      <c r="E50" s="55"/>
      <c r="F50" s="55"/>
      <c r="G50" s="55"/>
      <c r="H50" s="56"/>
      <c r="I50" s="56"/>
      <c r="J50" s="56"/>
      <c r="K50" s="56"/>
      <c r="L50" s="56"/>
      <c r="M50" s="56"/>
      <c r="N50" s="56"/>
      <c r="O50" s="56"/>
      <c r="P50" s="56"/>
      <c r="Q50" s="56"/>
      <c r="R50" s="56"/>
      <c r="S50" s="56"/>
      <c r="T50" s="56"/>
      <c r="U50" s="56"/>
      <c r="V50" s="56"/>
      <c r="W50" s="56"/>
      <c r="X50" s="56"/>
      <c r="Y50" s="56"/>
      <c r="Z50" s="56"/>
      <c r="AA50" s="56"/>
      <c r="AB50" s="56"/>
      <c r="AC50" s="56"/>
    </row>
    <row r="51">
      <c r="A51" s="1"/>
      <c r="B51" s="55"/>
      <c r="C51" s="55"/>
      <c r="D51" s="55"/>
      <c r="E51" s="55"/>
      <c r="F51" s="55"/>
      <c r="G51" s="55"/>
      <c r="H51" s="56"/>
      <c r="I51" s="56"/>
      <c r="J51" s="56"/>
      <c r="K51" s="56"/>
      <c r="L51" s="56"/>
      <c r="M51" s="56"/>
      <c r="N51" s="56"/>
      <c r="O51" s="56"/>
      <c r="P51" s="56"/>
      <c r="Q51" s="56"/>
      <c r="R51" s="56"/>
      <c r="S51" s="56"/>
      <c r="T51" s="56"/>
      <c r="U51" s="56"/>
      <c r="V51" s="56"/>
      <c r="W51" s="56"/>
      <c r="X51" s="56"/>
      <c r="Y51" s="56"/>
      <c r="Z51" s="56"/>
      <c r="AA51" s="56"/>
      <c r="AB51" s="56"/>
      <c r="AC51" s="56"/>
    </row>
    <row r="52">
      <c r="A52" s="1"/>
      <c r="B52" s="55"/>
      <c r="C52" s="55"/>
      <c r="D52" s="55"/>
      <c r="E52" s="55"/>
      <c r="G52" s="55"/>
      <c r="H52" s="56"/>
      <c r="J52" s="56"/>
      <c r="K52" s="56"/>
      <c r="L52" s="56"/>
      <c r="M52" s="56"/>
      <c r="N52" s="56"/>
      <c r="O52" s="56"/>
      <c r="P52" s="56"/>
      <c r="Q52" s="56"/>
      <c r="R52" s="56"/>
      <c r="S52" s="56"/>
      <c r="T52" s="56"/>
      <c r="U52" s="56"/>
      <c r="V52" s="56"/>
      <c r="W52" s="56"/>
      <c r="X52" s="56"/>
      <c r="Y52" s="56"/>
      <c r="Z52" s="56"/>
      <c r="AA52" s="56"/>
      <c r="AB52" s="56"/>
      <c r="AC52" s="56"/>
    </row>
    <row r="53">
      <c r="A53" s="1"/>
      <c r="B53" s="55"/>
      <c r="C53" s="55"/>
      <c r="D53" s="55"/>
      <c r="E53" s="55"/>
      <c r="F53" s="55"/>
      <c r="G53" s="55"/>
      <c r="H53" s="56"/>
      <c r="J53" s="56"/>
      <c r="K53" s="56"/>
      <c r="L53" s="56"/>
      <c r="M53" s="56"/>
      <c r="N53" s="56"/>
      <c r="O53" s="56"/>
      <c r="P53" s="56"/>
      <c r="Q53" s="56"/>
      <c r="R53" s="56"/>
      <c r="S53" s="56"/>
      <c r="T53" s="56"/>
      <c r="U53" s="56"/>
      <c r="V53" s="56"/>
      <c r="W53" s="56"/>
      <c r="X53" s="56"/>
      <c r="Y53" s="56"/>
      <c r="Z53" s="56"/>
      <c r="AA53" s="56"/>
      <c r="AB53" s="56"/>
      <c r="AC53" s="56"/>
    </row>
    <row r="54">
      <c r="A54" s="1"/>
      <c r="B54" s="55"/>
      <c r="C54" s="55"/>
      <c r="D54" s="55"/>
      <c r="E54" s="55"/>
      <c r="F54" s="55"/>
      <c r="G54" s="55"/>
      <c r="H54" s="56"/>
      <c r="J54" s="56"/>
      <c r="K54" s="56"/>
      <c r="L54" s="56"/>
      <c r="M54" s="56"/>
      <c r="N54" s="56"/>
      <c r="O54" s="56"/>
      <c r="P54" s="56"/>
      <c r="Q54" s="56"/>
      <c r="R54" s="56"/>
      <c r="S54" s="56"/>
      <c r="T54" s="56"/>
      <c r="U54" s="56"/>
      <c r="V54" s="56"/>
      <c r="W54" s="56"/>
      <c r="X54" s="56"/>
      <c r="Y54" s="56"/>
      <c r="Z54" s="56"/>
      <c r="AA54" s="56"/>
      <c r="AB54" s="56"/>
      <c r="AC54" s="56"/>
    </row>
    <row r="55">
      <c r="A55" s="1"/>
      <c r="B55" s="55"/>
      <c r="C55" s="55"/>
      <c r="D55" s="55"/>
      <c r="E55" s="55"/>
      <c r="F55" s="55"/>
      <c r="G55" s="55"/>
      <c r="H55" s="56"/>
      <c r="J55" s="56"/>
      <c r="K55" s="56"/>
      <c r="L55" s="56"/>
      <c r="M55" s="56"/>
      <c r="N55" s="56"/>
      <c r="O55" s="56"/>
      <c r="P55" s="56"/>
      <c r="Q55" s="56"/>
      <c r="R55" s="56"/>
      <c r="S55" s="56"/>
      <c r="T55" s="56"/>
      <c r="U55" s="56"/>
      <c r="V55" s="56"/>
      <c r="W55" s="56"/>
      <c r="X55" s="56"/>
      <c r="Y55" s="56"/>
      <c r="Z55" s="56"/>
      <c r="AA55" s="56"/>
      <c r="AB55" s="56"/>
      <c r="AC55" s="56"/>
    </row>
    <row r="56">
      <c r="A56" s="1"/>
      <c r="B56" s="55"/>
      <c r="C56" s="55"/>
      <c r="D56" s="55"/>
      <c r="E56" s="55"/>
      <c r="F56" s="55"/>
      <c r="G56" s="55"/>
      <c r="H56" s="56"/>
      <c r="J56" s="56"/>
      <c r="K56" s="56"/>
      <c r="L56" s="56"/>
      <c r="M56" s="56"/>
      <c r="N56" s="56"/>
      <c r="O56" s="56"/>
      <c r="P56" s="56"/>
      <c r="Q56" s="56"/>
      <c r="R56" s="56"/>
      <c r="S56" s="56"/>
      <c r="T56" s="56"/>
      <c r="U56" s="56"/>
      <c r="V56" s="56"/>
      <c r="W56" s="56"/>
      <c r="X56" s="56"/>
      <c r="Y56" s="56"/>
      <c r="Z56" s="56"/>
      <c r="AA56" s="56"/>
      <c r="AB56" s="56"/>
      <c r="AC56" s="56"/>
    </row>
    <row r="57">
      <c r="A57" s="1"/>
      <c r="B57" s="55"/>
      <c r="C57" s="55"/>
      <c r="D57" s="55"/>
      <c r="E57" s="55"/>
      <c r="F57" s="55"/>
      <c r="G57" s="55"/>
      <c r="H57" s="56"/>
      <c r="J57" s="56"/>
      <c r="K57" s="56"/>
      <c r="L57" s="56"/>
      <c r="M57" s="56"/>
      <c r="N57" s="56"/>
      <c r="O57" s="56"/>
      <c r="P57" s="56"/>
      <c r="Q57" s="56"/>
      <c r="R57" s="56"/>
      <c r="S57" s="56"/>
      <c r="T57" s="56"/>
      <c r="U57" s="56"/>
      <c r="V57" s="56"/>
      <c r="W57" s="56"/>
      <c r="X57" s="56"/>
      <c r="Y57" s="56"/>
      <c r="Z57" s="56"/>
      <c r="AA57" s="56"/>
      <c r="AB57" s="56"/>
      <c r="AC57" s="56"/>
    </row>
    <row r="58">
      <c r="A58" s="1"/>
      <c r="B58" s="55"/>
      <c r="C58" s="55"/>
      <c r="D58" s="55"/>
      <c r="E58" s="55"/>
      <c r="F58" s="55"/>
      <c r="G58" s="55"/>
      <c r="H58" s="56"/>
      <c r="I58" s="56"/>
      <c r="J58" s="56"/>
      <c r="K58" s="56"/>
      <c r="L58" s="56"/>
      <c r="M58" s="56"/>
      <c r="N58" s="56"/>
      <c r="O58" s="56"/>
      <c r="P58" s="56"/>
      <c r="Q58" s="56"/>
      <c r="R58" s="56"/>
      <c r="S58" s="56"/>
      <c r="T58" s="56"/>
      <c r="U58" s="56"/>
      <c r="V58" s="56"/>
      <c r="W58" s="56"/>
      <c r="X58" s="56"/>
      <c r="Y58" s="56"/>
      <c r="Z58" s="56"/>
      <c r="AA58" s="56"/>
      <c r="AB58" s="56"/>
      <c r="AC58" s="56"/>
    </row>
    <row r="59">
      <c r="A59" s="27"/>
      <c r="B59" s="28">
        <v>4.0</v>
      </c>
      <c r="C59" s="28">
        <v>4.0</v>
      </c>
      <c r="D59" s="28">
        <v>4.0</v>
      </c>
      <c r="E59" s="28">
        <v>4.0</v>
      </c>
      <c r="F59" s="28">
        <v>4.0</v>
      </c>
      <c r="G59" s="28">
        <v>4.0</v>
      </c>
      <c r="H59" s="29"/>
      <c r="I59" s="29"/>
      <c r="J59" s="29"/>
      <c r="K59" s="29"/>
      <c r="L59" s="29"/>
      <c r="M59" s="29"/>
      <c r="N59" s="29"/>
      <c r="O59" s="29"/>
      <c r="P59" s="29"/>
      <c r="Q59" s="29"/>
      <c r="R59" s="29"/>
      <c r="S59" s="29"/>
      <c r="T59" s="29"/>
      <c r="U59" s="29"/>
      <c r="V59" s="29"/>
      <c r="W59" s="29"/>
      <c r="X59" s="29"/>
      <c r="Y59" s="29"/>
      <c r="Z59" s="29"/>
      <c r="AA59" s="29"/>
      <c r="AB59" s="29"/>
      <c r="AC59" s="29"/>
    </row>
    <row r="60" ht="27.75" customHeight="1">
      <c r="A60" s="19"/>
      <c r="B60" s="107" t="s">
        <v>46</v>
      </c>
      <c r="C60" s="107" t="s">
        <v>47</v>
      </c>
      <c r="D60" s="108" t="s">
        <v>48</v>
      </c>
      <c r="E60" s="109" t="s">
        <v>49</v>
      </c>
      <c r="F60" s="107" t="s">
        <v>222</v>
      </c>
      <c r="G60" s="108" t="s">
        <v>54</v>
      </c>
    </row>
    <row r="61">
      <c r="A61" s="58" t="s">
        <v>468</v>
      </c>
      <c r="B61" s="22" t="s">
        <v>224</v>
      </c>
      <c r="C61" s="22" t="s">
        <v>225</v>
      </c>
      <c r="D61" s="22" t="s">
        <v>226</v>
      </c>
      <c r="E61" s="22" t="s">
        <v>469</v>
      </c>
      <c r="F61" s="22" t="s">
        <v>470</v>
      </c>
      <c r="G61" s="22" t="s">
        <v>229</v>
      </c>
    </row>
    <row r="62">
      <c r="A62" s="23"/>
      <c r="B62" s="22" t="s">
        <v>230</v>
      </c>
      <c r="C62" s="22" t="s">
        <v>230</v>
      </c>
      <c r="D62" s="22" t="s">
        <v>231</v>
      </c>
      <c r="E62" s="22" t="s">
        <v>232</v>
      </c>
      <c r="F62" s="22" t="s">
        <v>230</v>
      </c>
      <c r="G62" s="22" t="s">
        <v>230</v>
      </c>
    </row>
    <row r="63" ht="27.0" customHeight="1">
      <c r="A63" s="23"/>
      <c r="B63" s="59" t="s">
        <v>233</v>
      </c>
      <c r="C63" s="59" t="s">
        <v>234</v>
      </c>
      <c r="D63" s="59" t="s">
        <v>235</v>
      </c>
      <c r="E63" s="59" t="s">
        <v>471</v>
      </c>
      <c r="F63" s="59" t="s">
        <v>472</v>
      </c>
      <c r="G63" s="59" t="s">
        <v>237</v>
      </c>
    </row>
    <row r="64">
      <c r="A64" s="23"/>
      <c r="B64" s="50" t="s">
        <v>238</v>
      </c>
      <c r="C64" s="105" t="s">
        <v>473</v>
      </c>
      <c r="D64" s="50" t="s">
        <v>240</v>
      </c>
      <c r="E64" s="105"/>
      <c r="F64" s="105" t="s">
        <v>474</v>
      </c>
      <c r="G64" s="50" t="s">
        <v>243</v>
      </c>
    </row>
    <row r="65">
      <c r="A65" s="26"/>
      <c r="B65" s="22" t="s">
        <v>66</v>
      </c>
      <c r="C65" s="22" t="s">
        <v>66</v>
      </c>
      <c r="D65" s="22" t="s">
        <v>67</v>
      </c>
      <c r="E65" s="22" t="s">
        <v>67</v>
      </c>
      <c r="F65" s="22" t="s">
        <v>66</v>
      </c>
      <c r="G65" s="22" t="s">
        <v>67</v>
      </c>
    </row>
    <row r="66" ht="16.5" customHeight="1">
      <c r="A66" s="60" t="s">
        <v>218</v>
      </c>
      <c r="B66" s="53">
        <f>E303</f>
        <v>0</v>
      </c>
      <c r="C66" s="53">
        <f>E306</f>
        <v>0</v>
      </c>
      <c r="D66" s="53">
        <f>E309</f>
        <v>0</v>
      </c>
      <c r="E66" s="53">
        <f>E312</f>
        <v>-1</v>
      </c>
      <c r="F66" s="53">
        <f>E315</f>
        <v>13.15789474</v>
      </c>
      <c r="G66" s="53">
        <f>E318</f>
        <v>0</v>
      </c>
      <c r="H66" s="55"/>
      <c r="I66" s="55"/>
      <c r="J66" s="55"/>
      <c r="K66" s="56"/>
      <c r="L66" s="56"/>
      <c r="M66" s="56"/>
      <c r="N66" s="56"/>
      <c r="O66" s="56"/>
      <c r="P66" s="56"/>
      <c r="Q66" s="56"/>
      <c r="R66" s="56"/>
      <c r="S66" s="56"/>
      <c r="T66" s="56"/>
      <c r="U66" s="56"/>
      <c r="V66" s="56"/>
      <c r="W66" s="56"/>
      <c r="X66" s="56"/>
      <c r="Y66" s="56"/>
      <c r="Z66" s="56"/>
      <c r="AA66" s="56"/>
      <c r="AB66" s="56"/>
      <c r="AC66" s="56"/>
    </row>
    <row r="67" ht="16.5" customHeight="1">
      <c r="A67" s="60" t="s">
        <v>219</v>
      </c>
      <c r="B67" s="53">
        <f>D304</f>
        <v>1.063829787</v>
      </c>
      <c r="C67" s="53">
        <f>D307</f>
        <v>15.94202899</v>
      </c>
      <c r="D67" s="53">
        <f>D310</f>
        <v>0</v>
      </c>
      <c r="E67" s="53">
        <f>D313</f>
        <v>-1</v>
      </c>
      <c r="F67" s="53">
        <f>D316</f>
        <v>9.219858156</v>
      </c>
      <c r="G67" s="53">
        <f>D319</f>
        <v>2.659574468</v>
      </c>
      <c r="H67" s="55"/>
      <c r="I67" s="55"/>
      <c r="J67" s="55"/>
      <c r="K67" s="56"/>
      <c r="L67" s="56"/>
      <c r="M67" s="56"/>
      <c r="N67" s="56"/>
      <c r="O67" s="56"/>
      <c r="P67" s="56"/>
      <c r="Q67" s="56"/>
      <c r="R67" s="94" t="s">
        <v>465</v>
      </c>
      <c r="S67" s="56"/>
      <c r="T67" s="56"/>
      <c r="U67" s="56"/>
      <c r="V67" s="56"/>
      <c r="W67" s="56"/>
      <c r="X67" s="56"/>
      <c r="Y67" s="56"/>
      <c r="Z67" s="56"/>
      <c r="AA67" s="56"/>
      <c r="AB67" s="56"/>
      <c r="AC67" s="56"/>
    </row>
    <row r="68" ht="16.5" customHeight="1">
      <c r="A68" s="60" t="s">
        <v>220</v>
      </c>
      <c r="B68" s="57" t="str">
        <f t="shared" ref="B68:G68" si="9">if(B66&gt;0,"X",if(and(B66=0,B67&lt;=3),"O",if(and(B66=0,B67&gt;3),"Δ","-")))</f>
        <v>O</v>
      </c>
      <c r="C68" s="57" t="str">
        <f t="shared" si="9"/>
        <v>Δ</v>
      </c>
      <c r="D68" s="57" t="str">
        <f t="shared" si="9"/>
        <v>O</v>
      </c>
      <c r="E68" s="57" t="str">
        <f t="shared" si="9"/>
        <v>-</v>
      </c>
      <c r="F68" s="57" t="str">
        <f t="shared" si="9"/>
        <v>X</v>
      </c>
      <c r="G68" s="57" t="str">
        <f t="shared" si="9"/>
        <v>O</v>
      </c>
      <c r="H68" s="55"/>
      <c r="I68" s="55"/>
      <c r="J68" s="55"/>
      <c r="K68" s="55" t="s">
        <v>466</v>
      </c>
      <c r="L68" s="55">
        <f t="shared" ref="L68:Q68" si="10">if(B68="O",1,if(B68="Δ",2,if(B68="X",3,4)))</f>
        <v>1</v>
      </c>
      <c r="M68" s="55">
        <f t="shared" si="10"/>
        <v>2</v>
      </c>
      <c r="N68" s="55">
        <f t="shared" si="10"/>
        <v>1</v>
      </c>
      <c r="O68" s="55">
        <f t="shared" si="10"/>
        <v>4</v>
      </c>
      <c r="P68" s="55">
        <f t="shared" si="10"/>
        <v>3</v>
      </c>
      <c r="Q68" s="55">
        <f t="shared" si="10"/>
        <v>1</v>
      </c>
      <c r="R68" s="56"/>
      <c r="S68" s="56"/>
      <c r="T68" s="56"/>
      <c r="U68" s="56"/>
      <c r="V68" s="56"/>
      <c r="W68" s="56"/>
      <c r="X68" s="56"/>
      <c r="Y68" s="56"/>
      <c r="Z68" s="56"/>
      <c r="AA68" s="56"/>
      <c r="AB68" s="56"/>
      <c r="AC68" s="56"/>
    </row>
    <row r="69" ht="16.5" customHeight="1">
      <c r="A69" s="1"/>
      <c r="B69" s="55"/>
      <c r="C69" s="55">
        <v>3.0</v>
      </c>
      <c r="D69" s="55"/>
      <c r="E69" s="55" t="s">
        <v>467</v>
      </c>
      <c r="F69" s="55">
        <v>4.0</v>
      </c>
      <c r="G69" s="55"/>
      <c r="H69" s="55"/>
      <c r="I69" s="55"/>
      <c r="J69" s="55"/>
      <c r="K69" s="94">
        <v>1.0</v>
      </c>
      <c r="L69" s="106">
        <f t="shared" ref="L69:Q69" si="11">if(L68=1,1,0)</f>
        <v>1</v>
      </c>
      <c r="M69" s="106">
        <f t="shared" si="11"/>
        <v>0</v>
      </c>
      <c r="N69" s="106">
        <f t="shared" si="11"/>
        <v>1</v>
      </c>
      <c r="O69" s="106">
        <f t="shared" si="11"/>
        <v>0</v>
      </c>
      <c r="P69" s="106">
        <f t="shared" si="11"/>
        <v>0</v>
      </c>
      <c r="Q69" s="106">
        <f t="shared" si="11"/>
        <v>1</v>
      </c>
      <c r="R69" s="56">
        <f t="shared" ref="R69:R72" si="13">sum(L69:Q69)</f>
        <v>3</v>
      </c>
      <c r="S69" s="56"/>
      <c r="T69" s="56"/>
      <c r="U69" s="56"/>
      <c r="V69" s="56"/>
      <c r="W69" s="56"/>
      <c r="X69" s="56"/>
      <c r="Y69" s="56"/>
      <c r="Z69" s="56"/>
      <c r="AA69" s="56"/>
      <c r="AB69" s="56"/>
      <c r="AC69" s="56"/>
    </row>
    <row r="70" ht="16.5" customHeight="1">
      <c r="A70" s="1"/>
      <c r="B70" s="55"/>
      <c r="C70" s="55"/>
      <c r="D70" s="55"/>
      <c r="E70" s="55"/>
      <c r="F70" s="55"/>
      <c r="G70" s="55"/>
      <c r="H70" s="55"/>
      <c r="I70" s="55"/>
      <c r="J70" s="55"/>
      <c r="K70" s="94">
        <v>2.0</v>
      </c>
      <c r="L70" s="106">
        <f t="shared" ref="L70:Q70" si="12">if(L68=2,1,0)</f>
        <v>0</v>
      </c>
      <c r="M70" s="106">
        <f t="shared" si="12"/>
        <v>1</v>
      </c>
      <c r="N70" s="106">
        <f t="shared" si="12"/>
        <v>0</v>
      </c>
      <c r="O70" s="106">
        <f t="shared" si="12"/>
        <v>0</v>
      </c>
      <c r="P70" s="106">
        <f t="shared" si="12"/>
        <v>0</v>
      </c>
      <c r="Q70" s="106">
        <f t="shared" si="12"/>
        <v>0</v>
      </c>
      <c r="R70" s="56">
        <f t="shared" si="13"/>
        <v>1</v>
      </c>
      <c r="S70" s="56"/>
      <c r="T70" s="56"/>
      <c r="U70" s="56"/>
      <c r="V70" s="56"/>
      <c r="W70" s="56"/>
      <c r="X70" s="56"/>
      <c r="Y70" s="56"/>
      <c r="Z70" s="56"/>
      <c r="AA70" s="56"/>
      <c r="AB70" s="56"/>
      <c r="AC70" s="56"/>
    </row>
    <row r="71" ht="16.5" customHeight="1">
      <c r="A71" s="1"/>
      <c r="B71" s="55"/>
      <c r="C71" s="55"/>
      <c r="D71" s="55"/>
      <c r="E71" s="55"/>
      <c r="F71" s="55"/>
      <c r="G71" s="55"/>
      <c r="H71" s="55"/>
      <c r="I71" s="55"/>
      <c r="J71" s="55"/>
      <c r="K71" s="94">
        <v>3.0</v>
      </c>
      <c r="L71" s="106">
        <f t="shared" ref="L71:Q71" si="14">if(L68=3,1,0)</f>
        <v>0</v>
      </c>
      <c r="M71" s="106">
        <f t="shared" si="14"/>
        <v>0</v>
      </c>
      <c r="N71" s="106">
        <f t="shared" si="14"/>
        <v>0</v>
      </c>
      <c r="O71" s="106">
        <f t="shared" si="14"/>
        <v>0</v>
      </c>
      <c r="P71" s="106">
        <f t="shared" si="14"/>
        <v>1</v>
      </c>
      <c r="Q71" s="106">
        <f t="shared" si="14"/>
        <v>0</v>
      </c>
      <c r="R71" s="56">
        <f t="shared" si="13"/>
        <v>1</v>
      </c>
      <c r="S71" s="56"/>
      <c r="T71" s="56"/>
      <c r="U71" s="56"/>
      <c r="V71" s="56"/>
      <c r="W71" s="56"/>
      <c r="X71" s="56"/>
      <c r="Y71" s="56"/>
      <c r="Z71" s="56"/>
      <c r="AA71" s="56"/>
      <c r="AB71" s="56"/>
      <c r="AC71" s="56"/>
    </row>
    <row r="72" ht="16.5" customHeight="1">
      <c r="A72" s="1"/>
      <c r="B72" s="55"/>
      <c r="C72" s="55"/>
      <c r="D72" s="55"/>
      <c r="E72" s="55"/>
      <c r="F72" s="55"/>
      <c r="G72" s="55"/>
      <c r="H72" s="55"/>
      <c r="I72" s="55"/>
      <c r="J72" s="55"/>
      <c r="K72" s="94">
        <v>4.0</v>
      </c>
      <c r="L72" s="106">
        <f t="shared" ref="L72:Q72" si="15">if(L68=4,1,0)</f>
        <v>0</v>
      </c>
      <c r="M72" s="106">
        <f t="shared" si="15"/>
        <v>0</v>
      </c>
      <c r="N72" s="106">
        <f t="shared" si="15"/>
        <v>0</v>
      </c>
      <c r="O72" s="106">
        <f t="shared" si="15"/>
        <v>1</v>
      </c>
      <c r="P72" s="106">
        <f t="shared" si="15"/>
        <v>0</v>
      </c>
      <c r="Q72" s="106">
        <f t="shared" si="15"/>
        <v>0</v>
      </c>
      <c r="R72" s="56">
        <f t="shared" si="13"/>
        <v>1</v>
      </c>
      <c r="S72" s="56"/>
      <c r="T72" s="56"/>
      <c r="U72" s="56"/>
      <c r="V72" s="56"/>
      <c r="W72" s="56"/>
      <c r="X72" s="56"/>
      <c r="Y72" s="56"/>
      <c r="Z72" s="56"/>
      <c r="AA72" s="56"/>
      <c r="AB72" s="56"/>
      <c r="AC72" s="56"/>
    </row>
    <row r="73" ht="16.5" customHeight="1">
      <c r="A73" s="1"/>
      <c r="B73" s="55"/>
      <c r="C73" s="55"/>
      <c r="D73" s="55"/>
      <c r="E73" s="55"/>
      <c r="F73" s="55"/>
      <c r="G73" s="55"/>
      <c r="H73" s="55"/>
      <c r="I73" s="55"/>
      <c r="J73" s="55"/>
      <c r="S73" s="56"/>
      <c r="T73" s="56"/>
      <c r="U73" s="56"/>
      <c r="V73" s="56"/>
      <c r="W73" s="56"/>
      <c r="X73" s="56"/>
      <c r="Y73" s="56"/>
      <c r="Z73" s="56"/>
      <c r="AA73" s="56"/>
      <c r="AB73" s="56"/>
      <c r="AC73" s="56"/>
    </row>
    <row r="74" ht="16.5" customHeight="1">
      <c r="A74" s="1"/>
      <c r="B74" s="55"/>
      <c r="C74" s="55"/>
      <c r="D74" s="55"/>
      <c r="E74" s="55"/>
      <c r="F74" s="55"/>
      <c r="G74" s="55"/>
      <c r="H74" s="55"/>
      <c r="I74" s="55"/>
      <c r="J74" s="55"/>
      <c r="S74" s="56"/>
      <c r="T74" s="56"/>
      <c r="U74" s="56"/>
      <c r="V74" s="56"/>
      <c r="W74" s="56"/>
      <c r="X74" s="56"/>
      <c r="Y74" s="56"/>
      <c r="Z74" s="56"/>
      <c r="AA74" s="56"/>
      <c r="AB74" s="56"/>
      <c r="AC74" s="56"/>
    </row>
    <row r="75" ht="16.5" customHeight="1">
      <c r="A75" s="1"/>
      <c r="B75" s="55"/>
      <c r="C75" s="55"/>
      <c r="D75" s="55"/>
      <c r="E75" s="55"/>
      <c r="F75" s="55"/>
      <c r="G75" s="55"/>
      <c r="H75" s="55"/>
      <c r="I75" s="55"/>
      <c r="J75" s="55"/>
      <c r="K75" s="56"/>
      <c r="L75" s="56"/>
      <c r="M75" s="56"/>
      <c r="N75" s="56"/>
      <c r="O75" s="56"/>
      <c r="P75" s="56"/>
      <c r="Q75" s="56"/>
      <c r="R75" s="56"/>
      <c r="S75" s="56"/>
      <c r="T75" s="56"/>
      <c r="U75" s="56"/>
      <c r="V75" s="56"/>
      <c r="W75" s="56"/>
      <c r="X75" s="56"/>
      <c r="Y75" s="56"/>
      <c r="Z75" s="56"/>
      <c r="AA75" s="56"/>
      <c r="AB75" s="56"/>
      <c r="AC75" s="56"/>
    </row>
    <row r="76" ht="16.5" customHeight="1">
      <c r="A76" s="1"/>
      <c r="B76" s="55"/>
      <c r="C76" s="55"/>
      <c r="D76" s="55"/>
      <c r="E76" s="55"/>
      <c r="F76" s="55"/>
      <c r="G76" s="55"/>
      <c r="H76" s="55"/>
      <c r="I76" s="55"/>
      <c r="J76" s="55"/>
      <c r="K76" s="56"/>
      <c r="L76" s="56"/>
      <c r="M76" s="56"/>
      <c r="N76" s="56"/>
      <c r="O76" s="56"/>
      <c r="P76" s="56"/>
      <c r="Q76" s="56"/>
      <c r="R76" s="56"/>
      <c r="S76" s="56"/>
      <c r="T76" s="56"/>
      <c r="U76" s="56"/>
      <c r="V76" s="56"/>
      <c r="W76" s="56"/>
      <c r="X76" s="56"/>
      <c r="Y76" s="56"/>
      <c r="Z76" s="56"/>
      <c r="AA76" s="56"/>
      <c r="AB76" s="56"/>
      <c r="AC76" s="56"/>
    </row>
    <row r="77" ht="16.5" customHeight="1">
      <c r="A77" s="1"/>
      <c r="B77" s="55"/>
      <c r="C77" s="55"/>
      <c r="D77" s="55"/>
      <c r="E77" s="55"/>
      <c r="F77" s="55"/>
      <c r="G77" s="55"/>
      <c r="H77" s="55"/>
      <c r="I77" s="55"/>
      <c r="J77" s="55"/>
      <c r="K77" s="56"/>
      <c r="L77" s="56"/>
      <c r="M77" s="56"/>
      <c r="N77" s="56"/>
      <c r="O77" s="56"/>
      <c r="P77" s="56"/>
      <c r="Q77" s="56"/>
      <c r="R77" s="56"/>
      <c r="S77" s="56"/>
      <c r="T77" s="56"/>
      <c r="U77" s="56"/>
      <c r="V77" s="56"/>
      <c r="W77" s="56"/>
      <c r="X77" s="56"/>
      <c r="Y77" s="56"/>
      <c r="Z77" s="56"/>
      <c r="AA77" s="56"/>
      <c r="AB77" s="56"/>
      <c r="AC77" s="56"/>
    </row>
    <row r="78" ht="16.5" customHeight="1">
      <c r="A78" s="1"/>
      <c r="B78" s="55"/>
      <c r="C78" s="55"/>
      <c r="D78" s="55"/>
      <c r="E78" s="55"/>
      <c r="F78" s="55"/>
      <c r="G78" s="55"/>
      <c r="H78" s="55"/>
      <c r="I78" s="55"/>
      <c r="J78" s="55"/>
      <c r="K78" s="56"/>
      <c r="L78" s="56"/>
      <c r="M78" s="56"/>
      <c r="N78" s="56"/>
      <c r="O78" s="56"/>
      <c r="P78" s="56"/>
      <c r="Q78" s="56"/>
      <c r="R78" s="56"/>
      <c r="S78" s="56"/>
      <c r="T78" s="56"/>
      <c r="U78" s="56"/>
      <c r="V78" s="56"/>
      <c r="W78" s="56"/>
      <c r="X78" s="56"/>
      <c r="Y78" s="56"/>
      <c r="Z78" s="56"/>
      <c r="AA78" s="56"/>
      <c r="AB78" s="56"/>
      <c r="AC78" s="56"/>
    </row>
    <row r="79" ht="16.5" customHeight="1">
      <c r="A79" s="1"/>
      <c r="B79" s="55"/>
      <c r="C79" s="55"/>
      <c r="D79" s="55"/>
      <c r="E79" s="55"/>
      <c r="F79" s="55"/>
      <c r="G79" s="55"/>
      <c r="H79" s="55"/>
      <c r="I79" s="55"/>
      <c r="J79" s="55"/>
      <c r="K79" s="56"/>
      <c r="L79" s="56"/>
      <c r="M79" s="56"/>
      <c r="N79" s="56"/>
      <c r="O79" s="56"/>
      <c r="P79" s="56"/>
      <c r="Q79" s="56"/>
      <c r="R79" s="56"/>
      <c r="S79" s="56"/>
      <c r="T79" s="56"/>
      <c r="U79" s="56"/>
      <c r="V79" s="56"/>
      <c r="W79" s="56"/>
      <c r="X79" s="56"/>
      <c r="Y79" s="56"/>
      <c r="Z79" s="56"/>
      <c r="AA79" s="56"/>
      <c r="AB79" s="56"/>
      <c r="AC79" s="56"/>
    </row>
    <row r="80" ht="16.5" customHeight="1">
      <c r="A80" s="1"/>
      <c r="B80" s="55"/>
      <c r="C80" s="55"/>
      <c r="D80" s="55"/>
      <c r="E80" s="55"/>
      <c r="F80" s="55"/>
      <c r="G80" s="55"/>
      <c r="H80" s="55"/>
      <c r="I80" s="55"/>
      <c r="J80" s="55"/>
      <c r="K80" s="56"/>
      <c r="L80" s="56"/>
      <c r="M80" s="56"/>
      <c r="N80" s="56"/>
      <c r="O80" s="56"/>
      <c r="P80" s="56"/>
      <c r="Q80" s="56"/>
      <c r="R80" s="56"/>
      <c r="S80" s="56"/>
      <c r="T80" s="56"/>
      <c r="U80" s="56"/>
      <c r="V80" s="56"/>
      <c r="W80" s="56"/>
      <c r="X80" s="56"/>
      <c r="Y80" s="56"/>
      <c r="Z80" s="56"/>
      <c r="AA80" s="56"/>
      <c r="AB80" s="56"/>
      <c r="AC80" s="56"/>
    </row>
    <row r="81" ht="16.5" customHeight="1">
      <c r="A81" s="1"/>
      <c r="B81" s="55"/>
      <c r="C81" s="55"/>
      <c r="D81" s="55"/>
      <c r="E81" s="55"/>
      <c r="F81" s="55"/>
      <c r="G81" s="55"/>
      <c r="H81" s="55"/>
      <c r="I81" s="55"/>
      <c r="J81" s="55"/>
      <c r="K81" s="56"/>
      <c r="L81" s="56"/>
      <c r="M81" s="56"/>
      <c r="N81" s="56"/>
      <c r="O81" s="56"/>
      <c r="P81" s="56"/>
      <c r="Q81" s="56"/>
      <c r="R81" s="56"/>
      <c r="S81" s="56"/>
      <c r="T81" s="56"/>
      <c r="U81" s="56"/>
      <c r="V81" s="56"/>
      <c r="W81" s="56"/>
      <c r="X81" s="56"/>
      <c r="Y81" s="56"/>
      <c r="Z81" s="56"/>
      <c r="AA81" s="56"/>
      <c r="AB81" s="56"/>
      <c r="AC81" s="56"/>
    </row>
    <row r="82" ht="16.5" customHeight="1">
      <c r="A82" s="1"/>
      <c r="B82" s="55"/>
      <c r="C82" s="55"/>
      <c r="D82" s="55"/>
      <c r="E82" s="55"/>
      <c r="F82" s="55"/>
      <c r="G82" s="55"/>
      <c r="H82" s="55"/>
      <c r="I82" s="55"/>
      <c r="J82" s="55"/>
      <c r="K82" s="56"/>
      <c r="L82" s="56"/>
      <c r="M82" s="56"/>
      <c r="N82" s="56"/>
      <c r="O82" s="56"/>
      <c r="P82" s="56"/>
      <c r="Q82" s="56"/>
      <c r="R82" s="56"/>
      <c r="S82" s="56"/>
      <c r="T82" s="56"/>
      <c r="U82" s="56"/>
      <c r="V82" s="56"/>
      <c r="W82" s="56"/>
      <c r="X82" s="56"/>
      <c r="Y82" s="56"/>
      <c r="Z82" s="56"/>
      <c r="AA82" s="56"/>
      <c r="AB82" s="56"/>
      <c r="AC82" s="56"/>
    </row>
    <row r="83" ht="16.5" customHeight="1">
      <c r="A83" s="1"/>
      <c r="B83" s="55"/>
      <c r="C83" s="55"/>
      <c r="D83" s="55"/>
      <c r="E83" s="55"/>
      <c r="F83" s="55"/>
      <c r="G83" s="55"/>
      <c r="H83" s="55"/>
      <c r="I83" s="55"/>
      <c r="J83" s="55"/>
      <c r="K83" s="56"/>
      <c r="L83" s="56"/>
      <c r="M83" s="56"/>
      <c r="N83" s="56"/>
      <c r="O83" s="56"/>
      <c r="P83" s="56"/>
      <c r="Q83" s="56"/>
      <c r="R83" s="56"/>
      <c r="S83" s="56"/>
      <c r="T83" s="56"/>
      <c r="U83" s="56"/>
      <c r="V83" s="56"/>
      <c r="W83" s="56"/>
      <c r="X83" s="56"/>
      <c r="Y83" s="56"/>
      <c r="Z83" s="56"/>
      <c r="AA83" s="56"/>
      <c r="AB83" s="56"/>
      <c r="AC83" s="56"/>
    </row>
    <row r="84" ht="16.5" customHeight="1">
      <c r="A84" s="1"/>
      <c r="B84" s="55"/>
      <c r="C84" s="55"/>
      <c r="D84" s="55"/>
      <c r="E84" s="55"/>
      <c r="F84" s="55"/>
      <c r="G84" s="55"/>
      <c r="H84" s="55"/>
      <c r="I84" s="55"/>
      <c r="J84" s="55"/>
      <c r="K84" s="56"/>
      <c r="L84" s="56"/>
      <c r="M84" s="56"/>
      <c r="N84" s="56"/>
      <c r="O84" s="56"/>
      <c r="P84" s="56"/>
      <c r="Q84" s="56"/>
      <c r="R84" s="56"/>
      <c r="S84" s="56"/>
      <c r="T84" s="56"/>
      <c r="U84" s="56"/>
      <c r="V84" s="56"/>
      <c r="W84" s="56"/>
      <c r="X84" s="56"/>
      <c r="Y84" s="56"/>
      <c r="Z84" s="56"/>
      <c r="AA84" s="56"/>
      <c r="AB84" s="56"/>
      <c r="AC84" s="56"/>
    </row>
    <row r="85" ht="16.5" customHeight="1">
      <c r="A85" s="1"/>
      <c r="B85" s="55"/>
      <c r="C85" s="55"/>
      <c r="D85" s="55"/>
      <c r="E85" s="55"/>
      <c r="F85" s="55"/>
      <c r="G85" s="55"/>
      <c r="H85" s="55"/>
      <c r="I85" s="55"/>
      <c r="J85" s="55"/>
      <c r="K85" s="56"/>
      <c r="L85" s="56"/>
      <c r="M85" s="56"/>
      <c r="N85" s="56"/>
      <c r="O85" s="56"/>
      <c r="P85" s="56"/>
      <c r="Q85" s="56"/>
      <c r="R85" s="56"/>
      <c r="S85" s="56"/>
      <c r="T85" s="56"/>
      <c r="U85" s="56"/>
      <c r="V85" s="56"/>
      <c r="W85" s="56"/>
      <c r="X85" s="56"/>
      <c r="Y85" s="56"/>
      <c r="Z85" s="56"/>
      <c r="AA85" s="56"/>
      <c r="AB85" s="56"/>
      <c r="AC85" s="56"/>
    </row>
    <row r="86" ht="16.5" customHeight="1">
      <c r="A86" s="1"/>
      <c r="B86" s="55"/>
      <c r="C86" s="55"/>
      <c r="D86" s="55"/>
      <c r="E86" s="55"/>
      <c r="F86" s="55"/>
      <c r="G86" s="55"/>
      <c r="H86" s="55"/>
      <c r="I86" s="55"/>
      <c r="J86" s="55"/>
      <c r="K86" s="56"/>
      <c r="L86" s="56"/>
      <c r="M86" s="56"/>
      <c r="N86" s="56"/>
      <c r="O86" s="56"/>
      <c r="P86" s="56"/>
      <c r="Q86" s="56"/>
      <c r="R86" s="56"/>
      <c r="S86" s="56"/>
      <c r="T86" s="56"/>
      <c r="U86" s="56"/>
      <c r="V86" s="56"/>
      <c r="W86" s="56"/>
      <c r="X86" s="56"/>
      <c r="Y86" s="56"/>
      <c r="Z86" s="56"/>
      <c r="AA86" s="56"/>
      <c r="AB86" s="56"/>
      <c r="AC86" s="56"/>
    </row>
    <row r="87" ht="16.5" customHeight="1">
      <c r="A87" s="1"/>
      <c r="B87" s="55"/>
      <c r="C87" s="55"/>
      <c r="D87" s="55"/>
      <c r="F87" s="55"/>
      <c r="G87" s="55"/>
      <c r="H87" s="55"/>
      <c r="I87" s="55"/>
      <c r="J87" s="55"/>
      <c r="K87" s="56"/>
      <c r="L87" s="56"/>
      <c r="M87" s="56"/>
      <c r="N87" s="56"/>
      <c r="O87" s="56"/>
      <c r="P87" s="56"/>
      <c r="Q87" s="56"/>
      <c r="R87" s="56"/>
      <c r="S87" s="56"/>
      <c r="T87" s="56"/>
      <c r="U87" s="56"/>
      <c r="V87" s="56"/>
      <c r="W87" s="56"/>
      <c r="X87" s="56"/>
      <c r="Y87" s="56"/>
      <c r="Z87" s="56"/>
      <c r="AA87" s="56"/>
      <c r="AB87" s="56"/>
      <c r="AC87" s="56"/>
    </row>
    <row r="88" ht="16.5" customHeight="1">
      <c r="A88" s="27"/>
      <c r="B88" s="28"/>
      <c r="C88" s="28"/>
      <c r="D88" s="28"/>
      <c r="E88" s="28"/>
      <c r="F88" s="28"/>
      <c r="G88" s="28"/>
      <c r="H88" s="28"/>
      <c r="I88" s="28"/>
      <c r="J88" s="28"/>
      <c r="K88" s="29"/>
      <c r="L88" s="29"/>
      <c r="M88" s="29"/>
      <c r="N88" s="29"/>
      <c r="O88" s="29"/>
      <c r="P88" s="29"/>
      <c r="Q88" s="29"/>
      <c r="R88" s="29"/>
      <c r="S88" s="29"/>
      <c r="T88" s="29"/>
      <c r="U88" s="29"/>
      <c r="V88" s="29"/>
      <c r="W88" s="29"/>
      <c r="X88" s="29"/>
      <c r="Y88" s="29"/>
      <c r="Z88" s="29"/>
      <c r="AA88" s="29"/>
      <c r="AB88" s="29"/>
      <c r="AC88" s="29"/>
    </row>
    <row r="89" ht="27.75" customHeight="1">
      <c r="A89" s="19"/>
      <c r="B89" s="108" t="s">
        <v>68</v>
      </c>
      <c r="C89" s="108" t="s">
        <v>244</v>
      </c>
      <c r="D89" s="108" t="s">
        <v>70</v>
      </c>
      <c r="E89" s="108" t="s">
        <v>245</v>
      </c>
      <c r="F89" s="32"/>
    </row>
    <row r="90">
      <c r="A90" s="61" t="s">
        <v>475</v>
      </c>
      <c r="B90" s="22" t="s">
        <v>247</v>
      </c>
      <c r="C90" s="22" t="s">
        <v>248</v>
      </c>
      <c r="D90" s="22" t="s">
        <v>249</v>
      </c>
      <c r="E90" s="22" t="s">
        <v>250</v>
      </c>
      <c r="F90" s="7"/>
    </row>
    <row r="91">
      <c r="A91" s="23"/>
      <c r="B91" s="22" t="s">
        <v>96</v>
      </c>
      <c r="C91" s="22" t="s">
        <v>251</v>
      </c>
      <c r="D91" s="22" t="s">
        <v>251</v>
      </c>
      <c r="E91" s="22" t="s">
        <v>251</v>
      </c>
      <c r="F91" s="7"/>
    </row>
    <row r="92" ht="25.5" customHeight="1">
      <c r="A92" s="23"/>
      <c r="B92" s="59" t="s">
        <v>252</v>
      </c>
      <c r="C92" s="59" t="s">
        <v>476</v>
      </c>
      <c r="D92" s="59" t="s">
        <v>254</v>
      </c>
      <c r="E92" s="59" t="s">
        <v>477</v>
      </c>
      <c r="F92" s="7"/>
    </row>
    <row r="93">
      <c r="A93" s="23"/>
      <c r="B93" s="105" t="s">
        <v>478</v>
      </c>
      <c r="C93" s="105" t="s">
        <v>479</v>
      </c>
      <c r="D93" s="22" t="s">
        <v>258</v>
      </c>
      <c r="E93" s="110" t="s">
        <v>480</v>
      </c>
    </row>
    <row r="94">
      <c r="A94" s="26"/>
      <c r="B94" s="22" t="s">
        <v>81</v>
      </c>
      <c r="C94" s="22" t="s">
        <v>82</v>
      </c>
      <c r="D94" s="22" t="s">
        <v>82</v>
      </c>
      <c r="E94" s="22" t="s">
        <v>82</v>
      </c>
    </row>
    <row r="95">
      <c r="A95" s="62" t="s">
        <v>218</v>
      </c>
      <c r="B95" s="53">
        <f>E322</f>
        <v>0</v>
      </c>
      <c r="C95" s="53">
        <f>E325</f>
        <v>5.555555556</v>
      </c>
      <c r="D95" s="53">
        <f>E328</f>
        <v>0</v>
      </c>
      <c r="E95" s="53">
        <f>E331</f>
        <v>6.666666667</v>
      </c>
      <c r="F95" s="55"/>
      <c r="G95" s="55"/>
      <c r="H95" s="56"/>
      <c r="I95" s="56"/>
      <c r="J95" s="56"/>
      <c r="K95" s="56"/>
      <c r="L95" s="56"/>
      <c r="M95" s="56"/>
      <c r="N95" s="56"/>
      <c r="O95" s="56"/>
      <c r="P95" s="56"/>
      <c r="Q95" s="56"/>
      <c r="R95" s="56"/>
      <c r="S95" s="56"/>
      <c r="T95" s="56"/>
      <c r="U95" s="56"/>
      <c r="V95" s="56"/>
      <c r="W95" s="56"/>
      <c r="X95" s="56"/>
      <c r="Y95" s="56"/>
      <c r="Z95" s="56"/>
      <c r="AA95" s="56"/>
      <c r="AB95" s="56"/>
      <c r="AC95" s="56"/>
    </row>
    <row r="96">
      <c r="A96" s="62" t="s">
        <v>219</v>
      </c>
      <c r="B96" s="53">
        <f>D323</f>
        <v>0</v>
      </c>
      <c r="C96" s="53">
        <f>D326</f>
        <v>1.214574899</v>
      </c>
      <c r="D96" s="53">
        <f>D329</f>
        <v>0.4672897196</v>
      </c>
      <c r="E96" s="53">
        <f>D332</f>
        <v>0</v>
      </c>
      <c r="F96" s="55"/>
      <c r="G96" s="55"/>
      <c r="H96" s="56"/>
      <c r="I96" s="56"/>
      <c r="J96" s="56"/>
      <c r="K96" s="56"/>
      <c r="L96" s="56"/>
      <c r="M96" s="56"/>
      <c r="N96" s="56"/>
      <c r="O96" s="56"/>
      <c r="P96" s="94" t="s">
        <v>465</v>
      </c>
      <c r="Q96" s="56"/>
      <c r="S96" s="56"/>
      <c r="T96" s="56"/>
      <c r="U96" s="56"/>
      <c r="V96" s="56"/>
      <c r="W96" s="56"/>
      <c r="X96" s="56"/>
      <c r="Y96" s="56"/>
      <c r="Z96" s="56"/>
      <c r="AA96" s="56"/>
      <c r="AB96" s="56"/>
      <c r="AC96" s="56"/>
    </row>
    <row r="97">
      <c r="A97" s="62" t="s">
        <v>220</v>
      </c>
      <c r="B97" s="57" t="str">
        <f t="shared" ref="B97:E97" si="16">if(B95&gt;0,"X",if(and(B95=0,B96&lt;=3),"O",if(and(B95=0,B96&gt;3),"Δ","-")))</f>
        <v>O</v>
      </c>
      <c r="C97" s="57" t="str">
        <f t="shared" si="16"/>
        <v>X</v>
      </c>
      <c r="D97" s="57" t="str">
        <f t="shared" si="16"/>
        <v>O</v>
      </c>
      <c r="E97" s="57" t="str">
        <f t="shared" si="16"/>
        <v>X</v>
      </c>
      <c r="F97" s="55"/>
      <c r="G97" s="55"/>
      <c r="H97" s="56"/>
      <c r="I97" s="56"/>
      <c r="J97" s="56"/>
      <c r="K97" s="55" t="s">
        <v>466</v>
      </c>
      <c r="L97" s="55">
        <f t="shared" ref="L97:O97" si="17">if(B97="O",1,if(B97="Δ",2,if(B97="X",3,4)))</f>
        <v>1</v>
      </c>
      <c r="M97" s="55">
        <f t="shared" si="17"/>
        <v>3</v>
      </c>
      <c r="N97" s="55">
        <f t="shared" si="17"/>
        <v>1</v>
      </c>
      <c r="O97" s="55">
        <f t="shared" si="17"/>
        <v>3</v>
      </c>
      <c r="P97" s="56"/>
      <c r="Q97" s="56"/>
      <c r="R97" s="56"/>
      <c r="S97" s="56"/>
      <c r="T97" s="56"/>
      <c r="U97" s="56"/>
      <c r="V97" s="56"/>
      <c r="W97" s="56"/>
      <c r="X97" s="56"/>
      <c r="Y97" s="56"/>
      <c r="Z97" s="56"/>
      <c r="AA97" s="56"/>
    </row>
    <row r="98">
      <c r="A98" s="1"/>
      <c r="B98" s="55"/>
      <c r="C98" s="55">
        <v>5.0</v>
      </c>
      <c r="D98" s="55"/>
      <c r="E98" s="55">
        <v>6.0</v>
      </c>
      <c r="F98" s="56"/>
      <c r="G98" s="56"/>
      <c r="H98" s="56"/>
      <c r="I98" s="56"/>
      <c r="J98" s="56"/>
      <c r="K98" s="94">
        <v>1.0</v>
      </c>
      <c r="L98" s="106">
        <f t="shared" ref="L98:O98" si="18">if(L97=1,1,0)</f>
        <v>1</v>
      </c>
      <c r="M98" s="106">
        <f t="shared" si="18"/>
        <v>0</v>
      </c>
      <c r="N98" s="106">
        <f t="shared" si="18"/>
        <v>1</v>
      </c>
      <c r="O98" s="106">
        <f t="shared" si="18"/>
        <v>0</v>
      </c>
      <c r="P98" s="56">
        <f t="shared" ref="P98:P101" si="20">sum(L98:O98)</f>
        <v>2</v>
      </c>
      <c r="Q98" s="56"/>
      <c r="R98" s="56"/>
      <c r="S98" s="56"/>
      <c r="T98" s="56"/>
      <c r="U98" s="56"/>
      <c r="V98" s="56"/>
      <c r="W98" s="56"/>
      <c r="X98" s="56"/>
      <c r="Y98" s="56"/>
      <c r="Z98" s="56"/>
      <c r="AA98" s="56"/>
    </row>
    <row r="99">
      <c r="A99" s="1"/>
      <c r="B99" s="55"/>
      <c r="C99" s="55"/>
      <c r="D99" s="55"/>
      <c r="E99" s="55"/>
      <c r="F99" s="94"/>
      <c r="G99" s="94"/>
      <c r="H99" s="56"/>
      <c r="I99" s="56"/>
      <c r="J99" s="56"/>
      <c r="K99" s="94">
        <v>2.0</v>
      </c>
      <c r="L99" s="106">
        <f t="shared" ref="L99:O99" si="19">if(L97=2,1,0)</f>
        <v>0</v>
      </c>
      <c r="M99" s="106">
        <f t="shared" si="19"/>
        <v>0</v>
      </c>
      <c r="N99" s="106">
        <f t="shared" si="19"/>
        <v>0</v>
      </c>
      <c r="O99" s="106">
        <f t="shared" si="19"/>
        <v>0</v>
      </c>
      <c r="P99" s="56">
        <f t="shared" si="20"/>
        <v>0</v>
      </c>
      <c r="Q99" s="56"/>
      <c r="R99" s="56"/>
      <c r="S99" s="56"/>
      <c r="T99" s="56"/>
      <c r="U99" s="56"/>
      <c r="V99" s="56"/>
      <c r="W99" s="56"/>
      <c r="X99" s="56"/>
      <c r="Y99" s="56"/>
      <c r="Z99" s="56"/>
      <c r="AA99" s="56"/>
    </row>
    <row r="100">
      <c r="A100" s="1"/>
      <c r="B100" s="55"/>
      <c r="C100" s="55"/>
      <c r="D100" s="55"/>
      <c r="E100" s="55"/>
      <c r="F100" s="94"/>
      <c r="G100" s="94"/>
      <c r="H100" s="56"/>
      <c r="I100" s="56"/>
      <c r="J100" s="56"/>
      <c r="K100" s="94">
        <v>3.0</v>
      </c>
      <c r="L100" s="106">
        <f t="shared" ref="L100:O100" si="21">if(L97=3,1,0)</f>
        <v>0</v>
      </c>
      <c r="M100" s="106">
        <f t="shared" si="21"/>
        <v>1</v>
      </c>
      <c r="N100" s="106">
        <f t="shared" si="21"/>
        <v>0</v>
      </c>
      <c r="O100" s="106">
        <f t="shared" si="21"/>
        <v>1</v>
      </c>
      <c r="P100" s="56">
        <f t="shared" si="20"/>
        <v>2</v>
      </c>
      <c r="Q100" s="56"/>
      <c r="R100" s="56"/>
      <c r="S100" s="56"/>
      <c r="T100" s="56"/>
      <c r="U100" s="56"/>
      <c r="V100" s="56"/>
      <c r="W100" s="56"/>
      <c r="X100" s="56"/>
      <c r="Y100" s="56"/>
      <c r="Z100" s="56"/>
      <c r="AA100" s="56"/>
    </row>
    <row r="101">
      <c r="A101" s="1"/>
      <c r="B101" s="55"/>
      <c r="C101" s="55"/>
      <c r="D101" s="55"/>
      <c r="E101" s="55"/>
      <c r="F101" s="56"/>
      <c r="G101" s="56"/>
      <c r="H101" s="56"/>
      <c r="I101" s="56"/>
      <c r="J101" s="56"/>
      <c r="K101" s="94">
        <v>4.0</v>
      </c>
      <c r="L101" s="106">
        <f t="shared" ref="L101:O101" si="22">if(L97=4,1,0)</f>
        <v>0</v>
      </c>
      <c r="M101" s="106">
        <f t="shared" si="22"/>
        <v>0</v>
      </c>
      <c r="N101" s="106">
        <f t="shared" si="22"/>
        <v>0</v>
      </c>
      <c r="O101" s="106">
        <f t="shared" si="22"/>
        <v>0</v>
      </c>
      <c r="P101" s="56">
        <f t="shared" si="20"/>
        <v>0</v>
      </c>
      <c r="Q101" s="56"/>
      <c r="R101" s="56"/>
      <c r="S101" s="56"/>
      <c r="T101" s="56"/>
      <c r="U101" s="56"/>
      <c r="V101" s="56"/>
      <c r="W101" s="56"/>
      <c r="X101" s="56"/>
      <c r="Y101" s="56"/>
      <c r="Z101" s="56"/>
      <c r="AA101" s="56"/>
    </row>
    <row r="102">
      <c r="A102" s="1"/>
      <c r="B102" s="55"/>
      <c r="C102" s="55"/>
      <c r="D102" s="55"/>
      <c r="E102" s="55"/>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row>
    <row r="103">
      <c r="A103" s="1"/>
      <c r="B103" s="55"/>
      <c r="C103" s="55"/>
      <c r="D103" s="55"/>
      <c r="E103" s="55"/>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row>
    <row r="104">
      <c r="A104" s="1"/>
      <c r="B104" s="55"/>
      <c r="C104" s="55"/>
      <c r="D104" s="55"/>
      <c r="E104" s="55"/>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row>
    <row r="105">
      <c r="A105" s="1"/>
      <c r="B105" s="55"/>
      <c r="C105" s="55"/>
      <c r="D105" s="55"/>
      <c r="E105" s="55"/>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row>
    <row r="106">
      <c r="A106" s="1"/>
      <c r="B106" s="55"/>
      <c r="C106" s="55"/>
      <c r="D106" s="55"/>
      <c r="E106" s="55"/>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row>
    <row r="107">
      <c r="A107" s="1"/>
      <c r="B107" s="55"/>
      <c r="C107" s="55"/>
      <c r="D107" s="55"/>
      <c r="E107" s="55"/>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row>
    <row r="108">
      <c r="A108" s="1"/>
      <c r="B108" s="55"/>
      <c r="C108" s="55"/>
      <c r="D108" s="55"/>
      <c r="E108" s="55"/>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row>
    <row r="109">
      <c r="A109" s="1"/>
      <c r="B109" s="55"/>
      <c r="C109" s="55"/>
      <c r="D109" s="55"/>
      <c r="E109" s="55"/>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row>
    <row r="110">
      <c r="A110" s="1"/>
      <c r="B110" s="55"/>
      <c r="C110" s="55"/>
      <c r="D110" s="55"/>
      <c r="E110" s="55"/>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row>
    <row r="111">
      <c r="A111" s="1"/>
      <c r="B111" s="55"/>
      <c r="C111" s="55"/>
      <c r="D111" s="55"/>
      <c r="E111" s="55"/>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row>
    <row r="112">
      <c r="A112" s="1"/>
      <c r="B112" s="55"/>
      <c r="C112" s="55"/>
      <c r="D112" s="55"/>
      <c r="E112" s="55"/>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row>
    <row r="113">
      <c r="A113" s="1"/>
      <c r="B113" s="55"/>
      <c r="C113" s="55"/>
      <c r="D113" s="55"/>
      <c r="E113" s="55"/>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row>
    <row r="114">
      <c r="A114" s="1"/>
      <c r="B114" s="55"/>
      <c r="C114" s="55"/>
      <c r="D114" s="55"/>
      <c r="E114" s="55"/>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row>
    <row r="115">
      <c r="A115" s="1"/>
      <c r="B115" s="55"/>
      <c r="C115" s="55"/>
      <c r="D115" s="55"/>
      <c r="E115" s="55"/>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row>
    <row r="116">
      <c r="A116" s="1"/>
      <c r="B116" s="55"/>
      <c r="C116" s="55"/>
      <c r="D116" s="55"/>
      <c r="E116" s="55"/>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row>
    <row r="117">
      <c r="A117" s="1"/>
      <c r="B117" s="55"/>
      <c r="C117" s="55"/>
      <c r="D117" s="55"/>
      <c r="E117" s="55"/>
      <c r="F117" s="56"/>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row>
    <row r="118">
      <c r="A118" s="27"/>
      <c r="B118" s="28">
        <v>4.0</v>
      </c>
      <c r="C118" s="28">
        <v>1.0</v>
      </c>
      <c r="D118" s="28">
        <v>4.0</v>
      </c>
      <c r="E118" s="28">
        <v>1.0</v>
      </c>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row>
    <row r="119">
      <c r="A119" s="111"/>
      <c r="B119" s="102" t="s">
        <v>83</v>
      </c>
      <c r="C119" s="112" t="s">
        <v>260</v>
      </c>
      <c r="D119" s="76"/>
      <c r="E119" s="112" t="s">
        <v>261</v>
      </c>
      <c r="F119" s="76"/>
      <c r="G119" s="102" t="s">
        <v>86</v>
      </c>
      <c r="H119" s="102" t="s">
        <v>481</v>
      </c>
      <c r="I119" s="102" t="s">
        <v>482</v>
      </c>
      <c r="J119" s="102" t="s">
        <v>483</v>
      </c>
    </row>
    <row r="120">
      <c r="A120" s="103"/>
      <c r="B120" s="26"/>
      <c r="C120" s="104" t="s">
        <v>484</v>
      </c>
      <c r="D120" s="104" t="s">
        <v>453</v>
      </c>
      <c r="E120" s="104" t="s">
        <v>485</v>
      </c>
      <c r="F120" s="113" t="s">
        <v>486</v>
      </c>
      <c r="G120" s="26"/>
      <c r="H120" s="26"/>
      <c r="I120" s="26"/>
      <c r="J120" s="26"/>
    </row>
    <row r="121">
      <c r="A121" s="48" t="s">
        <v>487</v>
      </c>
      <c r="B121" s="59" t="s">
        <v>488</v>
      </c>
      <c r="C121" s="59" t="s">
        <v>489</v>
      </c>
      <c r="D121" s="59"/>
      <c r="E121" s="59" t="s">
        <v>490</v>
      </c>
      <c r="F121" s="59"/>
      <c r="G121" s="59"/>
      <c r="H121" s="59"/>
      <c r="I121" s="59"/>
      <c r="J121" s="59"/>
    </row>
    <row r="122">
      <c r="A122" s="23"/>
      <c r="B122" s="22" t="s">
        <v>269</v>
      </c>
      <c r="C122" s="22" t="s">
        <v>270</v>
      </c>
      <c r="D122" s="22"/>
      <c r="E122" s="22" t="s">
        <v>270</v>
      </c>
      <c r="F122" s="22"/>
      <c r="G122" s="22"/>
      <c r="H122" s="22"/>
      <c r="I122" s="22"/>
      <c r="J122" s="22"/>
    </row>
    <row r="123">
      <c r="A123" s="23"/>
      <c r="B123" s="59"/>
      <c r="C123" s="59"/>
      <c r="D123" s="59"/>
      <c r="E123" s="59"/>
      <c r="F123" s="59"/>
      <c r="G123" s="59"/>
      <c r="H123" s="59"/>
      <c r="I123" s="59"/>
      <c r="J123" s="59"/>
    </row>
    <row r="124">
      <c r="A124" s="23"/>
      <c r="B124" s="114" t="s">
        <v>491</v>
      </c>
      <c r="C124" s="110" t="s">
        <v>492</v>
      </c>
      <c r="D124" s="110" t="s">
        <v>493</v>
      </c>
      <c r="E124" s="110" t="s">
        <v>494</v>
      </c>
      <c r="F124" s="110" t="s">
        <v>495</v>
      </c>
      <c r="G124" s="110" t="s">
        <v>496</v>
      </c>
      <c r="H124" s="110" t="s">
        <v>497</v>
      </c>
      <c r="I124" s="110" t="s">
        <v>498</v>
      </c>
      <c r="J124" s="110" t="s">
        <v>499</v>
      </c>
    </row>
    <row r="125" ht="26.25" customHeight="1">
      <c r="A125" s="26"/>
      <c r="B125" s="63" t="s">
        <v>112</v>
      </c>
      <c r="C125" s="64" t="s">
        <v>285</v>
      </c>
      <c r="D125" s="64" t="s">
        <v>285</v>
      </c>
      <c r="E125" s="64" t="s">
        <v>286</v>
      </c>
      <c r="F125" s="63"/>
      <c r="G125" s="63" t="s">
        <v>115</v>
      </c>
      <c r="H125" s="63" t="s">
        <v>116</v>
      </c>
      <c r="I125" s="63" t="s">
        <v>116</v>
      </c>
      <c r="J125" s="63" t="s">
        <v>115</v>
      </c>
    </row>
    <row r="126">
      <c r="A126" s="66" t="s">
        <v>218</v>
      </c>
      <c r="B126" s="53">
        <f>E336</f>
        <v>0</v>
      </c>
      <c r="C126" s="53">
        <f>E339</f>
        <v>0</v>
      </c>
      <c r="D126" s="53">
        <f>E342</f>
        <v>0</v>
      </c>
      <c r="E126" s="53">
        <f>E345</f>
        <v>0</v>
      </c>
      <c r="F126" s="53">
        <f>E348</f>
        <v>-1</v>
      </c>
      <c r="G126" s="53">
        <f>E351</f>
        <v>7.446808511</v>
      </c>
      <c r="H126" s="53">
        <f>E354</f>
        <v>1.960784314</v>
      </c>
      <c r="I126" s="53">
        <f>E357</f>
        <v>0</v>
      </c>
      <c r="J126" s="53">
        <f>E360</f>
        <v>1.515151515</v>
      </c>
      <c r="K126" s="67"/>
      <c r="L126" s="67"/>
      <c r="M126" s="67"/>
      <c r="N126" s="67"/>
      <c r="O126" s="67"/>
      <c r="P126" s="67"/>
      <c r="Q126" s="67"/>
      <c r="R126" s="67"/>
      <c r="S126" s="67"/>
      <c r="T126" s="67"/>
      <c r="U126" s="67"/>
      <c r="V126" s="67"/>
      <c r="W126" s="67"/>
      <c r="X126" s="67"/>
      <c r="Y126" s="67"/>
      <c r="Z126" s="67"/>
      <c r="AA126" s="67"/>
      <c r="AB126" s="67"/>
      <c r="AC126" s="67"/>
    </row>
    <row r="127">
      <c r="A127" s="66" t="s">
        <v>219</v>
      </c>
      <c r="B127" s="53">
        <f>D337</f>
        <v>0.5681818182</v>
      </c>
      <c r="C127" s="53">
        <f>D340</f>
        <v>0</v>
      </c>
      <c r="D127" s="53">
        <f>D343</f>
        <v>0.4716981132</v>
      </c>
      <c r="E127" s="53">
        <f>D346</f>
        <v>1.886792453</v>
      </c>
      <c r="F127" s="53">
        <f>D349</f>
        <v>-1</v>
      </c>
      <c r="G127" s="53">
        <f>D352</f>
        <v>7.547169811</v>
      </c>
      <c r="H127" s="53">
        <f>D355</f>
        <v>4.444444444</v>
      </c>
      <c r="I127" s="53">
        <f>D358</f>
        <v>2.222222222</v>
      </c>
      <c r="J127" s="53">
        <f>D361</f>
        <v>3.370786517</v>
      </c>
      <c r="K127" s="56"/>
      <c r="L127" s="56"/>
      <c r="M127" s="56"/>
      <c r="N127" s="56"/>
      <c r="O127" s="56"/>
      <c r="P127" s="56"/>
      <c r="Q127" s="56"/>
      <c r="V127" s="67"/>
      <c r="W127" s="94" t="s">
        <v>465</v>
      </c>
      <c r="X127" s="67"/>
      <c r="Y127" s="67"/>
      <c r="Z127" s="67"/>
      <c r="AA127" s="67"/>
      <c r="AB127" s="67"/>
      <c r="AC127" s="67"/>
    </row>
    <row r="128">
      <c r="A128" s="66" t="s">
        <v>220</v>
      </c>
      <c r="B128" s="57" t="str">
        <f t="shared" ref="B128:J128" si="23">if(B126&gt;0,"X",if(and(B126=0,B127&lt;=3),"O",if(and(B126=0,B127&gt;3),"Δ","-")))</f>
        <v>O</v>
      </c>
      <c r="C128" s="57" t="str">
        <f t="shared" si="23"/>
        <v>O</v>
      </c>
      <c r="D128" s="57" t="str">
        <f t="shared" si="23"/>
        <v>O</v>
      </c>
      <c r="E128" s="57" t="str">
        <f t="shared" si="23"/>
        <v>O</v>
      </c>
      <c r="F128" s="57" t="str">
        <f t="shared" si="23"/>
        <v>-</v>
      </c>
      <c r="G128" s="57" t="str">
        <f t="shared" si="23"/>
        <v>X</v>
      </c>
      <c r="H128" s="57" t="str">
        <f t="shared" si="23"/>
        <v>X</v>
      </c>
      <c r="I128" s="57" t="str">
        <f t="shared" si="23"/>
        <v>O</v>
      </c>
      <c r="J128" s="57" t="str">
        <f t="shared" si="23"/>
        <v>X</v>
      </c>
      <c r="M128" s="55" t="s">
        <v>466</v>
      </c>
      <c r="N128" s="55">
        <f t="shared" ref="N128:V128" si="24">if(B128="O",1,if(B128="Δ",2,if(B128="X",3,4)))</f>
        <v>1</v>
      </c>
      <c r="O128" s="55">
        <f t="shared" si="24"/>
        <v>1</v>
      </c>
      <c r="P128" s="55">
        <f t="shared" si="24"/>
        <v>1</v>
      </c>
      <c r="Q128" s="55">
        <f t="shared" si="24"/>
        <v>1</v>
      </c>
      <c r="R128" s="55">
        <f t="shared" si="24"/>
        <v>4</v>
      </c>
      <c r="S128" s="55">
        <f t="shared" si="24"/>
        <v>3</v>
      </c>
      <c r="T128" s="55">
        <f t="shared" si="24"/>
        <v>3</v>
      </c>
      <c r="U128" s="55">
        <f t="shared" si="24"/>
        <v>1</v>
      </c>
      <c r="V128" s="55">
        <f t="shared" si="24"/>
        <v>3</v>
      </c>
      <c r="W128" s="67"/>
      <c r="X128" s="67"/>
      <c r="Y128" s="67"/>
      <c r="Z128" s="67"/>
      <c r="AA128" s="67"/>
      <c r="AB128" s="67"/>
      <c r="AC128" s="67"/>
    </row>
    <row r="129">
      <c r="A129" s="68"/>
      <c r="B129" s="69"/>
      <c r="C129" s="69"/>
      <c r="D129" s="69"/>
      <c r="E129" s="69"/>
      <c r="F129" s="7" t="s">
        <v>500</v>
      </c>
      <c r="G129" s="69"/>
      <c r="H129" s="55">
        <v>7.0</v>
      </c>
      <c r="I129" s="115">
        <v>8.0</v>
      </c>
      <c r="J129" s="115">
        <v>10.0</v>
      </c>
      <c r="M129" s="94">
        <v>1.0</v>
      </c>
      <c r="N129" s="106">
        <f t="shared" ref="N129:V129" si="25">if(N128=1,1,0)</f>
        <v>1</v>
      </c>
      <c r="O129" s="106">
        <f t="shared" si="25"/>
        <v>1</v>
      </c>
      <c r="P129" s="106">
        <f t="shared" si="25"/>
        <v>1</v>
      </c>
      <c r="Q129" s="106">
        <f t="shared" si="25"/>
        <v>1</v>
      </c>
      <c r="R129" s="106">
        <f t="shared" si="25"/>
        <v>0</v>
      </c>
      <c r="S129" s="106">
        <f t="shared" si="25"/>
        <v>0</v>
      </c>
      <c r="T129" s="106">
        <f t="shared" si="25"/>
        <v>0</v>
      </c>
      <c r="U129" s="106">
        <f t="shared" si="25"/>
        <v>1</v>
      </c>
      <c r="V129" s="106">
        <f t="shared" si="25"/>
        <v>0</v>
      </c>
      <c r="W129" s="56">
        <f t="shared" ref="W129:W132" si="27">sum(N129:V129)</f>
        <v>5</v>
      </c>
      <c r="X129" s="67"/>
      <c r="Y129" s="67"/>
      <c r="Z129" s="67"/>
      <c r="AA129" s="67"/>
      <c r="AB129" s="67"/>
      <c r="AC129" s="67"/>
    </row>
    <row r="130">
      <c r="A130" s="68"/>
      <c r="B130" s="69"/>
      <c r="C130" s="69"/>
      <c r="D130" s="69"/>
      <c r="E130" s="69"/>
      <c r="F130" s="69"/>
      <c r="G130" s="69"/>
      <c r="H130" s="67"/>
      <c r="I130" s="67"/>
      <c r="J130" s="67"/>
      <c r="M130" s="94">
        <v>2.0</v>
      </c>
      <c r="N130" s="106">
        <f t="shared" ref="N130:V130" si="26">if(N128=2,1,0)</f>
        <v>0</v>
      </c>
      <c r="O130" s="106">
        <f t="shared" si="26"/>
        <v>0</v>
      </c>
      <c r="P130" s="106">
        <f t="shared" si="26"/>
        <v>0</v>
      </c>
      <c r="Q130" s="106">
        <f t="shared" si="26"/>
        <v>0</v>
      </c>
      <c r="R130" s="106">
        <f t="shared" si="26"/>
        <v>0</v>
      </c>
      <c r="S130" s="106">
        <f t="shared" si="26"/>
        <v>0</v>
      </c>
      <c r="T130" s="106">
        <f t="shared" si="26"/>
        <v>0</v>
      </c>
      <c r="U130" s="106">
        <f t="shared" si="26"/>
        <v>0</v>
      </c>
      <c r="V130" s="106">
        <f t="shared" si="26"/>
        <v>0</v>
      </c>
      <c r="W130" s="56">
        <f t="shared" si="27"/>
        <v>0</v>
      </c>
      <c r="X130" s="67"/>
      <c r="Y130" s="67"/>
      <c r="Z130" s="67"/>
      <c r="AA130" s="67"/>
      <c r="AB130" s="67"/>
      <c r="AC130" s="67"/>
    </row>
    <row r="131">
      <c r="A131" s="68"/>
      <c r="B131" s="69"/>
      <c r="C131" s="69"/>
      <c r="D131" s="69"/>
      <c r="E131" s="69"/>
      <c r="F131" s="69"/>
      <c r="G131" s="69"/>
      <c r="H131" s="67"/>
      <c r="I131" s="67"/>
      <c r="J131" s="67"/>
      <c r="M131" s="94">
        <v>3.0</v>
      </c>
      <c r="N131" s="106">
        <f t="shared" ref="N131:V131" si="28">if(N128=3,1,0)</f>
        <v>0</v>
      </c>
      <c r="O131" s="106">
        <f t="shared" si="28"/>
        <v>0</v>
      </c>
      <c r="P131" s="106">
        <f t="shared" si="28"/>
        <v>0</v>
      </c>
      <c r="Q131" s="106">
        <f t="shared" si="28"/>
        <v>0</v>
      </c>
      <c r="R131" s="106">
        <f t="shared" si="28"/>
        <v>0</v>
      </c>
      <c r="S131" s="106">
        <f t="shared" si="28"/>
        <v>1</v>
      </c>
      <c r="T131" s="106">
        <f t="shared" si="28"/>
        <v>1</v>
      </c>
      <c r="U131" s="106">
        <f t="shared" si="28"/>
        <v>0</v>
      </c>
      <c r="V131" s="106">
        <f t="shared" si="28"/>
        <v>1</v>
      </c>
      <c r="W131" s="56">
        <f t="shared" si="27"/>
        <v>3</v>
      </c>
      <c r="X131" s="67"/>
      <c r="Y131" s="67"/>
      <c r="Z131" s="67"/>
      <c r="AA131" s="67"/>
      <c r="AB131" s="67"/>
      <c r="AC131" s="67"/>
    </row>
    <row r="132">
      <c r="A132" s="68"/>
      <c r="B132" s="69"/>
      <c r="C132" s="69"/>
      <c r="D132" s="69"/>
      <c r="E132" s="69"/>
      <c r="F132" s="69"/>
      <c r="G132" s="69"/>
      <c r="H132" s="67"/>
      <c r="I132" s="67"/>
      <c r="J132" s="67"/>
      <c r="M132" s="94">
        <v>4.0</v>
      </c>
      <c r="N132" s="106">
        <f t="shared" ref="N132:V132" si="29">if(N128=4,1,0)</f>
        <v>0</v>
      </c>
      <c r="O132" s="106">
        <f t="shared" si="29"/>
        <v>0</v>
      </c>
      <c r="P132" s="106">
        <f t="shared" si="29"/>
        <v>0</v>
      </c>
      <c r="Q132" s="106">
        <f t="shared" si="29"/>
        <v>0</v>
      </c>
      <c r="R132" s="106">
        <f t="shared" si="29"/>
        <v>1</v>
      </c>
      <c r="S132" s="106">
        <f t="shared" si="29"/>
        <v>0</v>
      </c>
      <c r="T132" s="106">
        <f t="shared" si="29"/>
        <v>0</v>
      </c>
      <c r="U132" s="106">
        <f t="shared" si="29"/>
        <v>0</v>
      </c>
      <c r="V132" s="106">
        <f t="shared" si="29"/>
        <v>0</v>
      </c>
      <c r="W132" s="56">
        <f t="shared" si="27"/>
        <v>1</v>
      </c>
      <c r="X132" s="67"/>
      <c r="Y132" s="67"/>
      <c r="Z132" s="67"/>
      <c r="AA132" s="67"/>
      <c r="AB132" s="67"/>
      <c r="AC132" s="67"/>
    </row>
    <row r="133">
      <c r="A133" s="68"/>
      <c r="B133" s="69"/>
      <c r="C133" s="69"/>
      <c r="D133" s="69"/>
      <c r="E133" s="69"/>
      <c r="F133" s="69"/>
      <c r="G133" s="69"/>
      <c r="H133" s="67"/>
      <c r="I133" s="67"/>
      <c r="J133" s="67"/>
      <c r="K133" s="67"/>
      <c r="L133" s="67"/>
      <c r="M133" s="67"/>
      <c r="N133" s="67"/>
      <c r="O133" s="67"/>
      <c r="P133" s="67"/>
      <c r="Q133" s="67"/>
      <c r="R133" s="67"/>
      <c r="S133" s="67"/>
      <c r="T133" s="67"/>
      <c r="U133" s="67"/>
      <c r="V133" s="67"/>
      <c r="W133" s="67"/>
      <c r="X133" s="67"/>
      <c r="Y133" s="67"/>
      <c r="Z133" s="67"/>
      <c r="AA133" s="67"/>
      <c r="AB133" s="67"/>
      <c r="AC133" s="67"/>
    </row>
    <row r="134">
      <c r="A134" s="68"/>
      <c r="B134" s="69"/>
      <c r="C134" s="69"/>
      <c r="D134" s="69"/>
      <c r="E134" s="69"/>
      <c r="F134" s="69"/>
      <c r="G134" s="69"/>
      <c r="H134" s="67"/>
      <c r="I134" s="67"/>
      <c r="J134" s="67"/>
      <c r="K134" s="67"/>
      <c r="L134" s="67"/>
      <c r="M134" s="67"/>
      <c r="N134" s="67"/>
      <c r="O134" s="67"/>
      <c r="P134" s="67"/>
      <c r="Q134" s="67"/>
      <c r="R134" s="67"/>
      <c r="S134" s="67"/>
      <c r="T134" s="67"/>
      <c r="U134" s="67"/>
      <c r="V134" s="67"/>
      <c r="W134" s="67"/>
      <c r="X134" s="67"/>
      <c r="Y134" s="67"/>
      <c r="Z134" s="67"/>
      <c r="AA134" s="67"/>
      <c r="AB134" s="67"/>
      <c r="AC134" s="67"/>
    </row>
    <row r="135">
      <c r="A135" s="68"/>
      <c r="B135" s="69"/>
      <c r="C135" s="69"/>
      <c r="D135" s="69"/>
      <c r="E135" s="69"/>
      <c r="F135" s="69"/>
      <c r="G135" s="69"/>
      <c r="H135" s="67"/>
      <c r="I135" s="67"/>
      <c r="J135" s="67"/>
      <c r="K135" s="67"/>
      <c r="L135" s="67"/>
      <c r="M135" s="67"/>
      <c r="N135" s="67"/>
      <c r="O135" s="67"/>
      <c r="P135" s="67"/>
      <c r="Q135" s="67"/>
      <c r="R135" s="67"/>
      <c r="S135" s="67"/>
      <c r="T135" s="67"/>
      <c r="U135" s="67"/>
      <c r="V135" s="67"/>
      <c r="W135" s="67"/>
      <c r="X135" s="67"/>
      <c r="Y135" s="67"/>
      <c r="Z135" s="67"/>
      <c r="AA135" s="67"/>
      <c r="AB135" s="67"/>
      <c r="AC135" s="67"/>
    </row>
    <row r="136">
      <c r="A136" s="68"/>
      <c r="B136" s="69"/>
      <c r="C136" s="69"/>
      <c r="D136" s="69"/>
      <c r="E136" s="69"/>
      <c r="F136" s="69"/>
      <c r="G136" s="69"/>
      <c r="H136" s="67"/>
      <c r="I136" s="67"/>
      <c r="J136" s="67"/>
      <c r="K136" s="67"/>
      <c r="L136" s="67"/>
      <c r="M136" s="67"/>
      <c r="N136" s="67"/>
      <c r="O136" s="67"/>
      <c r="P136" s="67"/>
      <c r="Q136" s="67"/>
      <c r="R136" s="67"/>
      <c r="S136" s="67"/>
      <c r="T136" s="67"/>
      <c r="U136" s="67"/>
      <c r="V136" s="67"/>
      <c r="W136" s="67"/>
      <c r="X136" s="67"/>
      <c r="Y136" s="67"/>
      <c r="Z136" s="67"/>
      <c r="AA136" s="67"/>
      <c r="AB136" s="67"/>
      <c r="AC136" s="67"/>
    </row>
    <row r="137">
      <c r="A137" s="68"/>
      <c r="B137" s="69"/>
      <c r="C137" s="69"/>
      <c r="D137" s="69"/>
      <c r="E137" s="69"/>
      <c r="F137" s="69"/>
      <c r="G137" s="69"/>
      <c r="H137" s="67"/>
      <c r="I137" s="67"/>
      <c r="J137" s="67"/>
      <c r="K137" s="67"/>
      <c r="L137" s="67"/>
      <c r="M137" s="67"/>
      <c r="N137" s="67"/>
      <c r="O137" s="67"/>
      <c r="P137" s="67"/>
      <c r="Q137" s="67"/>
      <c r="R137" s="67"/>
      <c r="S137" s="67"/>
      <c r="T137" s="67"/>
      <c r="U137" s="67"/>
      <c r="V137" s="67"/>
      <c r="W137" s="67"/>
      <c r="X137" s="67"/>
      <c r="Y137" s="67"/>
      <c r="Z137" s="67"/>
      <c r="AA137" s="67"/>
      <c r="AB137" s="67"/>
      <c r="AC137" s="67"/>
    </row>
    <row r="138">
      <c r="A138" s="68"/>
      <c r="B138" s="69"/>
      <c r="C138" s="69"/>
      <c r="D138" s="69"/>
      <c r="E138" s="69"/>
      <c r="F138" s="69"/>
      <c r="G138" s="69"/>
      <c r="H138" s="67"/>
      <c r="I138" s="67"/>
      <c r="J138" s="67"/>
      <c r="K138" s="67"/>
      <c r="L138" s="67"/>
      <c r="M138" s="67"/>
      <c r="N138" s="67"/>
      <c r="O138" s="67"/>
      <c r="P138" s="67"/>
      <c r="Q138" s="67"/>
      <c r="R138" s="67"/>
      <c r="S138" s="67"/>
      <c r="T138" s="67"/>
      <c r="U138" s="67"/>
      <c r="V138" s="67"/>
      <c r="W138" s="67"/>
      <c r="X138" s="67"/>
      <c r="Y138" s="67"/>
      <c r="Z138" s="67"/>
      <c r="AA138" s="67"/>
      <c r="AB138" s="67"/>
      <c r="AC138" s="67"/>
    </row>
    <row r="139">
      <c r="A139" s="68"/>
      <c r="B139" s="69"/>
      <c r="C139" s="69"/>
      <c r="D139" s="69"/>
      <c r="E139" s="69"/>
      <c r="F139" s="69"/>
      <c r="G139" s="69"/>
      <c r="H139" s="67"/>
      <c r="I139" s="67"/>
      <c r="J139" s="67"/>
      <c r="K139" s="67"/>
      <c r="L139" s="67"/>
      <c r="M139" s="67"/>
      <c r="N139" s="67"/>
      <c r="O139" s="67"/>
      <c r="P139" s="67"/>
      <c r="Q139" s="67"/>
      <c r="R139" s="67"/>
      <c r="S139" s="67"/>
      <c r="T139" s="67"/>
      <c r="U139" s="67"/>
      <c r="V139" s="67"/>
      <c r="W139" s="67"/>
      <c r="X139" s="67"/>
      <c r="Y139" s="67"/>
      <c r="Z139" s="67"/>
      <c r="AA139" s="67"/>
      <c r="AB139" s="67"/>
      <c r="AC139" s="67"/>
    </row>
    <row r="140">
      <c r="A140" s="68"/>
      <c r="B140" s="69"/>
      <c r="C140" s="69"/>
      <c r="D140" s="69"/>
      <c r="E140" s="69"/>
      <c r="F140" s="69"/>
      <c r="G140" s="69"/>
      <c r="H140" s="67"/>
      <c r="I140" s="67"/>
      <c r="J140" s="67"/>
      <c r="K140" s="67"/>
      <c r="L140" s="67"/>
      <c r="M140" s="67"/>
      <c r="N140" s="67"/>
      <c r="O140" s="67"/>
      <c r="P140" s="67"/>
      <c r="Q140" s="67"/>
      <c r="R140" s="67"/>
      <c r="S140" s="67"/>
      <c r="T140" s="67"/>
      <c r="U140" s="67"/>
      <c r="V140" s="67"/>
      <c r="W140" s="67"/>
      <c r="X140" s="67"/>
      <c r="Y140" s="67"/>
      <c r="Z140" s="67"/>
      <c r="AA140" s="67"/>
      <c r="AB140" s="67"/>
      <c r="AC140" s="67"/>
    </row>
    <row r="141">
      <c r="A141" s="68"/>
      <c r="B141" s="69"/>
      <c r="C141" s="69"/>
      <c r="D141" s="69"/>
      <c r="E141" s="69"/>
      <c r="F141" s="69"/>
      <c r="G141" s="69"/>
      <c r="H141" s="67"/>
      <c r="I141" s="67"/>
      <c r="J141" s="67"/>
      <c r="K141" s="67"/>
      <c r="L141" s="67"/>
      <c r="M141" s="67"/>
      <c r="N141" s="67"/>
      <c r="O141" s="67"/>
      <c r="P141" s="67"/>
      <c r="Q141" s="67"/>
      <c r="R141" s="67"/>
      <c r="S141" s="67"/>
      <c r="T141" s="67"/>
      <c r="U141" s="67"/>
      <c r="V141" s="67"/>
      <c r="W141" s="67"/>
      <c r="X141" s="67"/>
      <c r="Y141" s="67"/>
      <c r="Z141" s="67"/>
      <c r="AA141" s="67"/>
      <c r="AB141" s="67"/>
      <c r="AC141" s="67"/>
    </row>
    <row r="142">
      <c r="A142" s="68"/>
      <c r="B142" s="69"/>
      <c r="C142" s="69"/>
      <c r="D142" s="69"/>
      <c r="E142" s="69"/>
      <c r="F142" s="69"/>
      <c r="G142" s="69"/>
      <c r="H142" s="67"/>
      <c r="I142" s="67"/>
      <c r="J142" s="67"/>
      <c r="K142" s="67"/>
      <c r="L142" s="67"/>
      <c r="M142" s="67"/>
      <c r="N142" s="67"/>
      <c r="O142" s="67"/>
      <c r="P142" s="67"/>
      <c r="Q142" s="67"/>
      <c r="R142" s="67"/>
      <c r="S142" s="67"/>
      <c r="T142" s="67"/>
      <c r="U142" s="67"/>
      <c r="V142" s="67"/>
      <c r="W142" s="67"/>
      <c r="X142" s="67"/>
      <c r="Y142" s="67"/>
      <c r="Z142" s="67"/>
      <c r="AA142" s="67"/>
      <c r="AB142" s="67"/>
      <c r="AC142" s="67"/>
    </row>
    <row r="143">
      <c r="A143" s="68"/>
      <c r="B143" s="69"/>
      <c r="C143" s="69"/>
      <c r="D143" s="69"/>
      <c r="E143" s="69"/>
      <c r="F143" s="69"/>
      <c r="G143" s="69"/>
      <c r="H143" s="67"/>
      <c r="I143" s="67"/>
      <c r="J143" s="67"/>
      <c r="K143" s="67"/>
      <c r="L143" s="67"/>
      <c r="M143" s="67"/>
      <c r="N143" s="67"/>
      <c r="O143" s="67"/>
      <c r="P143" s="67"/>
      <c r="Q143" s="67"/>
      <c r="R143" s="67"/>
      <c r="S143" s="67"/>
      <c r="T143" s="67"/>
      <c r="U143" s="67"/>
      <c r="V143" s="67"/>
      <c r="W143" s="67"/>
      <c r="X143" s="67"/>
      <c r="Y143" s="67"/>
      <c r="Z143" s="67"/>
      <c r="AA143" s="67"/>
      <c r="AB143" s="67"/>
      <c r="AC143" s="67"/>
    </row>
    <row r="144">
      <c r="A144" s="68"/>
      <c r="B144" s="69"/>
      <c r="C144" s="69"/>
      <c r="D144" s="69"/>
      <c r="E144" s="69"/>
      <c r="F144" s="69"/>
      <c r="G144" s="69"/>
      <c r="H144" s="67"/>
      <c r="I144" s="67"/>
      <c r="J144" s="67"/>
      <c r="K144" s="67"/>
      <c r="L144" s="67"/>
      <c r="M144" s="67"/>
      <c r="N144" s="67"/>
      <c r="O144" s="67"/>
      <c r="P144" s="67"/>
      <c r="Q144" s="67"/>
      <c r="R144" s="67"/>
      <c r="S144" s="67"/>
      <c r="T144" s="67"/>
      <c r="U144" s="67"/>
      <c r="V144" s="67"/>
      <c r="W144" s="67"/>
      <c r="X144" s="67"/>
      <c r="Y144" s="67"/>
      <c r="Z144" s="67"/>
      <c r="AA144" s="67"/>
      <c r="AB144" s="67"/>
      <c r="AC144" s="67"/>
    </row>
    <row r="145">
      <c r="A145" s="68"/>
      <c r="B145" s="69"/>
      <c r="C145" s="69"/>
      <c r="D145" s="69"/>
      <c r="E145" s="69"/>
      <c r="F145" s="69"/>
      <c r="G145" s="69"/>
      <c r="H145" s="67"/>
      <c r="I145" s="67"/>
      <c r="J145" s="67"/>
      <c r="K145" s="67"/>
      <c r="L145" s="67"/>
      <c r="M145" s="67"/>
      <c r="N145" s="67"/>
      <c r="O145" s="67"/>
      <c r="P145" s="67"/>
      <c r="Q145" s="67"/>
      <c r="R145" s="67"/>
      <c r="S145" s="67"/>
      <c r="T145" s="67"/>
      <c r="U145" s="67"/>
      <c r="V145" s="67"/>
      <c r="W145" s="67"/>
      <c r="X145" s="67"/>
      <c r="Y145" s="67"/>
      <c r="Z145" s="67"/>
      <c r="AA145" s="67"/>
      <c r="AB145" s="67"/>
      <c r="AC145" s="67"/>
    </row>
    <row r="146">
      <c r="A146" s="68"/>
      <c r="B146" s="69"/>
      <c r="C146" s="69"/>
      <c r="D146" s="69"/>
      <c r="E146" s="69"/>
      <c r="F146" s="69"/>
      <c r="G146" s="69"/>
      <c r="H146" s="67"/>
      <c r="I146" s="67"/>
      <c r="J146" s="67"/>
      <c r="K146" s="67"/>
      <c r="L146" s="67"/>
      <c r="M146" s="67"/>
      <c r="N146" s="67"/>
      <c r="O146" s="67"/>
      <c r="P146" s="67"/>
      <c r="Q146" s="67"/>
      <c r="R146" s="67"/>
      <c r="S146" s="67"/>
      <c r="T146" s="67"/>
      <c r="U146" s="67"/>
      <c r="V146" s="67"/>
      <c r="W146" s="67"/>
      <c r="X146" s="67"/>
      <c r="Y146" s="67"/>
      <c r="Z146" s="67"/>
      <c r="AA146" s="67"/>
      <c r="AB146" s="67"/>
      <c r="AC146" s="67"/>
    </row>
    <row r="147">
      <c r="A147" s="68"/>
      <c r="B147" s="69"/>
      <c r="C147" s="69"/>
      <c r="D147" s="69"/>
      <c r="E147" s="69"/>
      <c r="F147" s="69"/>
      <c r="G147" s="69"/>
      <c r="H147" s="67"/>
      <c r="I147" s="67"/>
      <c r="J147" s="67"/>
      <c r="K147" s="67"/>
      <c r="L147" s="67"/>
      <c r="M147" s="67"/>
      <c r="N147" s="67"/>
      <c r="O147" s="67"/>
      <c r="P147" s="67"/>
      <c r="Q147" s="67"/>
      <c r="R147" s="67"/>
      <c r="S147" s="67"/>
      <c r="T147" s="67"/>
      <c r="U147" s="67"/>
      <c r="V147" s="67"/>
      <c r="W147" s="67"/>
      <c r="X147" s="67"/>
      <c r="Y147" s="67"/>
      <c r="Z147" s="67"/>
      <c r="AA147" s="67"/>
      <c r="AB147" s="67"/>
      <c r="AC147" s="67"/>
    </row>
    <row r="148">
      <c r="A148" s="68"/>
      <c r="B148" s="69"/>
      <c r="C148" s="69"/>
      <c r="D148" s="69"/>
      <c r="E148" s="69"/>
      <c r="F148" s="69"/>
      <c r="G148" s="69"/>
      <c r="H148" s="67"/>
      <c r="I148" s="67"/>
      <c r="J148" s="67"/>
      <c r="K148" s="67"/>
      <c r="L148" s="67"/>
      <c r="M148" s="67"/>
      <c r="N148" s="67"/>
      <c r="O148" s="67"/>
      <c r="P148" s="67"/>
      <c r="Q148" s="67"/>
      <c r="R148" s="67"/>
      <c r="S148" s="67"/>
      <c r="T148" s="67"/>
      <c r="U148" s="67"/>
      <c r="V148" s="67"/>
      <c r="W148" s="67"/>
      <c r="X148" s="67"/>
      <c r="Y148" s="67"/>
      <c r="Z148" s="67"/>
      <c r="AA148" s="67"/>
      <c r="AB148" s="67"/>
      <c r="AC148" s="67"/>
    </row>
    <row r="149" hidden="1">
      <c r="A149" s="68"/>
      <c r="B149" s="69"/>
      <c r="C149" s="69"/>
      <c r="D149" s="69"/>
      <c r="E149" s="69"/>
      <c r="F149" s="69"/>
      <c r="G149" s="69"/>
      <c r="H149" s="67"/>
      <c r="I149" s="67"/>
      <c r="J149" s="67"/>
      <c r="K149" s="67"/>
      <c r="L149" s="67"/>
      <c r="M149" s="67"/>
      <c r="N149" s="67"/>
      <c r="O149" s="67"/>
      <c r="P149" s="67"/>
      <c r="Q149" s="67"/>
      <c r="R149" s="67"/>
      <c r="S149" s="67"/>
      <c r="T149" s="67"/>
      <c r="U149" s="67"/>
      <c r="V149" s="67"/>
      <c r="W149" s="67"/>
      <c r="X149" s="67"/>
      <c r="Y149" s="67"/>
      <c r="Z149" s="67"/>
      <c r="AA149" s="67"/>
      <c r="AB149" s="67"/>
      <c r="AC149" s="67"/>
    </row>
    <row r="150" hidden="1">
      <c r="A150" s="68"/>
      <c r="B150" s="69"/>
      <c r="C150" s="69"/>
      <c r="D150" s="69"/>
      <c r="E150" s="69"/>
      <c r="F150" s="69"/>
      <c r="G150" s="69"/>
      <c r="H150" s="67"/>
      <c r="I150" s="67"/>
      <c r="J150" s="67"/>
      <c r="K150" s="67"/>
      <c r="L150" s="67"/>
      <c r="M150" s="67"/>
      <c r="N150" s="67"/>
      <c r="O150" s="67"/>
      <c r="P150" s="67"/>
      <c r="Q150" s="67"/>
      <c r="R150" s="67"/>
      <c r="S150" s="67"/>
      <c r="T150" s="67"/>
      <c r="U150" s="67"/>
      <c r="V150" s="67"/>
      <c r="W150" s="67"/>
      <c r="X150" s="67"/>
      <c r="Y150" s="67"/>
      <c r="Z150" s="67"/>
      <c r="AA150" s="67"/>
      <c r="AB150" s="67"/>
      <c r="AC150" s="67"/>
    </row>
    <row r="151" hidden="1">
      <c r="A151" s="68"/>
      <c r="B151" s="69"/>
      <c r="C151" s="69"/>
      <c r="D151" s="69"/>
      <c r="E151" s="69"/>
      <c r="F151" s="69"/>
      <c r="G151" s="69"/>
      <c r="H151" s="67"/>
      <c r="I151" s="67"/>
      <c r="J151" s="67"/>
      <c r="K151" s="67"/>
      <c r="L151" s="67"/>
      <c r="M151" s="67"/>
      <c r="N151" s="67"/>
      <c r="O151" s="67"/>
      <c r="P151" s="67"/>
      <c r="Q151" s="67"/>
      <c r="R151" s="67"/>
      <c r="S151" s="67"/>
      <c r="T151" s="67"/>
      <c r="U151" s="67"/>
      <c r="V151" s="67"/>
      <c r="W151" s="67"/>
      <c r="X151" s="67"/>
      <c r="Y151" s="67"/>
      <c r="Z151" s="67"/>
      <c r="AA151" s="67"/>
      <c r="AB151" s="67"/>
      <c r="AC151" s="67"/>
    </row>
    <row r="152" hidden="1">
      <c r="A152" s="68"/>
      <c r="B152" s="69"/>
      <c r="C152" s="69"/>
      <c r="D152" s="69"/>
      <c r="E152" s="69"/>
      <c r="F152" s="69"/>
      <c r="G152" s="69"/>
      <c r="H152" s="67"/>
      <c r="I152" s="67"/>
      <c r="J152" s="67"/>
      <c r="K152" s="67"/>
      <c r="L152" s="67"/>
      <c r="M152" s="67"/>
      <c r="N152" s="67"/>
      <c r="O152" s="67"/>
      <c r="P152" s="67"/>
      <c r="Q152" s="67"/>
      <c r="R152" s="67"/>
      <c r="S152" s="67"/>
      <c r="T152" s="67"/>
      <c r="U152" s="67"/>
      <c r="V152" s="67"/>
      <c r="W152" s="67"/>
      <c r="X152" s="67"/>
      <c r="Y152" s="67"/>
      <c r="Z152" s="67"/>
      <c r="AA152" s="67"/>
      <c r="AB152" s="67"/>
      <c r="AC152" s="67"/>
    </row>
    <row r="153" hidden="1">
      <c r="A153" s="68"/>
      <c r="B153" s="69"/>
      <c r="C153" s="69"/>
      <c r="D153" s="69"/>
      <c r="E153" s="69"/>
      <c r="F153" s="69"/>
      <c r="G153" s="69"/>
      <c r="H153" s="67"/>
      <c r="I153" s="67"/>
      <c r="J153" s="67"/>
      <c r="K153" s="67"/>
      <c r="L153" s="67"/>
      <c r="M153" s="67"/>
      <c r="N153" s="67"/>
      <c r="O153" s="67"/>
      <c r="P153" s="67"/>
      <c r="Q153" s="67"/>
      <c r="R153" s="67"/>
      <c r="S153" s="67"/>
      <c r="T153" s="67"/>
      <c r="U153" s="67"/>
      <c r="V153" s="67"/>
      <c r="W153" s="67"/>
      <c r="X153" s="67"/>
      <c r="Y153" s="67"/>
      <c r="Z153" s="67"/>
      <c r="AA153" s="67"/>
      <c r="AB153" s="67"/>
      <c r="AC153" s="67"/>
    </row>
    <row r="154" hidden="1">
      <c r="A154" s="68"/>
      <c r="B154" s="69"/>
      <c r="C154" s="69"/>
      <c r="D154" s="69"/>
      <c r="E154" s="69"/>
      <c r="F154" s="69"/>
      <c r="G154" s="69"/>
      <c r="H154" s="67"/>
      <c r="I154" s="67"/>
      <c r="J154" s="67"/>
      <c r="K154" s="67"/>
      <c r="L154" s="67"/>
      <c r="M154" s="67"/>
      <c r="N154" s="67"/>
      <c r="O154" s="67"/>
      <c r="P154" s="67"/>
      <c r="Q154" s="67"/>
      <c r="R154" s="67"/>
      <c r="S154" s="67"/>
      <c r="T154" s="67"/>
      <c r="U154" s="67"/>
      <c r="V154" s="67"/>
      <c r="W154" s="67"/>
      <c r="X154" s="67"/>
      <c r="Y154" s="67"/>
      <c r="Z154" s="67"/>
      <c r="AA154" s="67"/>
      <c r="AB154" s="67"/>
      <c r="AC154" s="67"/>
    </row>
    <row r="155" hidden="1">
      <c r="A155" s="68"/>
      <c r="B155" s="69"/>
      <c r="C155" s="69"/>
      <c r="D155" s="69"/>
      <c r="E155" s="69"/>
      <c r="F155" s="69"/>
      <c r="G155" s="69"/>
      <c r="H155" s="67"/>
      <c r="I155" s="67"/>
      <c r="J155" s="67"/>
      <c r="K155" s="67"/>
      <c r="L155" s="67"/>
      <c r="M155" s="67"/>
      <c r="N155" s="67"/>
      <c r="O155" s="67"/>
      <c r="P155" s="67"/>
      <c r="Q155" s="67"/>
      <c r="R155" s="67"/>
      <c r="S155" s="67"/>
      <c r="T155" s="67"/>
      <c r="U155" s="67"/>
      <c r="V155" s="67"/>
      <c r="W155" s="67"/>
      <c r="X155" s="67"/>
      <c r="Y155" s="67"/>
      <c r="Z155" s="67"/>
      <c r="AA155" s="67"/>
      <c r="AB155" s="67"/>
      <c r="AC155" s="67"/>
    </row>
    <row r="156">
      <c r="A156" s="27"/>
      <c r="B156" s="28">
        <v>4.0</v>
      </c>
      <c r="C156" s="28">
        <v>4.0</v>
      </c>
      <c r="D156" s="28">
        <v>4.0</v>
      </c>
      <c r="E156" s="28">
        <v>4.0</v>
      </c>
      <c r="F156" s="28">
        <v>4.0</v>
      </c>
      <c r="G156" s="28">
        <v>4.0</v>
      </c>
      <c r="H156" s="29"/>
      <c r="I156" s="29"/>
      <c r="J156" s="29"/>
      <c r="K156" s="29"/>
      <c r="L156" s="29"/>
      <c r="M156" s="29"/>
      <c r="N156" s="29"/>
      <c r="O156" s="29"/>
      <c r="P156" s="29"/>
      <c r="Q156" s="29"/>
      <c r="R156" s="29"/>
      <c r="S156" s="29"/>
      <c r="T156" s="29"/>
      <c r="U156" s="29"/>
      <c r="V156" s="29"/>
      <c r="W156" s="29"/>
      <c r="X156" s="29"/>
      <c r="Y156" s="29"/>
      <c r="Z156" s="29"/>
      <c r="AA156" s="29"/>
      <c r="AB156" s="29"/>
      <c r="AC156" s="29"/>
    </row>
    <row r="157" ht="27.75" customHeight="1">
      <c r="A157" s="19"/>
      <c r="B157" s="108" t="s">
        <v>117</v>
      </c>
      <c r="F157" s="7"/>
    </row>
    <row r="158">
      <c r="A158" s="61" t="s">
        <v>501</v>
      </c>
      <c r="B158" s="22" t="s">
        <v>288</v>
      </c>
    </row>
    <row r="159">
      <c r="A159" s="23"/>
      <c r="B159" s="22" t="s">
        <v>120</v>
      </c>
    </row>
    <row r="160" ht="25.5" customHeight="1">
      <c r="A160" s="23"/>
      <c r="B160" s="59"/>
    </row>
    <row r="161">
      <c r="A161" s="23"/>
      <c r="B161" s="110" t="s">
        <v>502</v>
      </c>
    </row>
    <row r="162">
      <c r="A162" s="26"/>
      <c r="B162" s="22" t="s">
        <v>123</v>
      </c>
    </row>
    <row r="163">
      <c r="A163" s="62" t="s">
        <v>218</v>
      </c>
      <c r="B163" s="53">
        <f>E365</f>
        <v>7.692307692</v>
      </c>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row>
    <row r="164">
      <c r="A164" s="62" t="s">
        <v>219</v>
      </c>
      <c r="B164" s="53">
        <f>D366</f>
        <v>0</v>
      </c>
      <c r="C164" s="56"/>
      <c r="D164" s="56"/>
      <c r="E164" s="56"/>
      <c r="F164" s="56"/>
      <c r="G164" s="56"/>
      <c r="H164" s="56"/>
      <c r="I164" s="56"/>
      <c r="J164" s="56"/>
      <c r="K164" s="56"/>
      <c r="L164" s="56"/>
      <c r="M164" s="94" t="s">
        <v>465</v>
      </c>
      <c r="N164" s="56"/>
      <c r="O164" s="56"/>
      <c r="Q164" s="56"/>
      <c r="R164" s="56"/>
      <c r="S164" s="56"/>
      <c r="T164" s="56"/>
      <c r="U164" s="56"/>
      <c r="V164" s="56"/>
      <c r="W164" s="56"/>
      <c r="X164" s="56"/>
      <c r="Y164" s="56"/>
      <c r="Z164" s="56"/>
      <c r="AA164" s="56"/>
      <c r="AB164" s="56"/>
      <c r="AC164" s="56"/>
    </row>
    <row r="165">
      <c r="A165" s="62" t="s">
        <v>220</v>
      </c>
      <c r="B165" s="57" t="str">
        <f>if(B163&gt;0,"X",if(and(B163=0,B164&lt;=3),"O",if(and(B163=0,B164&gt;3),"Δ","-")))</f>
        <v>X</v>
      </c>
      <c r="C165" s="56"/>
      <c r="D165" s="56"/>
      <c r="E165" s="56"/>
      <c r="F165" s="56"/>
      <c r="G165" s="56"/>
      <c r="H165" s="56"/>
      <c r="I165" s="56"/>
      <c r="J165" s="56"/>
      <c r="K165" s="55" t="s">
        <v>466</v>
      </c>
      <c r="L165" s="55">
        <f>if(B165="O",1,if(B165="Δ",2,if(B165="X",3,4)))</f>
        <v>3</v>
      </c>
      <c r="M165" s="56"/>
      <c r="N165" s="56"/>
      <c r="O165" s="56"/>
      <c r="P165" s="56"/>
      <c r="Q165" s="56"/>
      <c r="R165" s="56"/>
      <c r="S165" s="56"/>
      <c r="T165" s="56"/>
      <c r="U165" s="56"/>
      <c r="V165" s="56"/>
      <c r="W165" s="56"/>
      <c r="X165" s="56"/>
      <c r="Y165" s="56"/>
      <c r="Z165" s="56"/>
    </row>
    <row r="166">
      <c r="A166" s="1"/>
      <c r="B166" s="55">
        <v>9.0</v>
      </c>
      <c r="C166" s="56"/>
      <c r="D166" s="56"/>
      <c r="E166" s="56"/>
      <c r="F166" s="56"/>
      <c r="G166" s="56"/>
      <c r="H166" s="56"/>
      <c r="I166" s="56"/>
      <c r="J166" s="56"/>
      <c r="K166" s="94">
        <v>1.0</v>
      </c>
      <c r="L166" s="106">
        <f>if(L165=1,1,0)</f>
        <v>0</v>
      </c>
      <c r="M166" s="56">
        <f t="shared" ref="M166:M169" si="30">sum(L166)</f>
        <v>0</v>
      </c>
      <c r="N166" s="56"/>
      <c r="O166" s="56"/>
      <c r="P166" s="56"/>
      <c r="Q166" s="56"/>
      <c r="R166" s="56"/>
      <c r="S166" s="56"/>
      <c r="T166" s="56"/>
      <c r="U166" s="56"/>
      <c r="V166" s="56"/>
      <c r="W166" s="56"/>
      <c r="X166" s="56"/>
      <c r="Y166" s="56"/>
      <c r="Z166" s="56"/>
    </row>
    <row r="167">
      <c r="A167" s="1"/>
      <c r="B167" s="55"/>
      <c r="C167" s="56"/>
      <c r="D167" s="56"/>
      <c r="E167" s="56"/>
      <c r="F167" s="56"/>
      <c r="G167" s="56"/>
      <c r="H167" s="56"/>
      <c r="I167" s="56"/>
      <c r="J167" s="56"/>
      <c r="K167" s="94">
        <v>2.0</v>
      </c>
      <c r="L167" s="106">
        <f>if(L165=2,1,0)</f>
        <v>0</v>
      </c>
      <c r="M167" s="56">
        <f t="shared" si="30"/>
        <v>0</v>
      </c>
      <c r="N167" s="56"/>
      <c r="O167" s="56"/>
      <c r="P167" s="56"/>
      <c r="Q167" s="56"/>
      <c r="R167" s="56"/>
      <c r="S167" s="56"/>
      <c r="T167" s="56"/>
      <c r="U167" s="56"/>
      <c r="V167" s="56"/>
      <c r="W167" s="56"/>
      <c r="X167" s="56"/>
      <c r="Y167" s="56"/>
      <c r="Z167" s="56"/>
    </row>
    <row r="168">
      <c r="A168" s="1"/>
      <c r="B168" s="55"/>
      <c r="C168" s="56"/>
      <c r="D168" s="56"/>
      <c r="E168" s="56"/>
      <c r="F168" s="56"/>
      <c r="G168" s="56"/>
      <c r="H168" s="56"/>
      <c r="I168" s="56"/>
      <c r="J168" s="56"/>
      <c r="K168" s="94">
        <v>3.0</v>
      </c>
      <c r="L168" s="106">
        <f>if(L165=3,1,0)</f>
        <v>1</v>
      </c>
      <c r="M168" s="56">
        <f t="shared" si="30"/>
        <v>1</v>
      </c>
      <c r="N168" s="56"/>
      <c r="O168" s="56"/>
      <c r="P168" s="56"/>
      <c r="Q168" s="56"/>
      <c r="R168" s="56"/>
      <c r="S168" s="56"/>
      <c r="T168" s="56"/>
      <c r="U168" s="56"/>
      <c r="V168" s="56"/>
      <c r="W168" s="56"/>
      <c r="X168" s="56"/>
      <c r="Y168" s="56"/>
      <c r="Z168" s="56"/>
    </row>
    <row r="169">
      <c r="A169" s="1"/>
      <c r="B169" s="55"/>
      <c r="C169" s="56"/>
      <c r="D169" s="56"/>
      <c r="E169" s="56"/>
      <c r="F169" s="56"/>
      <c r="G169" s="56"/>
      <c r="H169" s="56"/>
      <c r="I169" s="56"/>
      <c r="J169" s="56"/>
      <c r="K169" s="94">
        <v>4.0</v>
      </c>
      <c r="L169" s="106">
        <f>if(L165=4,1,0)</f>
        <v>0</v>
      </c>
      <c r="M169" s="56">
        <f t="shared" si="30"/>
        <v>0</v>
      </c>
      <c r="N169" s="56"/>
      <c r="O169" s="56"/>
      <c r="P169" s="56"/>
      <c r="Q169" s="56"/>
      <c r="R169" s="56"/>
      <c r="S169" s="56"/>
      <c r="T169" s="56"/>
      <c r="U169" s="56"/>
      <c r="V169" s="56"/>
      <c r="W169" s="56"/>
      <c r="X169" s="56"/>
      <c r="Y169" s="56"/>
      <c r="Z169" s="56"/>
    </row>
    <row r="170">
      <c r="A170" s="1"/>
      <c r="B170" s="55"/>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row>
    <row r="171">
      <c r="A171" s="1"/>
      <c r="B171" s="55"/>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row>
    <row r="172">
      <c r="A172" s="1"/>
      <c r="B172" s="55"/>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row>
    <row r="173">
      <c r="A173" s="1"/>
      <c r="B173" s="55"/>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row>
    <row r="174">
      <c r="A174" s="1"/>
      <c r="B174" s="55"/>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row>
    <row r="175">
      <c r="A175" s="1"/>
      <c r="B175" s="55"/>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row>
    <row r="176">
      <c r="A176" s="1"/>
      <c r="B176" s="55"/>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row>
    <row r="177">
      <c r="A177" s="1"/>
      <c r="B177" s="55"/>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row>
    <row r="178">
      <c r="A178" s="1"/>
      <c r="B178" s="55"/>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row>
    <row r="179">
      <c r="A179" s="1"/>
      <c r="B179" s="55"/>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row>
    <row r="180">
      <c r="A180" s="1"/>
      <c r="B180" s="55"/>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row>
    <row r="181">
      <c r="A181" s="1"/>
      <c r="B181" s="55"/>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row>
    <row r="182">
      <c r="A182" s="1"/>
      <c r="B182" s="55"/>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row>
    <row r="183">
      <c r="A183" s="1"/>
      <c r="B183" s="55"/>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row>
    <row r="184">
      <c r="A184" s="1"/>
      <c r="B184" s="55"/>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row>
    <row r="185">
      <c r="A185" s="1"/>
      <c r="B185" s="55"/>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row>
    <row r="186" hidden="1">
      <c r="A186" s="1"/>
      <c r="B186" s="55"/>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row>
    <row r="187" hidden="1">
      <c r="A187" s="1"/>
      <c r="B187" s="55"/>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row>
    <row r="188" hidden="1">
      <c r="A188" s="1"/>
      <c r="B188" s="55"/>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row>
    <row r="189" hidden="1">
      <c r="A189" s="1"/>
      <c r="B189" s="55"/>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row>
    <row r="190" hidden="1">
      <c r="A190" s="1"/>
      <c r="B190" s="55"/>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row>
    <row r="191" hidden="1">
      <c r="A191" s="1"/>
      <c r="B191" s="55"/>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row>
    <row r="192" hidden="1">
      <c r="A192" s="1"/>
      <c r="B192" s="55"/>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row>
    <row r="193">
      <c r="A193" s="27"/>
      <c r="B193" s="28">
        <v>4.0</v>
      </c>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row>
    <row r="194" ht="27.75" customHeight="1">
      <c r="A194" s="19"/>
      <c r="B194" s="107" t="s">
        <v>124</v>
      </c>
      <c r="C194" s="107" t="s">
        <v>125</v>
      </c>
      <c r="D194" s="107" t="s">
        <v>126</v>
      </c>
      <c r="E194" s="107" t="s">
        <v>129</v>
      </c>
      <c r="F194" s="107" t="s">
        <v>130</v>
      </c>
    </row>
    <row r="195">
      <c r="A195" s="61" t="s">
        <v>503</v>
      </c>
      <c r="B195" s="22"/>
      <c r="C195" s="22"/>
      <c r="D195" s="22"/>
      <c r="E195" s="22"/>
      <c r="F195" s="22" t="s">
        <v>296</v>
      </c>
    </row>
    <row r="196">
      <c r="A196" s="23"/>
      <c r="B196" s="22" t="s">
        <v>297</v>
      </c>
      <c r="C196" s="22" t="s">
        <v>297</v>
      </c>
      <c r="D196" s="22" t="s">
        <v>137</v>
      </c>
      <c r="E196" s="22" t="s">
        <v>298</v>
      </c>
      <c r="F196" s="22" t="s">
        <v>299</v>
      </c>
    </row>
    <row r="197" ht="15.75" customHeight="1">
      <c r="A197" s="23"/>
      <c r="B197" s="59"/>
      <c r="C197" s="59"/>
      <c r="D197" s="59" t="s">
        <v>142</v>
      </c>
      <c r="E197" s="59"/>
      <c r="F197" s="59" t="s">
        <v>304</v>
      </c>
    </row>
    <row r="198">
      <c r="A198" s="23"/>
      <c r="B198" s="116" t="s">
        <v>504</v>
      </c>
      <c r="C198" s="116" t="s">
        <v>505</v>
      </c>
      <c r="D198" s="49" t="s">
        <v>307</v>
      </c>
      <c r="E198" s="116" t="s">
        <v>506</v>
      </c>
      <c r="F198" s="49" t="s">
        <v>310</v>
      </c>
    </row>
    <row r="199">
      <c r="A199" s="26"/>
      <c r="B199" s="22" t="s">
        <v>150</v>
      </c>
      <c r="C199" s="22" t="s">
        <v>151</v>
      </c>
      <c r="D199" s="22" t="s">
        <v>152</v>
      </c>
      <c r="E199" s="22" t="s">
        <v>153</v>
      </c>
      <c r="F199" s="22" t="s">
        <v>154</v>
      </c>
    </row>
    <row r="200">
      <c r="A200" s="62" t="s">
        <v>218</v>
      </c>
      <c r="B200" s="53">
        <f>E370</f>
        <v>0</v>
      </c>
      <c r="C200" s="53">
        <f>E373</f>
        <v>12.76595745</v>
      </c>
      <c r="D200" s="53">
        <f>E376</f>
        <v>0</v>
      </c>
      <c r="E200" s="53">
        <f>E379</f>
        <v>0</v>
      </c>
      <c r="F200" s="53">
        <f>E382</f>
        <v>0</v>
      </c>
      <c r="G200" s="69"/>
      <c r="H200" s="67"/>
      <c r="I200" s="67"/>
      <c r="J200" s="67"/>
      <c r="K200" s="67"/>
      <c r="L200" s="67"/>
      <c r="M200" s="67"/>
      <c r="N200" s="67"/>
      <c r="O200" s="67"/>
      <c r="P200" s="67"/>
      <c r="Q200" s="67"/>
      <c r="R200" s="67"/>
      <c r="S200" s="67"/>
      <c r="T200" s="67"/>
      <c r="U200" s="67"/>
      <c r="V200" s="67"/>
      <c r="W200" s="67"/>
      <c r="X200" s="67"/>
      <c r="Y200" s="67"/>
      <c r="Z200" s="67"/>
      <c r="AA200" s="67"/>
      <c r="AB200" s="67"/>
    </row>
    <row r="201">
      <c r="A201" s="62" t="s">
        <v>219</v>
      </c>
      <c r="B201" s="53">
        <f>D371</f>
        <v>0</v>
      </c>
      <c r="C201" s="53">
        <f>D374</f>
        <v>0</v>
      </c>
      <c r="D201" s="53">
        <f>D377</f>
        <v>0</v>
      </c>
      <c r="E201" s="53">
        <f>D380</f>
        <v>8.461538462</v>
      </c>
      <c r="F201" s="53">
        <f>D383</f>
        <v>0.826446281</v>
      </c>
      <c r="G201" s="69"/>
      <c r="H201" s="67"/>
      <c r="I201" s="67"/>
      <c r="J201" s="67"/>
      <c r="K201" s="56"/>
      <c r="L201" s="56"/>
      <c r="M201" s="56"/>
      <c r="N201" s="56"/>
      <c r="O201" s="56"/>
      <c r="P201" s="56"/>
      <c r="Q201" s="94" t="s">
        <v>465</v>
      </c>
      <c r="R201" s="67"/>
      <c r="S201" s="67"/>
      <c r="T201" s="67"/>
      <c r="U201" s="67"/>
      <c r="V201" s="67"/>
      <c r="W201" s="67"/>
      <c r="X201" s="67"/>
      <c r="Y201" s="67"/>
      <c r="Z201" s="67"/>
      <c r="AA201" s="67"/>
    </row>
    <row r="202">
      <c r="A202" s="62" t="s">
        <v>220</v>
      </c>
      <c r="B202" s="57" t="str">
        <f t="shared" ref="B202:F202" si="31">if(B200&gt;0,"X",if(and(B200=0,B201&lt;=3),"O",if(and(B200=0,B201&gt;3),"Δ","-")))</f>
        <v>O</v>
      </c>
      <c r="C202" s="57" t="str">
        <f t="shared" si="31"/>
        <v>X</v>
      </c>
      <c r="D202" s="57" t="str">
        <f t="shared" si="31"/>
        <v>O</v>
      </c>
      <c r="E202" s="57" t="str">
        <f t="shared" si="31"/>
        <v>Δ</v>
      </c>
      <c r="F202" s="57" t="str">
        <f t="shared" si="31"/>
        <v>O</v>
      </c>
      <c r="G202" s="69"/>
      <c r="H202" s="67"/>
      <c r="I202" s="67"/>
      <c r="J202" s="67"/>
      <c r="K202" s="55" t="s">
        <v>466</v>
      </c>
      <c r="L202" s="55">
        <f t="shared" ref="L202:P202" si="32">if(B202="O",1,if(B202="Δ",2,if(B202="X",3,4)))</f>
        <v>1</v>
      </c>
      <c r="M202" s="55">
        <f t="shared" si="32"/>
        <v>3</v>
      </c>
      <c r="N202" s="55">
        <f t="shared" si="32"/>
        <v>1</v>
      </c>
      <c r="O202" s="55">
        <f t="shared" si="32"/>
        <v>2</v>
      </c>
      <c r="P202" s="55">
        <f t="shared" si="32"/>
        <v>1</v>
      </c>
      <c r="Q202" s="56"/>
      <c r="R202" s="67"/>
      <c r="S202" s="67"/>
      <c r="T202" s="67"/>
      <c r="U202" s="67"/>
      <c r="V202" s="67"/>
      <c r="W202" s="67"/>
      <c r="X202" s="67"/>
      <c r="Y202" s="67"/>
      <c r="Z202" s="67"/>
      <c r="AA202" s="67"/>
    </row>
    <row r="203">
      <c r="A203" s="68"/>
      <c r="B203" s="69"/>
      <c r="C203" s="69"/>
      <c r="D203" s="69"/>
      <c r="E203" s="69"/>
      <c r="F203" s="69"/>
      <c r="G203" s="69"/>
      <c r="H203" s="69"/>
      <c r="I203" s="67"/>
      <c r="J203" s="67"/>
      <c r="K203" s="94">
        <v>1.0</v>
      </c>
      <c r="L203" s="106">
        <f t="shared" ref="L203:P203" si="33">if(L202=1,1,0)</f>
        <v>1</v>
      </c>
      <c r="M203" s="106">
        <f t="shared" si="33"/>
        <v>0</v>
      </c>
      <c r="N203" s="106">
        <f t="shared" si="33"/>
        <v>1</v>
      </c>
      <c r="O203" s="106">
        <f t="shared" si="33"/>
        <v>0</v>
      </c>
      <c r="P203" s="106">
        <f t="shared" si="33"/>
        <v>1</v>
      </c>
      <c r="Q203" s="56">
        <f t="shared" ref="Q203:Q206" si="35">sum(L203:P203)</f>
        <v>3</v>
      </c>
      <c r="R203" s="67"/>
      <c r="S203" s="67"/>
      <c r="T203" s="67"/>
      <c r="U203" s="67"/>
      <c r="V203" s="67"/>
      <c r="W203" s="67"/>
      <c r="X203" s="67"/>
      <c r="Y203" s="67"/>
      <c r="Z203" s="67"/>
      <c r="AA203" s="67"/>
      <c r="AB203" s="67"/>
    </row>
    <row r="204">
      <c r="A204" s="68"/>
      <c r="B204" s="69"/>
      <c r="C204" s="69"/>
      <c r="D204" s="69"/>
      <c r="E204" s="69"/>
      <c r="F204" s="69"/>
      <c r="G204" s="69"/>
      <c r="H204" s="69"/>
      <c r="I204" s="67"/>
      <c r="J204" s="67"/>
      <c r="K204" s="94">
        <v>2.0</v>
      </c>
      <c r="L204" s="106">
        <f t="shared" ref="L204:P204" si="34">if(L202=2,1,0)</f>
        <v>0</v>
      </c>
      <c r="M204" s="106">
        <f t="shared" si="34"/>
        <v>0</v>
      </c>
      <c r="N204" s="106">
        <f t="shared" si="34"/>
        <v>0</v>
      </c>
      <c r="O204" s="106">
        <f t="shared" si="34"/>
        <v>1</v>
      </c>
      <c r="P204" s="106">
        <f t="shared" si="34"/>
        <v>0</v>
      </c>
      <c r="Q204" s="56">
        <f t="shared" si="35"/>
        <v>1</v>
      </c>
      <c r="R204" s="67"/>
      <c r="S204" s="67"/>
      <c r="T204" s="67"/>
      <c r="U204" s="67"/>
      <c r="V204" s="67"/>
      <c r="W204" s="67"/>
      <c r="X204" s="67"/>
      <c r="Y204" s="67"/>
      <c r="Z204" s="67"/>
      <c r="AA204" s="67"/>
      <c r="AB204" s="67"/>
    </row>
    <row r="205">
      <c r="A205" s="68"/>
      <c r="B205" s="69"/>
      <c r="C205" s="69"/>
      <c r="D205" s="69"/>
      <c r="E205" s="69"/>
      <c r="F205" s="69"/>
      <c r="G205" s="69"/>
      <c r="H205" s="69"/>
      <c r="I205" s="67"/>
      <c r="J205" s="67"/>
      <c r="K205" s="94">
        <v>3.0</v>
      </c>
      <c r="L205" s="106">
        <f t="shared" ref="L205:P205" si="36">if(L202=3,1,0)</f>
        <v>0</v>
      </c>
      <c r="M205" s="106">
        <f t="shared" si="36"/>
        <v>1</v>
      </c>
      <c r="N205" s="106">
        <f t="shared" si="36"/>
        <v>0</v>
      </c>
      <c r="O205" s="106">
        <f t="shared" si="36"/>
        <v>0</v>
      </c>
      <c r="P205" s="106">
        <f t="shared" si="36"/>
        <v>0</v>
      </c>
      <c r="Q205" s="56">
        <f t="shared" si="35"/>
        <v>1</v>
      </c>
      <c r="R205" s="67"/>
      <c r="S205" s="67"/>
      <c r="T205" s="67"/>
      <c r="U205" s="67"/>
      <c r="V205" s="67"/>
      <c r="W205" s="67"/>
      <c r="X205" s="67"/>
      <c r="Y205" s="67"/>
      <c r="Z205" s="67"/>
      <c r="AA205" s="67"/>
      <c r="AB205" s="67"/>
    </row>
    <row r="206">
      <c r="A206" s="68"/>
      <c r="B206" s="69"/>
      <c r="C206" s="69"/>
      <c r="D206" s="69"/>
      <c r="E206" s="69"/>
      <c r="F206" s="69"/>
      <c r="G206" s="69"/>
      <c r="H206" s="69"/>
      <c r="I206" s="67"/>
      <c r="J206" s="67"/>
      <c r="K206" s="94">
        <v>4.0</v>
      </c>
      <c r="L206" s="106">
        <f t="shared" ref="L206:P206" si="37">if(L202=4,1,0)</f>
        <v>0</v>
      </c>
      <c r="M206" s="106">
        <f t="shared" si="37"/>
        <v>0</v>
      </c>
      <c r="N206" s="106">
        <f t="shared" si="37"/>
        <v>0</v>
      </c>
      <c r="O206" s="106">
        <f t="shared" si="37"/>
        <v>0</v>
      </c>
      <c r="P206" s="106">
        <f t="shared" si="37"/>
        <v>0</v>
      </c>
      <c r="Q206" s="56">
        <f t="shared" si="35"/>
        <v>0</v>
      </c>
      <c r="R206" s="67"/>
      <c r="S206" s="67"/>
      <c r="T206" s="67"/>
      <c r="U206" s="67"/>
      <c r="V206" s="67"/>
      <c r="W206" s="67"/>
      <c r="X206" s="67"/>
      <c r="Y206" s="67"/>
      <c r="Z206" s="67"/>
      <c r="AA206" s="67"/>
      <c r="AB206" s="67"/>
    </row>
    <row r="207">
      <c r="A207" s="68"/>
      <c r="B207" s="69"/>
      <c r="C207" s="69"/>
      <c r="D207" s="69"/>
      <c r="E207" s="69"/>
      <c r="F207" s="69"/>
      <c r="G207" s="69"/>
      <c r="H207" s="69"/>
      <c r="I207" s="67"/>
      <c r="J207" s="67"/>
      <c r="K207" s="67"/>
      <c r="L207" s="67"/>
      <c r="M207" s="67"/>
      <c r="N207" s="67"/>
      <c r="O207" s="67"/>
      <c r="P207" s="67"/>
      <c r="Q207" s="67"/>
      <c r="R207" s="67"/>
      <c r="S207" s="67"/>
      <c r="T207" s="67"/>
      <c r="U207" s="67"/>
      <c r="V207" s="67"/>
      <c r="W207" s="67"/>
      <c r="X207" s="67"/>
      <c r="Y207" s="67"/>
      <c r="Z207" s="67"/>
      <c r="AA207" s="67"/>
      <c r="AB207" s="67"/>
      <c r="AC207" s="67"/>
    </row>
    <row r="208">
      <c r="A208" s="68"/>
      <c r="B208" s="69"/>
      <c r="C208" s="69"/>
      <c r="D208" s="69"/>
      <c r="E208" s="69"/>
      <c r="F208" s="69"/>
      <c r="G208" s="69"/>
      <c r="H208" s="69"/>
      <c r="I208" s="67"/>
      <c r="J208" s="67"/>
      <c r="K208" s="67"/>
      <c r="L208" s="67"/>
      <c r="M208" s="67"/>
      <c r="N208" s="67"/>
      <c r="O208" s="67"/>
      <c r="P208" s="67"/>
      <c r="Q208" s="67"/>
      <c r="R208" s="67"/>
      <c r="S208" s="67"/>
      <c r="T208" s="67"/>
      <c r="U208" s="67"/>
      <c r="V208" s="67"/>
      <c r="W208" s="67"/>
      <c r="X208" s="67"/>
      <c r="Y208" s="67"/>
      <c r="Z208" s="67"/>
      <c r="AA208" s="67"/>
      <c r="AB208" s="67"/>
      <c r="AC208" s="67"/>
    </row>
    <row r="209">
      <c r="A209" s="68"/>
      <c r="B209" s="69"/>
      <c r="C209" s="69"/>
      <c r="D209" s="69"/>
      <c r="E209" s="69"/>
      <c r="F209" s="69"/>
      <c r="G209" s="69"/>
      <c r="H209" s="69"/>
      <c r="I209" s="67"/>
      <c r="J209" s="67"/>
      <c r="K209" s="67"/>
      <c r="L209" s="67"/>
      <c r="M209" s="67"/>
      <c r="N209" s="67"/>
      <c r="O209" s="67"/>
      <c r="P209" s="67"/>
      <c r="Q209" s="67"/>
      <c r="R209" s="67"/>
      <c r="S209" s="67"/>
      <c r="T209" s="67"/>
      <c r="U209" s="67"/>
      <c r="V209" s="67"/>
      <c r="W209" s="67"/>
      <c r="X209" s="67"/>
      <c r="Y209" s="67"/>
      <c r="Z209" s="67"/>
      <c r="AA209" s="67"/>
      <c r="AB209" s="67"/>
      <c r="AC209" s="67"/>
    </row>
    <row r="210">
      <c r="A210" s="68"/>
      <c r="B210" s="69"/>
      <c r="C210" s="69"/>
      <c r="D210" s="69"/>
      <c r="E210" s="69"/>
      <c r="F210" s="69"/>
      <c r="G210" s="69"/>
      <c r="H210" s="69"/>
      <c r="I210" s="67"/>
      <c r="J210" s="67"/>
      <c r="K210" s="67"/>
      <c r="L210" s="67"/>
      <c r="M210" s="67"/>
      <c r="N210" s="67"/>
      <c r="O210" s="67"/>
      <c r="P210" s="67"/>
      <c r="Q210" s="67"/>
      <c r="R210" s="67"/>
      <c r="S210" s="67"/>
      <c r="T210" s="67"/>
      <c r="U210" s="67"/>
      <c r="V210" s="67"/>
      <c r="W210" s="67"/>
      <c r="X210" s="67"/>
      <c r="Y210" s="67"/>
      <c r="Z210" s="67"/>
      <c r="AA210" s="67"/>
      <c r="AB210" s="67"/>
      <c r="AC210" s="67"/>
    </row>
    <row r="211">
      <c r="A211" s="68"/>
      <c r="B211" s="69"/>
      <c r="C211" s="69"/>
      <c r="D211" s="69"/>
      <c r="E211" s="69"/>
      <c r="F211" s="69"/>
      <c r="G211" s="69"/>
      <c r="H211" s="69"/>
      <c r="I211" s="67"/>
      <c r="J211" s="67"/>
      <c r="K211" s="67"/>
      <c r="L211" s="67"/>
      <c r="M211" s="67"/>
      <c r="N211" s="67"/>
      <c r="O211" s="67"/>
      <c r="P211" s="67"/>
      <c r="Q211" s="67"/>
      <c r="R211" s="67"/>
      <c r="S211" s="67"/>
      <c r="T211" s="67"/>
      <c r="U211" s="67"/>
      <c r="V211" s="67"/>
      <c r="W211" s="67"/>
      <c r="X211" s="67"/>
      <c r="Y211" s="67"/>
      <c r="Z211" s="67"/>
      <c r="AA211" s="67"/>
      <c r="AB211" s="67"/>
      <c r="AC211" s="67"/>
    </row>
    <row r="212">
      <c r="A212" s="68"/>
      <c r="B212" s="69"/>
      <c r="C212" s="69"/>
      <c r="D212" s="69"/>
      <c r="E212" s="69"/>
      <c r="F212" s="69"/>
      <c r="G212" s="69"/>
      <c r="H212" s="69"/>
      <c r="I212" s="67"/>
      <c r="J212" s="67"/>
      <c r="K212" s="67"/>
      <c r="L212" s="67"/>
      <c r="M212" s="67"/>
      <c r="N212" s="67"/>
      <c r="O212" s="67"/>
      <c r="P212" s="67"/>
      <c r="Q212" s="67"/>
      <c r="R212" s="67"/>
      <c r="S212" s="67"/>
      <c r="T212" s="67"/>
      <c r="U212" s="67"/>
      <c r="V212" s="67"/>
      <c r="W212" s="67"/>
      <c r="X212" s="67"/>
      <c r="Y212" s="67"/>
      <c r="Z212" s="67"/>
      <c r="AA212" s="67"/>
      <c r="AB212" s="67"/>
      <c r="AC212" s="67"/>
    </row>
    <row r="213">
      <c r="A213" s="68"/>
      <c r="B213" s="69"/>
      <c r="C213" s="69"/>
      <c r="D213" s="69"/>
      <c r="E213" s="69"/>
      <c r="F213" s="69"/>
      <c r="G213" s="69"/>
      <c r="H213" s="69"/>
      <c r="I213" s="67"/>
      <c r="J213" s="67"/>
      <c r="K213" s="67"/>
      <c r="L213" s="67"/>
      <c r="M213" s="67"/>
      <c r="N213" s="67"/>
      <c r="O213" s="67"/>
      <c r="P213" s="67"/>
      <c r="Q213" s="67"/>
      <c r="R213" s="67"/>
      <c r="S213" s="67"/>
      <c r="T213" s="67"/>
      <c r="U213" s="67"/>
      <c r="V213" s="67"/>
      <c r="W213" s="67"/>
      <c r="X213" s="67"/>
      <c r="Y213" s="67"/>
      <c r="Z213" s="67"/>
      <c r="AA213" s="67"/>
      <c r="AB213" s="67"/>
      <c r="AC213" s="67"/>
    </row>
    <row r="214">
      <c r="A214" s="68"/>
      <c r="B214" s="69"/>
      <c r="C214" s="69"/>
      <c r="D214" s="69"/>
      <c r="E214" s="69"/>
      <c r="F214" s="69"/>
      <c r="G214" s="69"/>
      <c r="H214" s="69"/>
      <c r="I214" s="67"/>
      <c r="J214" s="67"/>
      <c r="K214" s="67"/>
      <c r="L214" s="67"/>
      <c r="M214" s="67"/>
      <c r="N214" s="67"/>
      <c r="O214" s="67"/>
      <c r="P214" s="67"/>
      <c r="Q214" s="67"/>
      <c r="R214" s="67"/>
      <c r="S214" s="67"/>
      <c r="T214" s="67"/>
      <c r="U214" s="67"/>
      <c r="V214" s="67"/>
      <c r="W214" s="67"/>
      <c r="X214" s="67"/>
      <c r="Y214" s="67"/>
      <c r="Z214" s="67"/>
      <c r="AA214" s="67"/>
      <c r="AB214" s="67"/>
      <c r="AC214" s="67"/>
    </row>
    <row r="215">
      <c r="A215" s="68"/>
      <c r="B215" s="69"/>
      <c r="C215" s="69"/>
      <c r="D215" s="69"/>
      <c r="E215" s="69"/>
      <c r="F215" s="69"/>
      <c r="G215" s="69"/>
      <c r="H215" s="69"/>
      <c r="I215" s="67"/>
      <c r="J215" s="67"/>
      <c r="K215" s="67"/>
      <c r="L215" s="67"/>
      <c r="M215" s="67"/>
      <c r="N215" s="67"/>
      <c r="O215" s="67"/>
      <c r="P215" s="67"/>
      <c r="Q215" s="67"/>
      <c r="R215" s="67"/>
      <c r="S215" s="67"/>
      <c r="T215" s="67"/>
      <c r="U215" s="67"/>
      <c r="V215" s="67"/>
      <c r="W215" s="67"/>
      <c r="X215" s="67"/>
      <c r="Y215" s="67"/>
      <c r="Z215" s="67"/>
      <c r="AA215" s="67"/>
      <c r="AB215" s="67"/>
      <c r="AC215" s="67"/>
    </row>
    <row r="216">
      <c r="A216" s="68"/>
      <c r="B216" s="69"/>
      <c r="C216" s="69"/>
      <c r="D216" s="69"/>
      <c r="E216" s="69"/>
      <c r="F216" s="69"/>
      <c r="G216" s="69"/>
      <c r="H216" s="69"/>
      <c r="I216" s="67"/>
      <c r="J216" s="67"/>
      <c r="K216" s="67"/>
      <c r="L216" s="67"/>
      <c r="M216" s="67"/>
      <c r="N216" s="67"/>
      <c r="O216" s="67"/>
      <c r="P216" s="67"/>
      <c r="Q216" s="67"/>
      <c r="R216" s="67"/>
      <c r="S216" s="67"/>
      <c r="T216" s="67"/>
      <c r="U216" s="67"/>
      <c r="V216" s="67"/>
      <c r="W216" s="67"/>
      <c r="X216" s="67"/>
      <c r="Y216" s="67"/>
      <c r="Z216" s="67"/>
      <c r="AA216" s="67"/>
      <c r="AB216" s="67"/>
      <c r="AC216" s="67"/>
    </row>
    <row r="217">
      <c r="A217" s="68"/>
      <c r="B217" s="69"/>
      <c r="C217" s="69"/>
      <c r="D217" s="69"/>
      <c r="E217" s="69"/>
      <c r="F217" s="69"/>
      <c r="G217" s="69"/>
      <c r="H217" s="69"/>
      <c r="I217" s="67"/>
      <c r="J217" s="67"/>
      <c r="K217" s="67"/>
      <c r="L217" s="67"/>
      <c r="M217" s="67"/>
      <c r="N217" s="67"/>
      <c r="O217" s="67"/>
      <c r="P217" s="67"/>
      <c r="Q217" s="67"/>
      <c r="R217" s="67"/>
      <c r="S217" s="67"/>
      <c r="T217" s="67"/>
      <c r="U217" s="67"/>
      <c r="V217" s="67"/>
      <c r="W217" s="67"/>
      <c r="X217" s="67"/>
      <c r="Y217" s="67"/>
      <c r="Z217" s="67"/>
      <c r="AA217" s="67"/>
      <c r="AB217" s="67"/>
      <c r="AC217" s="67"/>
    </row>
    <row r="218">
      <c r="A218" s="68"/>
      <c r="B218" s="69"/>
      <c r="C218" s="69"/>
      <c r="D218" s="69"/>
      <c r="E218" s="69"/>
      <c r="F218" s="69"/>
      <c r="G218" s="69"/>
      <c r="H218" s="69"/>
      <c r="I218" s="67"/>
      <c r="J218" s="67"/>
      <c r="K218" s="67"/>
      <c r="L218" s="67"/>
      <c r="M218" s="67"/>
      <c r="N218" s="67"/>
      <c r="O218" s="67"/>
      <c r="P218" s="67"/>
      <c r="Q218" s="67"/>
      <c r="R218" s="67"/>
      <c r="S218" s="67"/>
      <c r="T218" s="67"/>
      <c r="U218" s="67"/>
      <c r="V218" s="67"/>
      <c r="W218" s="67"/>
      <c r="X218" s="67"/>
      <c r="Y218" s="67"/>
      <c r="Z218" s="67"/>
      <c r="AA218" s="67"/>
      <c r="AB218" s="67"/>
      <c r="AC218" s="67"/>
    </row>
    <row r="219">
      <c r="A219" s="68"/>
      <c r="B219" s="69"/>
      <c r="C219" s="69"/>
      <c r="D219" s="69"/>
      <c r="E219" s="69"/>
      <c r="F219" s="69"/>
      <c r="G219" s="69"/>
      <c r="H219" s="69"/>
      <c r="I219" s="67"/>
      <c r="J219" s="67"/>
      <c r="K219" s="67"/>
      <c r="L219" s="67"/>
      <c r="M219" s="67"/>
      <c r="N219" s="67"/>
      <c r="O219" s="67"/>
      <c r="P219" s="67"/>
      <c r="Q219" s="67"/>
      <c r="R219" s="67"/>
      <c r="S219" s="67"/>
      <c r="T219" s="67"/>
      <c r="U219" s="67"/>
      <c r="V219" s="67"/>
      <c r="W219" s="67"/>
      <c r="X219" s="67"/>
      <c r="Y219" s="67"/>
      <c r="Z219" s="67"/>
      <c r="AA219" s="67"/>
      <c r="AB219" s="67"/>
      <c r="AC219" s="67"/>
    </row>
    <row r="220">
      <c r="A220" s="68"/>
      <c r="B220" s="69"/>
      <c r="C220" s="69"/>
      <c r="D220" s="69"/>
      <c r="E220" s="69"/>
      <c r="F220" s="69"/>
      <c r="G220" s="69"/>
      <c r="H220" s="69"/>
      <c r="I220" s="67"/>
      <c r="J220" s="67"/>
      <c r="K220" s="67"/>
      <c r="L220" s="67"/>
      <c r="M220" s="67"/>
      <c r="N220" s="67"/>
      <c r="O220" s="67"/>
      <c r="P220" s="67"/>
      <c r="Q220" s="67"/>
      <c r="R220" s="67"/>
      <c r="S220" s="67"/>
      <c r="T220" s="67"/>
      <c r="U220" s="67"/>
      <c r="V220" s="67"/>
      <c r="W220" s="67"/>
      <c r="X220" s="67"/>
      <c r="Y220" s="67"/>
      <c r="Z220" s="67"/>
      <c r="AA220" s="67"/>
      <c r="AB220" s="67"/>
      <c r="AC220" s="67"/>
    </row>
    <row r="221">
      <c r="A221" s="68"/>
      <c r="B221" s="69"/>
      <c r="C221" s="69"/>
      <c r="D221" s="69"/>
      <c r="E221" s="69"/>
      <c r="F221" s="69"/>
      <c r="G221" s="69"/>
      <c r="H221" s="69"/>
      <c r="I221" s="67"/>
      <c r="J221" s="67"/>
      <c r="K221" s="67"/>
      <c r="L221" s="67"/>
      <c r="M221" s="67"/>
      <c r="N221" s="67"/>
      <c r="O221" s="67"/>
      <c r="P221" s="67"/>
      <c r="Q221" s="67"/>
      <c r="R221" s="67"/>
      <c r="S221" s="67"/>
      <c r="T221" s="67"/>
      <c r="U221" s="67"/>
      <c r="V221" s="67"/>
      <c r="W221" s="67"/>
      <c r="X221" s="67"/>
      <c r="Y221" s="67"/>
      <c r="Z221" s="67"/>
      <c r="AA221" s="67"/>
      <c r="AB221" s="67"/>
      <c r="AC221" s="67"/>
    </row>
    <row r="222">
      <c r="A222" s="68"/>
      <c r="B222" s="69"/>
      <c r="C222" s="69"/>
      <c r="D222" s="69"/>
      <c r="E222" s="69"/>
      <c r="F222" s="69"/>
      <c r="G222" s="69"/>
      <c r="H222" s="69"/>
      <c r="I222" s="67"/>
      <c r="J222" s="67"/>
      <c r="K222" s="67"/>
      <c r="L222" s="67"/>
      <c r="M222" s="67"/>
      <c r="N222" s="67"/>
      <c r="O222" s="67"/>
      <c r="P222" s="67"/>
      <c r="Q222" s="67"/>
      <c r="R222" s="67"/>
      <c r="S222" s="67"/>
      <c r="T222" s="67"/>
      <c r="U222" s="67"/>
      <c r="V222" s="67"/>
      <c r="W222" s="67"/>
      <c r="X222" s="67"/>
      <c r="Y222" s="67"/>
      <c r="Z222" s="67"/>
      <c r="AA222" s="67"/>
      <c r="AB222" s="67"/>
      <c r="AC222" s="67"/>
    </row>
    <row r="223" hidden="1">
      <c r="A223" s="68"/>
      <c r="B223" s="69"/>
      <c r="C223" s="69"/>
      <c r="D223" s="69"/>
      <c r="E223" s="69"/>
      <c r="F223" s="69"/>
      <c r="G223" s="69"/>
      <c r="H223" s="69"/>
      <c r="I223" s="67"/>
      <c r="J223" s="67"/>
      <c r="K223" s="67"/>
      <c r="L223" s="67"/>
      <c r="M223" s="67"/>
      <c r="N223" s="67"/>
      <c r="O223" s="67"/>
      <c r="P223" s="67"/>
      <c r="Q223" s="67"/>
      <c r="R223" s="67"/>
      <c r="S223" s="67"/>
      <c r="T223" s="67"/>
      <c r="U223" s="67"/>
      <c r="V223" s="67"/>
      <c r="W223" s="67"/>
      <c r="X223" s="67"/>
      <c r="Y223" s="67"/>
      <c r="Z223" s="67"/>
      <c r="AA223" s="67"/>
      <c r="AB223" s="67"/>
      <c r="AC223" s="67"/>
    </row>
    <row r="224" hidden="1">
      <c r="A224" s="68"/>
      <c r="B224" s="69"/>
      <c r="C224" s="69"/>
      <c r="D224" s="69"/>
      <c r="E224" s="69"/>
      <c r="F224" s="69"/>
      <c r="G224" s="69"/>
      <c r="H224" s="69"/>
      <c r="I224" s="67"/>
      <c r="J224" s="67"/>
      <c r="K224" s="67"/>
      <c r="L224" s="67"/>
      <c r="M224" s="67"/>
      <c r="N224" s="67"/>
      <c r="O224" s="67"/>
      <c r="P224" s="67"/>
      <c r="Q224" s="67"/>
      <c r="R224" s="67"/>
      <c r="S224" s="67"/>
      <c r="T224" s="67"/>
      <c r="U224" s="67"/>
      <c r="V224" s="67"/>
      <c r="W224" s="67"/>
      <c r="X224" s="67"/>
      <c r="Y224" s="67"/>
      <c r="Z224" s="67"/>
      <c r="AA224" s="67"/>
      <c r="AB224" s="67"/>
      <c r="AC224" s="67"/>
    </row>
    <row r="225" hidden="1">
      <c r="A225" s="68"/>
      <c r="B225" s="69"/>
      <c r="C225" s="69"/>
      <c r="D225" s="69"/>
      <c r="E225" s="69"/>
      <c r="F225" s="69"/>
      <c r="G225" s="69"/>
      <c r="H225" s="69"/>
      <c r="I225" s="67"/>
      <c r="J225" s="67"/>
      <c r="K225" s="67"/>
      <c r="L225" s="67"/>
      <c r="M225" s="67"/>
      <c r="N225" s="67"/>
      <c r="O225" s="67"/>
      <c r="P225" s="67"/>
      <c r="Q225" s="67"/>
      <c r="R225" s="67"/>
      <c r="S225" s="67"/>
      <c r="T225" s="67"/>
      <c r="U225" s="67"/>
      <c r="V225" s="67"/>
      <c r="W225" s="67"/>
      <c r="X225" s="67"/>
      <c r="Y225" s="67"/>
      <c r="Z225" s="67"/>
      <c r="AA225" s="67"/>
      <c r="AB225" s="67"/>
      <c r="AC225" s="67"/>
    </row>
    <row r="226" hidden="1">
      <c r="A226" s="68"/>
      <c r="B226" s="69"/>
      <c r="C226" s="69"/>
      <c r="D226" s="69"/>
      <c r="E226" s="69"/>
      <c r="F226" s="69"/>
      <c r="G226" s="69"/>
      <c r="H226" s="69"/>
      <c r="I226" s="67"/>
      <c r="J226" s="67"/>
      <c r="K226" s="67"/>
      <c r="L226" s="67"/>
      <c r="M226" s="67"/>
      <c r="N226" s="67"/>
      <c r="O226" s="67"/>
      <c r="P226" s="67"/>
      <c r="Q226" s="67"/>
      <c r="R226" s="67"/>
      <c r="S226" s="67"/>
      <c r="T226" s="67"/>
      <c r="U226" s="67"/>
      <c r="V226" s="67"/>
      <c r="W226" s="67"/>
      <c r="X226" s="67"/>
      <c r="Y226" s="67"/>
      <c r="Z226" s="67"/>
      <c r="AA226" s="67"/>
      <c r="AB226" s="67"/>
      <c r="AC226" s="67"/>
    </row>
    <row r="227" hidden="1">
      <c r="A227" s="68"/>
      <c r="B227" s="69"/>
      <c r="C227" s="69"/>
      <c r="D227" s="69"/>
      <c r="E227" s="69"/>
      <c r="F227" s="69"/>
      <c r="G227" s="69"/>
      <c r="H227" s="69"/>
      <c r="I227" s="67"/>
      <c r="J227" s="67"/>
      <c r="K227" s="67"/>
      <c r="L227" s="67"/>
      <c r="M227" s="67"/>
      <c r="N227" s="67"/>
      <c r="O227" s="67"/>
      <c r="P227" s="67"/>
      <c r="Q227" s="67"/>
      <c r="R227" s="67"/>
      <c r="S227" s="67"/>
      <c r="T227" s="67"/>
      <c r="U227" s="67"/>
      <c r="V227" s="67"/>
      <c r="W227" s="67"/>
      <c r="X227" s="67"/>
      <c r="Y227" s="67"/>
      <c r="Z227" s="67"/>
      <c r="AA227" s="67"/>
      <c r="AB227" s="67"/>
      <c r="AC227" s="67"/>
    </row>
    <row r="228" hidden="1">
      <c r="A228" s="68"/>
      <c r="B228" s="69"/>
      <c r="C228" s="69"/>
      <c r="D228" s="69"/>
      <c r="E228" s="69"/>
      <c r="F228" s="69"/>
      <c r="G228" s="69"/>
      <c r="H228" s="69"/>
      <c r="I228" s="67"/>
      <c r="J228" s="67"/>
      <c r="K228" s="67"/>
      <c r="L228" s="67"/>
      <c r="M228" s="67"/>
      <c r="N228" s="67"/>
      <c r="O228" s="67"/>
      <c r="P228" s="67"/>
      <c r="Q228" s="67"/>
      <c r="R228" s="67"/>
      <c r="S228" s="67"/>
      <c r="T228" s="67"/>
      <c r="U228" s="67"/>
      <c r="V228" s="67"/>
      <c r="W228" s="67"/>
      <c r="X228" s="67"/>
      <c r="Y228" s="67"/>
      <c r="Z228" s="67"/>
      <c r="AA228" s="67"/>
      <c r="AB228" s="67"/>
      <c r="AC228" s="67"/>
    </row>
    <row r="229" hidden="1">
      <c r="A229" s="68"/>
      <c r="B229" s="69"/>
      <c r="C229" s="69"/>
      <c r="D229" s="69"/>
      <c r="E229" s="69"/>
      <c r="F229" s="69"/>
      <c r="G229" s="69"/>
      <c r="H229" s="69"/>
      <c r="I229" s="67"/>
      <c r="J229" s="67"/>
      <c r="K229" s="67"/>
      <c r="L229" s="67"/>
      <c r="M229" s="67"/>
      <c r="N229" s="67"/>
      <c r="O229" s="67"/>
      <c r="P229" s="67"/>
      <c r="Q229" s="67"/>
      <c r="R229" s="67"/>
      <c r="S229" s="67"/>
      <c r="T229" s="67"/>
      <c r="U229" s="67"/>
      <c r="V229" s="67"/>
      <c r="W229" s="67"/>
      <c r="X229" s="67"/>
      <c r="Y229" s="67"/>
      <c r="Z229" s="67"/>
      <c r="AA229" s="67"/>
      <c r="AB229" s="67"/>
      <c r="AC229" s="67"/>
    </row>
    <row r="230">
      <c r="A230" s="27"/>
      <c r="B230" s="28">
        <v>4.0</v>
      </c>
      <c r="C230" s="28">
        <v>4.0</v>
      </c>
      <c r="D230" s="28">
        <v>4.0</v>
      </c>
      <c r="E230" s="28">
        <v>1.0</v>
      </c>
      <c r="F230" s="28">
        <v>1.0</v>
      </c>
      <c r="G230" s="28">
        <v>4.0</v>
      </c>
      <c r="H230" s="28">
        <v>4.0</v>
      </c>
      <c r="I230" s="29"/>
      <c r="J230" s="29"/>
      <c r="K230" s="29"/>
      <c r="L230" s="29"/>
      <c r="M230" s="29"/>
      <c r="N230" s="29"/>
      <c r="O230" s="29"/>
      <c r="P230" s="29"/>
      <c r="Q230" s="29"/>
      <c r="R230" s="29"/>
      <c r="S230" s="29"/>
      <c r="T230" s="29"/>
      <c r="U230" s="29"/>
      <c r="V230" s="29"/>
      <c r="W230" s="29"/>
    </row>
    <row r="231" ht="27.75" customHeight="1">
      <c r="A231" s="19"/>
      <c r="B231" s="108" t="s">
        <v>155</v>
      </c>
      <c r="C231" s="108" t="s">
        <v>156</v>
      </c>
      <c r="D231" s="108" t="s">
        <v>422</v>
      </c>
      <c r="E231" s="108" t="s">
        <v>158</v>
      </c>
      <c r="F231" s="108" t="s">
        <v>160</v>
      </c>
      <c r="G231" s="108" t="s">
        <v>162</v>
      </c>
      <c r="H231" s="108" t="s">
        <v>163</v>
      </c>
      <c r="I231" s="108" t="s">
        <v>164</v>
      </c>
      <c r="J231" s="108" t="s">
        <v>165</v>
      </c>
      <c r="K231" s="117" t="s">
        <v>85</v>
      </c>
    </row>
    <row r="232">
      <c r="A232" s="48" t="s">
        <v>507</v>
      </c>
      <c r="B232" s="22" t="s">
        <v>312</v>
      </c>
      <c r="C232" s="22" t="s">
        <v>313</v>
      </c>
      <c r="D232" s="22" t="s">
        <v>314</v>
      </c>
      <c r="E232" s="22" t="s">
        <v>315</v>
      </c>
      <c r="F232" s="22" t="s">
        <v>316</v>
      </c>
      <c r="G232" s="22" t="s">
        <v>317</v>
      </c>
      <c r="H232" s="30" t="s">
        <v>168</v>
      </c>
      <c r="I232" s="22" t="s">
        <v>318</v>
      </c>
      <c r="J232" s="30" t="s">
        <v>170</v>
      </c>
      <c r="K232" s="30"/>
    </row>
    <row r="233">
      <c r="A233" s="23"/>
      <c r="B233" s="22" t="s">
        <v>319</v>
      </c>
      <c r="C233" s="22" t="s">
        <v>173</v>
      </c>
      <c r="D233" s="22" t="s">
        <v>320</v>
      </c>
      <c r="E233" s="22" t="s">
        <v>321</v>
      </c>
      <c r="F233" s="22" t="s">
        <v>320</v>
      </c>
      <c r="G233" s="22" t="s">
        <v>171</v>
      </c>
      <c r="H233" s="30" t="s">
        <v>171</v>
      </c>
      <c r="I233" s="30" t="s">
        <v>172</v>
      </c>
      <c r="J233" s="30" t="s">
        <v>173</v>
      </c>
      <c r="K233" s="30"/>
    </row>
    <row r="234" ht="24.0" customHeight="1">
      <c r="A234" s="23"/>
      <c r="B234" s="49"/>
      <c r="C234" s="59" t="s">
        <v>323</v>
      </c>
      <c r="D234" s="59"/>
      <c r="E234" s="59"/>
      <c r="F234" s="59"/>
      <c r="G234" s="118"/>
      <c r="H234" s="59"/>
      <c r="I234" s="59"/>
      <c r="J234" s="59"/>
      <c r="K234" s="59"/>
    </row>
    <row r="235">
      <c r="A235" s="23"/>
      <c r="B235" s="105" t="s">
        <v>508</v>
      </c>
      <c r="C235" s="22" t="s">
        <v>329</v>
      </c>
      <c r="D235" s="110" t="s">
        <v>509</v>
      </c>
      <c r="E235" s="105" t="s">
        <v>510</v>
      </c>
      <c r="F235" s="110" t="s">
        <v>511</v>
      </c>
      <c r="G235" s="110" t="s">
        <v>512</v>
      </c>
      <c r="H235" s="22" t="s">
        <v>333</v>
      </c>
      <c r="I235" s="110" t="s">
        <v>513</v>
      </c>
      <c r="J235" s="110" t="s">
        <v>514</v>
      </c>
      <c r="K235" s="110"/>
    </row>
    <row r="236">
      <c r="A236" s="26"/>
      <c r="B236" s="71" t="s">
        <v>336</v>
      </c>
      <c r="C236" s="71" t="s">
        <v>336</v>
      </c>
      <c r="D236" s="71" t="s">
        <v>336</v>
      </c>
      <c r="E236" s="71" t="s">
        <v>336</v>
      </c>
      <c r="F236" s="71" t="s">
        <v>336</v>
      </c>
      <c r="G236" s="71" t="s">
        <v>336</v>
      </c>
      <c r="H236" s="22" t="s">
        <v>179</v>
      </c>
      <c r="I236" s="22" t="s">
        <v>180</v>
      </c>
      <c r="J236" s="22" t="s">
        <v>181</v>
      </c>
      <c r="K236" s="22"/>
    </row>
    <row r="237">
      <c r="A237" s="66" t="s">
        <v>218</v>
      </c>
      <c r="B237" s="53">
        <f>E387</f>
        <v>0</v>
      </c>
      <c r="C237" s="53">
        <f>E390</f>
        <v>0</v>
      </c>
      <c r="D237" s="53">
        <f>E393</f>
        <v>0</v>
      </c>
      <c r="E237" s="53">
        <f>E396</f>
        <v>0</v>
      </c>
      <c r="F237" s="53">
        <f>E399</f>
        <v>0</v>
      </c>
      <c r="G237" s="53">
        <f>E402</f>
        <v>0</v>
      </c>
      <c r="H237" s="53">
        <f>E405</f>
        <v>0</v>
      </c>
      <c r="I237" s="53">
        <f>E408</f>
        <v>0</v>
      </c>
      <c r="J237" s="53">
        <f>E411</f>
        <v>0</v>
      </c>
      <c r="K237" s="53">
        <f>E414</f>
        <v>-1</v>
      </c>
      <c r="L237" s="56"/>
      <c r="M237" s="56"/>
      <c r="N237" s="56"/>
      <c r="O237" s="56"/>
      <c r="P237" s="56"/>
      <c r="Q237" s="56"/>
      <c r="R237" s="56"/>
      <c r="S237" s="56"/>
      <c r="T237" s="56"/>
      <c r="U237" s="56"/>
      <c r="V237" s="56"/>
      <c r="W237" s="56"/>
      <c r="X237" s="56"/>
      <c r="Y237" s="56"/>
      <c r="Z237" s="56"/>
      <c r="AA237" s="56"/>
      <c r="AB237" s="56"/>
      <c r="AC237" s="56"/>
    </row>
    <row r="238">
      <c r="A238" s="66" t="s">
        <v>219</v>
      </c>
      <c r="B238" s="53">
        <f>D388</f>
        <v>7.82122905</v>
      </c>
      <c r="C238" s="53">
        <f>D391</f>
        <v>0.6211180124</v>
      </c>
      <c r="D238" s="53">
        <f>D394</f>
        <v>2.209944751</v>
      </c>
      <c r="E238" s="53">
        <f>D397</f>
        <v>0</v>
      </c>
      <c r="F238" s="53">
        <f>D400</f>
        <v>0</v>
      </c>
      <c r="G238" s="53">
        <f>D403</f>
        <v>1.704545455</v>
      </c>
      <c r="H238" s="53">
        <f>D406</f>
        <v>0</v>
      </c>
      <c r="I238" s="53">
        <f>D409</f>
        <v>0.5524861878</v>
      </c>
      <c r="J238" s="53">
        <f>D412</f>
        <v>0</v>
      </c>
      <c r="K238" s="53">
        <f>D415</f>
        <v>-1</v>
      </c>
      <c r="N238" s="56"/>
      <c r="O238" s="56"/>
      <c r="P238" s="56"/>
      <c r="Q238" s="56"/>
      <c r="R238" s="56"/>
      <c r="S238" s="56"/>
      <c r="Y238" s="94" t="s">
        <v>465</v>
      </c>
    </row>
    <row r="239">
      <c r="A239" s="66" t="s">
        <v>220</v>
      </c>
      <c r="B239" s="57" t="str">
        <f t="shared" ref="B239:K239" si="38">if(B237&gt;0,"X",if(and(B237=0,B238&lt;=3),"O",if(and(B237=0,B238&gt;3),"Δ","-")))</f>
        <v>Δ</v>
      </c>
      <c r="C239" s="57" t="str">
        <f t="shared" si="38"/>
        <v>O</v>
      </c>
      <c r="D239" s="57" t="str">
        <f t="shared" si="38"/>
        <v>O</v>
      </c>
      <c r="E239" s="57" t="str">
        <f t="shared" si="38"/>
        <v>O</v>
      </c>
      <c r="F239" s="57" t="str">
        <f t="shared" si="38"/>
        <v>O</v>
      </c>
      <c r="G239" s="57" t="str">
        <f t="shared" si="38"/>
        <v>O</v>
      </c>
      <c r="H239" s="57" t="str">
        <f t="shared" si="38"/>
        <v>O</v>
      </c>
      <c r="I239" s="57" t="str">
        <f t="shared" si="38"/>
        <v>O</v>
      </c>
      <c r="J239" s="57" t="str">
        <f t="shared" si="38"/>
        <v>O</v>
      </c>
      <c r="K239" s="57" t="str">
        <f t="shared" si="38"/>
        <v>-</v>
      </c>
      <c r="N239" s="55" t="s">
        <v>466</v>
      </c>
      <c r="O239" s="55">
        <f t="shared" ref="O239:X239" si="39">if(B239="O",1,if(B239="Δ",2,if(B239="X",3,4)))</f>
        <v>2</v>
      </c>
      <c r="P239" s="55">
        <f t="shared" si="39"/>
        <v>1</v>
      </c>
      <c r="Q239" s="55">
        <f t="shared" si="39"/>
        <v>1</v>
      </c>
      <c r="R239" s="55">
        <f t="shared" si="39"/>
        <v>1</v>
      </c>
      <c r="S239" s="55">
        <f t="shared" si="39"/>
        <v>1</v>
      </c>
      <c r="T239" s="55">
        <f t="shared" si="39"/>
        <v>1</v>
      </c>
      <c r="U239" s="55">
        <f t="shared" si="39"/>
        <v>1</v>
      </c>
      <c r="V239" s="55">
        <f t="shared" si="39"/>
        <v>1</v>
      </c>
      <c r="W239" s="55">
        <f t="shared" si="39"/>
        <v>1</v>
      </c>
      <c r="X239" s="55">
        <f t="shared" si="39"/>
        <v>4</v>
      </c>
      <c r="Y239" s="56"/>
    </row>
    <row r="240">
      <c r="A240" s="73"/>
      <c r="K240" s="7" t="s">
        <v>500</v>
      </c>
      <c r="N240" s="94">
        <v>1.0</v>
      </c>
      <c r="O240" s="106">
        <f t="shared" ref="O240:X240" si="40">if(O239=1,1,0)</f>
        <v>0</v>
      </c>
      <c r="P240" s="106">
        <f t="shared" si="40"/>
        <v>1</v>
      </c>
      <c r="Q240" s="106">
        <f t="shared" si="40"/>
        <v>1</v>
      </c>
      <c r="R240" s="106">
        <f t="shared" si="40"/>
        <v>1</v>
      </c>
      <c r="S240" s="106">
        <f t="shared" si="40"/>
        <v>1</v>
      </c>
      <c r="T240" s="106">
        <f t="shared" si="40"/>
        <v>1</v>
      </c>
      <c r="U240" s="106">
        <f t="shared" si="40"/>
        <v>1</v>
      </c>
      <c r="V240" s="106">
        <f t="shared" si="40"/>
        <v>1</v>
      </c>
      <c r="W240" s="106">
        <f t="shared" si="40"/>
        <v>1</v>
      </c>
      <c r="X240" s="106">
        <f t="shared" si="40"/>
        <v>0</v>
      </c>
      <c r="Y240" s="56">
        <f t="shared" ref="Y240:Y243" si="42">sum(O240:X240)</f>
        <v>8</v>
      </c>
    </row>
    <row r="241">
      <c r="N241" s="94">
        <v>2.0</v>
      </c>
      <c r="O241" s="106">
        <f t="shared" ref="O241:X241" si="41">if(O239=2,1,0)</f>
        <v>1</v>
      </c>
      <c r="P241" s="106">
        <f t="shared" si="41"/>
        <v>0</v>
      </c>
      <c r="Q241" s="106">
        <f t="shared" si="41"/>
        <v>0</v>
      </c>
      <c r="R241" s="106">
        <f t="shared" si="41"/>
        <v>0</v>
      </c>
      <c r="S241" s="106">
        <f t="shared" si="41"/>
        <v>0</v>
      </c>
      <c r="T241" s="106">
        <f t="shared" si="41"/>
        <v>0</v>
      </c>
      <c r="U241" s="106">
        <f t="shared" si="41"/>
        <v>0</v>
      </c>
      <c r="V241" s="106">
        <f t="shared" si="41"/>
        <v>0</v>
      </c>
      <c r="W241" s="106">
        <f t="shared" si="41"/>
        <v>0</v>
      </c>
      <c r="X241" s="106">
        <f t="shared" si="41"/>
        <v>0</v>
      </c>
      <c r="Y241" s="56">
        <f t="shared" si="42"/>
        <v>1</v>
      </c>
    </row>
    <row r="242">
      <c r="N242" s="94">
        <v>3.0</v>
      </c>
      <c r="O242" s="106">
        <f t="shared" ref="O242:X242" si="43">if(O239=3,1,0)</f>
        <v>0</v>
      </c>
      <c r="P242" s="106">
        <f t="shared" si="43"/>
        <v>0</v>
      </c>
      <c r="Q242" s="106">
        <f t="shared" si="43"/>
        <v>0</v>
      </c>
      <c r="R242" s="106">
        <f t="shared" si="43"/>
        <v>0</v>
      </c>
      <c r="S242" s="106">
        <f t="shared" si="43"/>
        <v>0</v>
      </c>
      <c r="T242" s="106">
        <f t="shared" si="43"/>
        <v>0</v>
      </c>
      <c r="U242" s="106">
        <f t="shared" si="43"/>
        <v>0</v>
      </c>
      <c r="V242" s="106">
        <f t="shared" si="43"/>
        <v>0</v>
      </c>
      <c r="W242" s="106">
        <f t="shared" si="43"/>
        <v>0</v>
      </c>
      <c r="X242" s="106">
        <f t="shared" si="43"/>
        <v>0</v>
      </c>
      <c r="Y242" s="56">
        <f t="shared" si="42"/>
        <v>0</v>
      </c>
    </row>
    <row r="243">
      <c r="N243" s="94">
        <v>4.0</v>
      </c>
      <c r="O243" s="106">
        <f t="shared" ref="O243:X243" si="44">if(O239=4,1,0)</f>
        <v>0</v>
      </c>
      <c r="P243" s="106">
        <f t="shared" si="44"/>
        <v>0</v>
      </c>
      <c r="Q243" s="106">
        <f t="shared" si="44"/>
        <v>0</v>
      </c>
      <c r="R243" s="106">
        <f t="shared" si="44"/>
        <v>0</v>
      </c>
      <c r="S243" s="106">
        <f t="shared" si="44"/>
        <v>0</v>
      </c>
      <c r="T243" s="106">
        <f t="shared" si="44"/>
        <v>0</v>
      </c>
      <c r="U243" s="106">
        <f t="shared" si="44"/>
        <v>0</v>
      </c>
      <c r="V243" s="106">
        <f t="shared" si="44"/>
        <v>0</v>
      </c>
      <c r="W243" s="106">
        <f t="shared" si="44"/>
        <v>0</v>
      </c>
      <c r="X243" s="106">
        <f t="shared" si="44"/>
        <v>1</v>
      </c>
      <c r="Y243" s="56">
        <f t="shared" si="42"/>
        <v>1</v>
      </c>
    </row>
    <row r="278">
      <c r="A278" s="74" t="s">
        <v>337</v>
      </c>
      <c r="B278" s="75"/>
      <c r="C278" s="75"/>
      <c r="D278" s="75"/>
      <c r="E278" s="75"/>
      <c r="F278" s="75"/>
      <c r="G278" s="75"/>
      <c r="H278" s="75"/>
      <c r="I278" s="75"/>
      <c r="J278" s="75"/>
      <c r="K278" s="75"/>
      <c r="L278" s="75"/>
      <c r="M278" s="75"/>
      <c r="N278" s="75"/>
      <c r="O278" s="75"/>
      <c r="P278" s="75"/>
      <c r="Q278" s="75"/>
      <c r="R278" s="75"/>
      <c r="S278" s="75"/>
      <c r="T278" s="75"/>
      <c r="U278" s="75"/>
      <c r="V278" s="75"/>
      <c r="W278" s="75"/>
      <c r="X278" s="76"/>
      <c r="Y278" s="119"/>
      <c r="Z278" s="119"/>
      <c r="AA278" s="119"/>
      <c r="AB278" s="119"/>
      <c r="AC278" s="119"/>
    </row>
    <row r="279">
      <c r="G279" s="120"/>
      <c r="H279" s="120"/>
      <c r="I279" s="120"/>
      <c r="J279" s="120"/>
    </row>
    <row r="280">
      <c r="A280" s="77" t="s">
        <v>338</v>
      </c>
      <c r="D280" s="7" t="s">
        <v>515</v>
      </c>
      <c r="E280" s="7" t="s">
        <v>516</v>
      </c>
      <c r="G280" s="120"/>
      <c r="H280" s="120"/>
      <c r="I280" s="120"/>
      <c r="J280" s="120"/>
    </row>
    <row r="281">
      <c r="A281" s="78" t="s">
        <v>517</v>
      </c>
      <c r="B281" s="79">
        <v>15.0</v>
      </c>
      <c r="C281" s="79">
        <v>0.0</v>
      </c>
      <c r="D281" s="80"/>
      <c r="E281" s="80">
        <f>C281/(B281+C281)*100</f>
        <v>0</v>
      </c>
      <c r="G281" s="120"/>
      <c r="H281" s="120"/>
      <c r="I281" s="120"/>
      <c r="J281" s="120"/>
    </row>
    <row r="282">
      <c r="A282" s="78" t="s">
        <v>518</v>
      </c>
      <c r="B282" s="79">
        <v>218.0</v>
      </c>
      <c r="C282" s="79">
        <v>3.0</v>
      </c>
      <c r="D282" s="80">
        <f>C282/(B282+C282)*100</f>
        <v>1.357466063</v>
      </c>
      <c r="E282" s="80"/>
      <c r="G282" s="120"/>
      <c r="H282" s="120"/>
      <c r="I282" s="120"/>
      <c r="J282" s="120"/>
    </row>
    <row r="283">
      <c r="A283" s="81" t="s">
        <v>221</v>
      </c>
      <c r="B283" s="82"/>
      <c r="C283" s="82"/>
      <c r="D283" s="83"/>
      <c r="E283" s="83"/>
    </row>
    <row r="284">
      <c r="A284" s="84" t="s">
        <v>519</v>
      </c>
      <c r="B284" s="85">
        <v>49.0</v>
      </c>
      <c r="C284" s="85">
        <v>0.0</v>
      </c>
      <c r="D284" s="86"/>
      <c r="E284" s="86">
        <f>C284/(B284+C284)*100</f>
        <v>0</v>
      </c>
      <c r="G284" s="120"/>
      <c r="H284" s="121"/>
      <c r="I284" s="7" t="s">
        <v>515</v>
      </c>
      <c r="J284" s="7" t="s">
        <v>516</v>
      </c>
    </row>
    <row r="285">
      <c r="A285" s="84" t="s">
        <v>519</v>
      </c>
      <c r="B285" s="85">
        <v>215.0</v>
      </c>
      <c r="C285" s="85">
        <v>3.0</v>
      </c>
      <c r="D285" s="80">
        <f>C285/(B285+C285)*100</f>
        <v>1.376146789</v>
      </c>
      <c r="E285" s="86"/>
      <c r="G285" s="78" t="s">
        <v>452</v>
      </c>
      <c r="H285" s="79">
        <f>B281+B282</f>
        <v>233</v>
      </c>
      <c r="I285" s="79">
        <f>C282</f>
        <v>3</v>
      </c>
      <c r="J285" s="80">
        <f>C281</f>
        <v>0</v>
      </c>
      <c r="K285" s="122">
        <f>B281</f>
        <v>15</v>
      </c>
      <c r="L285" s="123"/>
    </row>
    <row r="286">
      <c r="A286" s="124" t="s">
        <v>221</v>
      </c>
      <c r="B286" s="125"/>
      <c r="C286" s="125"/>
      <c r="D286" s="126"/>
      <c r="E286" s="126"/>
      <c r="G286" s="78" t="s">
        <v>453</v>
      </c>
      <c r="H286" s="79">
        <f>B284+B285</f>
        <v>264</v>
      </c>
      <c r="I286" s="79">
        <f>C285</f>
        <v>3</v>
      </c>
      <c r="J286" s="80">
        <f>C284</f>
        <v>0</v>
      </c>
      <c r="K286" s="122">
        <f>B284</f>
        <v>49</v>
      </c>
      <c r="L286" s="122"/>
    </row>
    <row r="287">
      <c r="A287" s="84" t="s">
        <v>520</v>
      </c>
      <c r="B287" s="85">
        <v>6.0</v>
      </c>
      <c r="C287" s="85">
        <v>0.0</v>
      </c>
      <c r="D287" s="86"/>
      <c r="E287" s="86">
        <f>C287/(B287+C287)*100</f>
        <v>0</v>
      </c>
      <c r="G287" s="78" t="s">
        <v>454</v>
      </c>
      <c r="H287" s="79">
        <f>B287+B288</f>
        <v>224</v>
      </c>
      <c r="I287" s="79">
        <f>C288</f>
        <v>3</v>
      </c>
      <c r="J287" s="80">
        <f>C287</f>
        <v>0</v>
      </c>
      <c r="K287" s="122">
        <f>B287</f>
        <v>6</v>
      </c>
      <c r="L287" s="127"/>
    </row>
    <row r="288">
      <c r="A288" s="84" t="s">
        <v>520</v>
      </c>
      <c r="B288" s="85">
        <v>218.0</v>
      </c>
      <c r="C288" s="85">
        <v>3.0</v>
      </c>
      <c r="D288" s="80">
        <f>C288/(B288+C288)*100</f>
        <v>1.357466063</v>
      </c>
      <c r="E288" s="86"/>
      <c r="G288" s="78" t="s">
        <v>455</v>
      </c>
      <c r="H288" s="79">
        <f>B290+B291</f>
        <v>197</v>
      </c>
      <c r="I288" s="79">
        <f>C291</f>
        <v>9</v>
      </c>
      <c r="J288" s="80">
        <f>C290</f>
        <v>1</v>
      </c>
      <c r="K288" s="122">
        <f>B290</f>
        <v>28</v>
      </c>
      <c r="L288" s="122"/>
    </row>
    <row r="289">
      <c r="A289" s="124" t="s">
        <v>221</v>
      </c>
      <c r="B289" s="125"/>
      <c r="C289" s="125"/>
      <c r="D289" s="126"/>
      <c r="E289" s="126"/>
      <c r="G289" s="78" t="s">
        <v>456</v>
      </c>
      <c r="H289" s="79">
        <f>B293+B294</f>
        <v>192</v>
      </c>
      <c r="I289" s="79">
        <f>C294</f>
        <v>0</v>
      </c>
      <c r="J289" s="80">
        <f>C293</f>
        <v>1</v>
      </c>
      <c r="K289" s="122">
        <f>B293</f>
        <v>14</v>
      </c>
      <c r="L289" s="123"/>
    </row>
    <row r="290">
      <c r="A290" s="84" t="s">
        <v>521</v>
      </c>
      <c r="B290" s="85">
        <v>28.0</v>
      </c>
      <c r="C290" s="85">
        <v>1.0</v>
      </c>
      <c r="D290" s="86"/>
      <c r="E290" s="86">
        <f>C290/(B290+C290)*100</f>
        <v>3.448275862</v>
      </c>
      <c r="G290" s="78" t="s">
        <v>343</v>
      </c>
      <c r="H290" s="79">
        <f>B296+B297</f>
        <v>0</v>
      </c>
      <c r="I290" s="79" t="str">
        <f>C297</f>
        <v/>
      </c>
      <c r="J290" s="80" t="str">
        <f>C296</f>
        <v/>
      </c>
      <c r="K290" s="122">
        <f>B296</f>
        <v>0</v>
      </c>
      <c r="L290" s="122"/>
    </row>
    <row r="291">
      <c r="A291" s="84" t="s">
        <v>521</v>
      </c>
      <c r="B291" s="85">
        <v>169.0</v>
      </c>
      <c r="C291" s="85">
        <v>9.0</v>
      </c>
      <c r="D291" s="80">
        <f>C291/(B291+C291)*100</f>
        <v>5.056179775</v>
      </c>
      <c r="E291" s="86"/>
      <c r="G291" s="78" t="s">
        <v>345</v>
      </c>
      <c r="H291" s="79">
        <f>B299+B300</f>
        <v>229</v>
      </c>
      <c r="I291" s="79">
        <f>C300</f>
        <v>0</v>
      </c>
      <c r="J291" s="80">
        <f>C299</f>
        <v>0</v>
      </c>
      <c r="K291" s="122">
        <f>B299</f>
        <v>30</v>
      </c>
      <c r="L291" s="123"/>
    </row>
    <row r="292">
      <c r="A292" s="124" t="s">
        <v>221</v>
      </c>
      <c r="B292" s="125"/>
      <c r="C292" s="125"/>
      <c r="D292" s="126"/>
      <c r="E292" s="126"/>
      <c r="G292" s="120"/>
      <c r="H292" s="121"/>
      <c r="I292" s="121"/>
      <c r="J292" s="128"/>
    </row>
    <row r="293">
      <c r="A293" s="84" t="s">
        <v>522</v>
      </c>
      <c r="B293" s="85">
        <v>14.0</v>
      </c>
      <c r="C293" s="85">
        <v>1.0</v>
      </c>
      <c r="D293" s="86"/>
      <c r="E293" s="86">
        <f>C293/(B293+C293)*100</f>
        <v>6.666666667</v>
      </c>
    </row>
    <row r="294">
      <c r="A294" s="84" t="s">
        <v>523</v>
      </c>
      <c r="B294" s="85">
        <v>178.0</v>
      </c>
      <c r="C294" s="85">
        <v>0.0</v>
      </c>
      <c r="D294" s="80">
        <f>C294/(B294+C294)*100</f>
        <v>0</v>
      </c>
      <c r="E294" s="86"/>
    </row>
    <row r="295">
      <c r="A295" s="81" t="s">
        <v>221</v>
      </c>
      <c r="B295" s="82"/>
      <c r="C295" s="82"/>
      <c r="D295" s="83"/>
      <c r="E295" s="83"/>
    </row>
    <row r="296">
      <c r="A296" s="78" t="s">
        <v>347</v>
      </c>
      <c r="B296" s="87">
        <v>0.0</v>
      </c>
      <c r="C296" s="87"/>
      <c r="D296" s="88"/>
      <c r="E296" s="88">
        <f>if(B296=0,-1,C296/(B296+C296)*100)</f>
        <v>-1</v>
      </c>
    </row>
    <row r="297">
      <c r="A297" s="78" t="s">
        <v>348</v>
      </c>
      <c r="B297" s="87">
        <v>0.0</v>
      </c>
      <c r="C297" s="87"/>
      <c r="D297" s="80">
        <f>if(B297=0,-1,C297/(B297+C297)*100)</f>
        <v>-1</v>
      </c>
      <c r="E297" s="88"/>
    </row>
    <row r="298">
      <c r="A298" s="81" t="s">
        <v>221</v>
      </c>
      <c r="B298" s="82"/>
      <c r="C298" s="82"/>
      <c r="D298" s="83"/>
      <c r="E298" s="83"/>
    </row>
    <row r="299">
      <c r="A299" s="78" t="s">
        <v>349</v>
      </c>
      <c r="B299" s="89">
        <v>30.0</v>
      </c>
      <c r="C299" s="89">
        <v>0.0</v>
      </c>
      <c r="D299" s="90"/>
      <c r="E299" s="90">
        <f>C299/(B299+C299)*100</f>
        <v>0</v>
      </c>
    </row>
    <row r="300">
      <c r="A300" s="78" t="s">
        <v>350</v>
      </c>
      <c r="B300" s="89">
        <v>199.0</v>
      </c>
      <c r="C300" s="89">
        <f>sum(M309:M315)</f>
        <v>0</v>
      </c>
      <c r="D300" s="80">
        <f>C300/(B300+C300)*100</f>
        <v>0</v>
      </c>
      <c r="E300" s="90"/>
      <c r="F300" s="129" t="s">
        <v>524</v>
      </c>
    </row>
    <row r="301">
      <c r="A301" s="91"/>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row>
    <row r="302">
      <c r="A302" s="92" t="s">
        <v>351</v>
      </c>
      <c r="B302" s="56"/>
      <c r="C302" s="56"/>
      <c r="D302" s="56"/>
      <c r="E302" s="56"/>
      <c r="F302" s="56"/>
    </row>
    <row r="303">
      <c r="A303" s="78" t="s">
        <v>352</v>
      </c>
      <c r="B303" s="79">
        <v>27.0</v>
      </c>
      <c r="C303" s="79">
        <v>0.0</v>
      </c>
      <c r="D303" s="80"/>
      <c r="E303" s="80">
        <f>C303/(B303+C303)*100</f>
        <v>0</v>
      </c>
      <c r="F303" s="56"/>
    </row>
    <row r="304">
      <c r="A304" s="78" t="s">
        <v>353</v>
      </c>
      <c r="B304" s="79">
        <v>186.0</v>
      </c>
      <c r="C304" s="79">
        <v>2.0</v>
      </c>
      <c r="D304" s="80">
        <f>C304/(B304+C304)*100</f>
        <v>1.063829787</v>
      </c>
      <c r="E304" s="80"/>
      <c r="F304" s="56"/>
    </row>
    <row r="305">
      <c r="A305" s="81" t="s">
        <v>221</v>
      </c>
      <c r="B305" s="82"/>
      <c r="C305" s="82"/>
      <c r="D305" s="93"/>
      <c r="E305" s="83"/>
      <c r="F305" s="56"/>
    </row>
    <row r="306">
      <c r="A306" s="84" t="s">
        <v>354</v>
      </c>
      <c r="B306" s="85">
        <v>28.0</v>
      </c>
      <c r="C306" s="85">
        <v>0.0</v>
      </c>
      <c r="D306" s="80"/>
      <c r="E306" s="86">
        <f>C306/(B306+C306)*100</f>
        <v>0</v>
      </c>
      <c r="F306" s="56"/>
    </row>
    <row r="307">
      <c r="A307" s="84" t="s">
        <v>355</v>
      </c>
      <c r="B307" s="85">
        <v>116.0</v>
      </c>
      <c r="C307" s="85">
        <v>22.0</v>
      </c>
      <c r="D307" s="80">
        <f>C307/(B307+C307)*100</f>
        <v>15.94202899</v>
      </c>
      <c r="E307" s="86"/>
      <c r="F307" s="56"/>
      <c r="G307" s="78" t="s">
        <v>46</v>
      </c>
      <c r="H307" s="79">
        <f>B303+B304</f>
        <v>213</v>
      </c>
      <c r="I307" s="79">
        <f>C304</f>
        <v>2</v>
      </c>
      <c r="J307" s="80">
        <f>C303</f>
        <v>0</v>
      </c>
      <c r="K307" s="122">
        <f>B303</f>
        <v>27</v>
      </c>
    </row>
    <row r="308">
      <c r="A308" s="81" t="s">
        <v>221</v>
      </c>
      <c r="B308" s="82"/>
      <c r="C308" s="82"/>
      <c r="D308" s="93"/>
      <c r="E308" s="83"/>
      <c r="F308" s="56"/>
      <c r="G308" s="78" t="s">
        <v>356</v>
      </c>
      <c r="H308" s="79">
        <f>B306+B307</f>
        <v>144</v>
      </c>
      <c r="I308" s="79">
        <f>C307</f>
        <v>22</v>
      </c>
      <c r="J308" s="80">
        <f>C306</f>
        <v>0</v>
      </c>
      <c r="K308" s="122">
        <f>B306</f>
        <v>28</v>
      </c>
    </row>
    <row r="309">
      <c r="A309" s="78" t="s">
        <v>357</v>
      </c>
      <c r="B309" s="87">
        <v>20.0</v>
      </c>
      <c r="C309" s="87">
        <v>0.0</v>
      </c>
      <c r="D309" s="80"/>
      <c r="E309" s="88">
        <f>C309/(B309+C309)*100</f>
        <v>0</v>
      </c>
      <c r="F309" s="56"/>
      <c r="G309" s="78" t="s">
        <v>358</v>
      </c>
      <c r="H309" s="79">
        <f>B309+B310</f>
        <v>204</v>
      </c>
      <c r="I309" s="79">
        <f>C310</f>
        <v>0</v>
      </c>
      <c r="J309" s="80">
        <f>C309</f>
        <v>0</v>
      </c>
      <c r="K309" s="122">
        <f>B309</f>
        <v>20</v>
      </c>
    </row>
    <row r="310">
      <c r="A310" s="78" t="s">
        <v>359</v>
      </c>
      <c r="B310" s="87">
        <v>184.0</v>
      </c>
      <c r="C310" s="87">
        <v>0.0</v>
      </c>
      <c r="D310" s="80">
        <f>C310/(B310+C310)*100</f>
        <v>0</v>
      </c>
      <c r="E310" s="88"/>
      <c r="F310" s="56"/>
      <c r="G310" s="78" t="s">
        <v>360</v>
      </c>
      <c r="H310" s="79">
        <f>B312+B313</f>
        <v>0</v>
      </c>
      <c r="I310" s="79" t="str">
        <f>C313</f>
        <v/>
      </c>
      <c r="J310" s="80" t="str">
        <f>C312</f>
        <v/>
      </c>
      <c r="K310" s="122">
        <f>B312</f>
        <v>0</v>
      </c>
    </row>
    <row r="311">
      <c r="A311" s="81" t="s">
        <v>221</v>
      </c>
      <c r="B311" s="82"/>
      <c r="C311" s="82"/>
      <c r="D311" s="93"/>
      <c r="E311" s="83"/>
      <c r="F311" s="56"/>
      <c r="G311" s="78" t="s">
        <v>361</v>
      </c>
      <c r="H311" s="79">
        <f>B315+B316</f>
        <v>161</v>
      </c>
      <c r="I311" s="79">
        <f>C316</f>
        <v>13</v>
      </c>
      <c r="J311" s="80">
        <f>C315</f>
        <v>5</v>
      </c>
      <c r="K311" s="122">
        <f>B315</f>
        <v>33</v>
      </c>
    </row>
    <row r="312">
      <c r="A312" s="84" t="s">
        <v>362</v>
      </c>
      <c r="B312" s="89">
        <v>0.0</v>
      </c>
      <c r="C312" s="89"/>
      <c r="D312" s="80"/>
      <c r="E312" s="90">
        <f>if(B312=0,-1,C312/(B312+C312)*100)</f>
        <v>-1</v>
      </c>
      <c r="F312" s="56"/>
      <c r="G312" s="78" t="s">
        <v>363</v>
      </c>
      <c r="H312" s="79">
        <f>B318+B319</f>
        <v>233</v>
      </c>
      <c r="I312" s="79">
        <f>C319</f>
        <v>5</v>
      </c>
      <c r="J312" s="80">
        <f>C318</f>
        <v>0</v>
      </c>
      <c r="K312" s="122">
        <f>B318</f>
        <v>50</v>
      </c>
    </row>
    <row r="313">
      <c r="A313" s="84" t="s">
        <v>364</v>
      </c>
      <c r="B313" s="89">
        <v>0.0</v>
      </c>
      <c r="C313" s="89"/>
      <c r="D313" s="80">
        <f>if(B313=0,-1,C313/(B313+C313)*100)</f>
        <v>-1</v>
      </c>
      <c r="E313" s="90"/>
      <c r="F313" s="56"/>
    </row>
    <row r="314">
      <c r="A314" s="81" t="s">
        <v>221</v>
      </c>
      <c r="B314" s="56"/>
      <c r="C314" s="56"/>
      <c r="D314" s="93"/>
      <c r="E314" s="56"/>
      <c r="F314" s="56"/>
    </row>
    <row r="315">
      <c r="A315" s="84" t="s">
        <v>365</v>
      </c>
      <c r="B315" s="89">
        <v>33.0</v>
      </c>
      <c r="C315" s="89">
        <v>5.0</v>
      </c>
      <c r="D315" s="80"/>
      <c r="E315" s="90">
        <f>C315/(B315+C315)*100</f>
        <v>13.15789474</v>
      </c>
      <c r="F315" s="56"/>
    </row>
    <row r="316">
      <c r="A316" s="84" t="s">
        <v>366</v>
      </c>
      <c r="B316" s="89">
        <v>128.0</v>
      </c>
      <c r="C316" s="89">
        <v>13.0</v>
      </c>
      <c r="D316" s="80">
        <f>C316/(B316+C316)*100</f>
        <v>9.219858156</v>
      </c>
      <c r="E316" s="90"/>
      <c r="F316" s="56"/>
    </row>
    <row r="317">
      <c r="A317" s="81" t="s">
        <v>221</v>
      </c>
      <c r="B317" s="56"/>
      <c r="C317" s="56"/>
      <c r="D317" s="93"/>
      <c r="E317" s="56"/>
      <c r="F317" s="56"/>
    </row>
    <row r="318">
      <c r="A318" s="84" t="s">
        <v>367</v>
      </c>
      <c r="B318" s="89">
        <v>50.0</v>
      </c>
      <c r="C318" s="89">
        <v>0.0</v>
      </c>
      <c r="D318" s="80"/>
      <c r="E318" s="90">
        <f>C318/(B318+C318)*100</f>
        <v>0</v>
      </c>
      <c r="F318" s="56"/>
    </row>
    <row r="319">
      <c r="A319" s="84" t="s">
        <v>368</v>
      </c>
      <c r="B319" s="89">
        <v>183.0</v>
      </c>
      <c r="C319" s="89">
        <v>5.0</v>
      </c>
      <c r="D319" s="80">
        <f>C319/(B319+C319)*100</f>
        <v>2.659574468</v>
      </c>
      <c r="E319" s="90"/>
      <c r="F319" s="130" t="s">
        <v>524</v>
      </c>
    </row>
    <row r="320">
      <c r="A320" s="91"/>
      <c r="B320" s="91"/>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row>
    <row r="321">
      <c r="A321" s="92" t="s">
        <v>369</v>
      </c>
      <c r="B321" s="56"/>
      <c r="C321" s="56"/>
      <c r="D321" s="56"/>
      <c r="E321" s="56"/>
      <c r="F321" s="56"/>
    </row>
    <row r="322">
      <c r="A322" s="78" t="s">
        <v>370</v>
      </c>
      <c r="B322" s="79">
        <v>41.0</v>
      </c>
      <c r="C322" s="79">
        <v>0.0</v>
      </c>
      <c r="D322" s="80"/>
      <c r="E322" s="80">
        <f>C322/(B322+C322)*100</f>
        <v>0</v>
      </c>
      <c r="F322" s="56"/>
    </row>
    <row r="323">
      <c r="A323" s="78" t="s">
        <v>371</v>
      </c>
      <c r="B323" s="79">
        <v>255.0</v>
      </c>
      <c r="C323" s="79">
        <v>0.0</v>
      </c>
      <c r="D323" s="80">
        <f>C323/(B323+C323)*100</f>
        <v>0</v>
      </c>
      <c r="E323" s="80"/>
      <c r="F323" s="56"/>
    </row>
    <row r="324">
      <c r="A324" s="81" t="s">
        <v>221</v>
      </c>
      <c r="B324" s="82"/>
      <c r="C324" s="82"/>
      <c r="D324" s="93"/>
      <c r="E324" s="83"/>
      <c r="F324" s="56"/>
    </row>
    <row r="325">
      <c r="A325" s="84" t="s">
        <v>372</v>
      </c>
      <c r="B325" s="85">
        <v>34.0</v>
      </c>
      <c r="C325" s="85">
        <v>2.0</v>
      </c>
      <c r="D325" s="80"/>
      <c r="E325" s="86">
        <f>C325/(B325+C325)*100</f>
        <v>5.555555556</v>
      </c>
      <c r="F325" s="56"/>
      <c r="G325" s="78" t="s">
        <v>373</v>
      </c>
      <c r="H325" s="79">
        <f>B322+B323</f>
        <v>296</v>
      </c>
      <c r="I325" s="79">
        <f>C323</f>
        <v>0</v>
      </c>
      <c r="J325" s="80">
        <f>C322</f>
        <v>0</v>
      </c>
      <c r="K325" s="122">
        <f>B322</f>
        <v>41</v>
      </c>
    </row>
    <row r="326">
      <c r="A326" s="84" t="s">
        <v>374</v>
      </c>
      <c r="B326" s="85">
        <v>244.0</v>
      </c>
      <c r="C326" s="85">
        <v>3.0</v>
      </c>
      <c r="D326" s="80">
        <f>C326/(B326+C326)*100</f>
        <v>1.214574899</v>
      </c>
      <c r="E326" s="86"/>
      <c r="F326" s="56"/>
      <c r="G326" s="78" t="s">
        <v>244</v>
      </c>
      <c r="H326" s="79">
        <f>B325+B326</f>
        <v>278</v>
      </c>
      <c r="I326" s="79">
        <f>C326</f>
        <v>3</v>
      </c>
      <c r="J326" s="80">
        <f>C325</f>
        <v>2</v>
      </c>
      <c r="K326" s="122">
        <f>B325</f>
        <v>34</v>
      </c>
    </row>
    <row r="327">
      <c r="A327" s="81" t="s">
        <v>221</v>
      </c>
      <c r="B327" s="82"/>
      <c r="C327" s="82"/>
      <c r="D327" s="93"/>
      <c r="E327" s="83"/>
      <c r="F327" s="56"/>
      <c r="G327" s="78" t="s">
        <v>70</v>
      </c>
      <c r="H327" s="79">
        <f>B328+B329</f>
        <v>257</v>
      </c>
      <c r="I327" s="79">
        <f>C329</f>
        <v>1</v>
      </c>
      <c r="J327" s="80">
        <f>C328</f>
        <v>0</v>
      </c>
      <c r="K327" s="122">
        <f>B328</f>
        <v>44</v>
      </c>
    </row>
    <row r="328">
      <c r="A328" s="78" t="s">
        <v>375</v>
      </c>
      <c r="B328" s="87">
        <v>44.0</v>
      </c>
      <c r="C328" s="87">
        <v>0.0</v>
      </c>
      <c r="D328" s="80"/>
      <c r="E328" s="88">
        <f>C328/(B328+C328)*100</f>
        <v>0</v>
      </c>
      <c r="F328" s="56"/>
      <c r="G328" s="78" t="s">
        <v>376</v>
      </c>
      <c r="H328" s="79">
        <f>B331+B332</f>
        <v>186</v>
      </c>
      <c r="I328" s="79">
        <f>C332</f>
        <v>0</v>
      </c>
      <c r="J328" s="80">
        <f>C331</f>
        <v>4</v>
      </c>
      <c r="K328" s="122">
        <f>B331</f>
        <v>56</v>
      </c>
    </row>
    <row r="329">
      <c r="A329" s="78" t="s">
        <v>377</v>
      </c>
      <c r="B329" s="87">
        <v>213.0</v>
      </c>
      <c r="C329" s="87">
        <v>1.0</v>
      </c>
      <c r="D329" s="80">
        <f>C329/(B329+C329)*100</f>
        <v>0.4672897196</v>
      </c>
      <c r="E329" s="88"/>
      <c r="F329" s="56"/>
    </row>
    <row r="330">
      <c r="A330" s="81" t="s">
        <v>221</v>
      </c>
      <c r="B330" s="82"/>
      <c r="C330" s="82"/>
      <c r="D330" s="93"/>
      <c r="E330" s="83"/>
      <c r="F330" s="56"/>
    </row>
    <row r="331">
      <c r="A331" s="84" t="s">
        <v>378</v>
      </c>
      <c r="B331" s="89">
        <v>56.0</v>
      </c>
      <c r="C331" s="89">
        <v>4.0</v>
      </c>
      <c r="D331" s="80"/>
      <c r="E331" s="90">
        <f>C331/(B331+C331)*100</f>
        <v>6.666666667</v>
      </c>
      <c r="F331" s="56"/>
    </row>
    <row r="332">
      <c r="A332" s="84" t="s">
        <v>379</v>
      </c>
      <c r="B332" s="89">
        <v>130.0</v>
      </c>
      <c r="C332" s="89">
        <v>0.0</v>
      </c>
      <c r="D332" s="80">
        <f>C332/(B332+C332)*100</f>
        <v>0</v>
      </c>
      <c r="E332" s="90"/>
      <c r="F332" s="130" t="s">
        <v>524</v>
      </c>
    </row>
    <row r="333">
      <c r="A333" s="91"/>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row>
    <row r="334">
      <c r="A334" s="94"/>
      <c r="B334" s="56"/>
      <c r="C334" s="56"/>
      <c r="D334" s="56"/>
      <c r="E334" s="56"/>
      <c r="F334" s="56"/>
    </row>
    <row r="335">
      <c r="A335" s="92" t="s">
        <v>380</v>
      </c>
      <c r="B335" s="56"/>
      <c r="C335" s="56"/>
      <c r="D335" s="56"/>
      <c r="E335" s="56"/>
      <c r="F335" s="56"/>
    </row>
    <row r="336">
      <c r="A336" s="78" t="s">
        <v>381</v>
      </c>
      <c r="B336" s="79">
        <v>168.0</v>
      </c>
      <c r="C336" s="79">
        <v>0.0</v>
      </c>
      <c r="D336" s="80"/>
      <c r="E336" s="80">
        <f>C336/(B336+C336)*100</f>
        <v>0</v>
      </c>
      <c r="F336" s="56"/>
    </row>
    <row r="337">
      <c r="A337" s="78" t="s">
        <v>382</v>
      </c>
      <c r="B337" s="79">
        <v>175.0</v>
      </c>
      <c r="C337" s="79">
        <v>1.0</v>
      </c>
      <c r="D337" s="80">
        <f>C337/(B337+C337)*100</f>
        <v>0.5681818182</v>
      </c>
      <c r="E337" s="80"/>
      <c r="F337" s="56"/>
    </row>
    <row r="338">
      <c r="A338" s="81" t="s">
        <v>221</v>
      </c>
      <c r="B338" s="82"/>
      <c r="C338" s="82"/>
      <c r="D338" s="93"/>
      <c r="E338" s="83"/>
      <c r="F338" s="56"/>
    </row>
    <row r="339">
      <c r="A339" s="84" t="s">
        <v>525</v>
      </c>
      <c r="B339" s="85">
        <v>22.0</v>
      </c>
      <c r="C339" s="85">
        <v>0.0</v>
      </c>
      <c r="D339" s="80"/>
      <c r="E339" s="86">
        <f>C339/(B339+C339)*100</f>
        <v>0</v>
      </c>
      <c r="F339" s="56"/>
      <c r="G339" s="78" t="s">
        <v>83</v>
      </c>
      <c r="H339" s="79">
        <f>B336+B337</f>
        <v>343</v>
      </c>
      <c r="I339" s="79">
        <f>C337</f>
        <v>1</v>
      </c>
      <c r="J339" s="80">
        <f>C336</f>
        <v>0</v>
      </c>
      <c r="K339" s="122">
        <f>B336</f>
        <v>168</v>
      </c>
    </row>
    <row r="340">
      <c r="A340" s="84" t="s">
        <v>526</v>
      </c>
      <c r="B340" s="85">
        <v>212.0</v>
      </c>
      <c r="C340" s="85">
        <v>0.0</v>
      </c>
      <c r="D340" s="80">
        <f>C340/(B340+C340)*100</f>
        <v>0</v>
      </c>
      <c r="E340" s="86"/>
      <c r="F340" s="56"/>
      <c r="G340" s="78" t="s">
        <v>484</v>
      </c>
      <c r="H340" s="79">
        <f>B339+B340</f>
        <v>234</v>
      </c>
      <c r="I340" s="79">
        <f>C340</f>
        <v>0</v>
      </c>
      <c r="J340" s="80">
        <f>C339</f>
        <v>0</v>
      </c>
      <c r="K340" s="122">
        <f>B339</f>
        <v>22</v>
      </c>
    </row>
    <row r="341">
      <c r="A341" s="81" t="s">
        <v>221</v>
      </c>
      <c r="B341" s="82"/>
      <c r="C341" s="82"/>
      <c r="D341" s="93"/>
      <c r="E341" s="83"/>
      <c r="F341" s="56"/>
      <c r="G341" s="78" t="s">
        <v>453</v>
      </c>
      <c r="H341" s="79">
        <f>B342+B343</f>
        <v>272</v>
      </c>
      <c r="I341" s="79">
        <f>C343</f>
        <v>1</v>
      </c>
      <c r="J341" s="80">
        <f>C342</f>
        <v>0</v>
      </c>
      <c r="K341" s="122">
        <f>B342</f>
        <v>61</v>
      </c>
    </row>
    <row r="342">
      <c r="A342" s="84" t="s">
        <v>519</v>
      </c>
      <c r="B342" s="85">
        <v>61.0</v>
      </c>
      <c r="C342" s="85">
        <v>0.0</v>
      </c>
      <c r="D342" s="80"/>
      <c r="E342" s="86">
        <f>C342/(B342+C342)*100</f>
        <v>0</v>
      </c>
      <c r="F342" s="56"/>
      <c r="G342" s="78" t="s">
        <v>485</v>
      </c>
      <c r="H342" s="79">
        <f>B345+B346</f>
        <v>268</v>
      </c>
      <c r="I342" s="79">
        <f>C346</f>
        <v>4</v>
      </c>
      <c r="J342" s="80">
        <f>C345</f>
        <v>0</v>
      </c>
      <c r="K342" s="122">
        <f>B345</f>
        <v>60</v>
      </c>
    </row>
    <row r="343">
      <c r="A343" s="84" t="s">
        <v>527</v>
      </c>
      <c r="B343" s="85">
        <v>211.0</v>
      </c>
      <c r="C343" s="85">
        <v>1.0</v>
      </c>
      <c r="D343" s="80">
        <f>C343/(B343+C343)*100</f>
        <v>0.4716981132</v>
      </c>
      <c r="E343" s="86"/>
      <c r="F343" s="56"/>
      <c r="G343" s="78" t="s">
        <v>486</v>
      </c>
      <c r="H343" s="79">
        <f>B348+B349</f>
        <v>0</v>
      </c>
      <c r="I343" s="79" t="str">
        <f>C349</f>
        <v/>
      </c>
      <c r="J343" s="80" t="str">
        <f>C348</f>
        <v/>
      </c>
      <c r="K343" s="131">
        <v>0.0</v>
      </c>
    </row>
    <row r="344">
      <c r="A344" s="81" t="s">
        <v>221</v>
      </c>
      <c r="B344" s="82"/>
      <c r="C344" s="82"/>
      <c r="D344" s="93"/>
      <c r="E344" s="83"/>
      <c r="F344" s="56"/>
      <c r="G344" s="78" t="s">
        <v>86</v>
      </c>
      <c r="H344" s="79">
        <f>B351+B352</f>
        <v>283</v>
      </c>
      <c r="I344" s="79">
        <f>C352</f>
        <v>16</v>
      </c>
      <c r="J344" s="80">
        <f>C351</f>
        <v>7</v>
      </c>
      <c r="K344" s="25">
        <f>B351</f>
        <v>87</v>
      </c>
    </row>
    <row r="345">
      <c r="A345" s="84" t="s">
        <v>528</v>
      </c>
      <c r="B345" s="85">
        <v>60.0</v>
      </c>
      <c r="C345" s="85">
        <v>0.0</v>
      </c>
      <c r="D345" s="80"/>
      <c r="E345" s="86">
        <f>C345/(B345+C345)*100</f>
        <v>0</v>
      </c>
      <c r="F345" s="56"/>
      <c r="G345" s="78" t="s">
        <v>529</v>
      </c>
      <c r="H345" s="79">
        <f>B354+B355</f>
        <v>222</v>
      </c>
      <c r="I345" s="79">
        <f>C355</f>
        <v>8</v>
      </c>
      <c r="J345" s="80">
        <f>C354</f>
        <v>1</v>
      </c>
      <c r="K345" s="25">
        <f>B354</f>
        <v>50</v>
      </c>
    </row>
    <row r="346">
      <c r="A346" s="84" t="s">
        <v>530</v>
      </c>
      <c r="B346" s="85">
        <v>208.0</v>
      </c>
      <c r="C346" s="85">
        <v>4.0</v>
      </c>
      <c r="D346" s="80">
        <f>C346/(B346+C346)*100</f>
        <v>1.886792453</v>
      </c>
      <c r="E346" s="86"/>
      <c r="F346" s="56"/>
      <c r="G346" s="78" t="s">
        <v>531</v>
      </c>
      <c r="H346" s="79">
        <f>B357+B358</f>
        <v>199</v>
      </c>
      <c r="I346" s="79">
        <f>C358</f>
        <v>4</v>
      </c>
      <c r="J346" s="80">
        <f>C357</f>
        <v>0</v>
      </c>
      <c r="K346" s="122">
        <f>B357</f>
        <v>23</v>
      </c>
    </row>
    <row r="347">
      <c r="A347" s="81" t="s">
        <v>221</v>
      </c>
      <c r="B347" s="82"/>
      <c r="C347" s="82"/>
      <c r="D347" s="93"/>
      <c r="E347" s="83"/>
      <c r="F347" s="56"/>
      <c r="G347" s="78" t="s">
        <v>390</v>
      </c>
      <c r="H347" s="79">
        <f>B360+B361</f>
        <v>237</v>
      </c>
      <c r="I347" s="79">
        <f>C361</f>
        <v>6</v>
      </c>
      <c r="J347" s="80">
        <f>C360</f>
        <v>1</v>
      </c>
      <c r="K347" s="122">
        <f>B360</f>
        <v>65</v>
      </c>
    </row>
    <row r="348">
      <c r="A348" s="78" t="s">
        <v>532</v>
      </c>
      <c r="B348" s="87"/>
      <c r="C348" s="87"/>
      <c r="D348" s="80"/>
      <c r="E348" s="88">
        <f>if(B348=0,-1,C348/(B348+C348)*100)</f>
        <v>-1</v>
      </c>
      <c r="F348" s="56"/>
    </row>
    <row r="349">
      <c r="A349" s="78" t="s">
        <v>533</v>
      </c>
      <c r="B349" s="87"/>
      <c r="C349" s="87"/>
      <c r="D349" s="80">
        <f>if(B349=0,-1,C349/(B349+C349)*100)</f>
        <v>-1</v>
      </c>
      <c r="E349" s="88"/>
      <c r="F349" s="56"/>
    </row>
    <row r="350">
      <c r="A350" s="81" t="s">
        <v>221</v>
      </c>
      <c r="B350" s="82"/>
      <c r="C350" s="82"/>
      <c r="D350" s="93"/>
      <c r="E350" s="83"/>
      <c r="F350" s="56"/>
    </row>
    <row r="351">
      <c r="A351" s="84" t="s">
        <v>391</v>
      </c>
      <c r="B351" s="89">
        <v>87.0</v>
      </c>
      <c r="C351" s="89">
        <v>7.0</v>
      </c>
      <c r="D351" s="80"/>
      <c r="E351" s="90">
        <f>C351/(B351+C351)*100</f>
        <v>7.446808511</v>
      </c>
      <c r="F351" s="56"/>
    </row>
    <row r="352">
      <c r="A352" s="84" t="s">
        <v>392</v>
      </c>
      <c r="B352" s="89">
        <v>196.0</v>
      </c>
      <c r="C352" s="89">
        <v>16.0</v>
      </c>
      <c r="D352" s="80">
        <f>C352/(B352+C352)*100</f>
        <v>7.547169811</v>
      </c>
      <c r="E352" s="90"/>
      <c r="F352" s="56"/>
    </row>
    <row r="353">
      <c r="A353" s="81" t="s">
        <v>221</v>
      </c>
      <c r="B353" s="56"/>
      <c r="C353" s="56"/>
      <c r="D353" s="93"/>
      <c r="E353" s="56"/>
      <c r="F353" s="56"/>
    </row>
    <row r="354">
      <c r="A354" s="84" t="s">
        <v>534</v>
      </c>
      <c r="B354" s="89">
        <v>50.0</v>
      </c>
      <c r="C354" s="89">
        <v>1.0</v>
      </c>
      <c r="D354" s="80"/>
      <c r="E354" s="90">
        <f>if(B354=0,-1,C354/(B354+C354)*100)</f>
        <v>1.960784314</v>
      </c>
      <c r="F354" s="56"/>
    </row>
    <row r="355">
      <c r="A355" s="84" t="s">
        <v>535</v>
      </c>
      <c r="B355" s="89">
        <v>172.0</v>
      </c>
      <c r="C355" s="89">
        <v>8.0</v>
      </c>
      <c r="D355" s="80">
        <f>if(B355=0,-1,C355/(B355+C355)*100)</f>
        <v>4.444444444</v>
      </c>
      <c r="E355" s="90"/>
      <c r="F355" s="56"/>
    </row>
    <row r="356">
      <c r="A356" s="81" t="s">
        <v>221</v>
      </c>
      <c r="B356" s="56"/>
      <c r="C356" s="56"/>
      <c r="D356" s="93"/>
      <c r="E356" s="56"/>
      <c r="F356" s="56"/>
    </row>
    <row r="357">
      <c r="A357" s="84" t="s">
        <v>536</v>
      </c>
      <c r="B357" s="89">
        <v>23.0</v>
      </c>
      <c r="C357" s="89">
        <v>0.0</v>
      </c>
      <c r="D357" s="80"/>
      <c r="E357" s="90">
        <f>if(B357=0,-1,C357/(B357+C357)*100)</f>
        <v>0</v>
      </c>
      <c r="F357" s="56"/>
    </row>
    <row r="358">
      <c r="A358" s="84" t="s">
        <v>537</v>
      </c>
      <c r="B358" s="89">
        <v>176.0</v>
      </c>
      <c r="C358" s="89">
        <v>4.0</v>
      </c>
      <c r="D358" s="80">
        <f>if(B358=0,-1,C358/(B358+C358)*100)</f>
        <v>2.222222222</v>
      </c>
      <c r="E358" s="90"/>
      <c r="F358" s="56"/>
    </row>
    <row r="359">
      <c r="A359" s="81"/>
      <c r="B359" s="56"/>
      <c r="C359" s="56"/>
      <c r="D359" s="93"/>
      <c r="E359" s="56"/>
      <c r="F359" s="56"/>
    </row>
    <row r="360">
      <c r="A360" s="84" t="s">
        <v>395</v>
      </c>
      <c r="B360" s="89">
        <v>65.0</v>
      </c>
      <c r="C360" s="89">
        <v>1.0</v>
      </c>
      <c r="D360" s="80"/>
      <c r="E360" s="90">
        <f>C360/(B360+C360)*100</f>
        <v>1.515151515</v>
      </c>
      <c r="F360" s="56"/>
    </row>
    <row r="361">
      <c r="A361" s="84" t="s">
        <v>396</v>
      </c>
      <c r="B361" s="89">
        <v>172.0</v>
      </c>
      <c r="C361" s="89">
        <v>6.0</v>
      </c>
      <c r="D361" s="80">
        <f>C361/(B361+C361)*100</f>
        <v>3.370786517</v>
      </c>
      <c r="E361" s="90"/>
      <c r="F361" s="129" t="s">
        <v>538</v>
      </c>
    </row>
    <row r="362">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c r="AB362" s="95"/>
      <c r="AC362" s="95"/>
    </row>
    <row r="364">
      <c r="A364" s="92" t="s">
        <v>397</v>
      </c>
      <c r="B364" s="56"/>
      <c r="C364" s="56"/>
      <c r="D364" s="56"/>
      <c r="E364" s="56"/>
    </row>
    <row r="365">
      <c r="A365" s="78" t="s">
        <v>398</v>
      </c>
      <c r="B365" s="79">
        <v>12.0</v>
      </c>
      <c r="C365" s="79">
        <v>1.0</v>
      </c>
      <c r="D365" s="80"/>
      <c r="E365" s="80">
        <f>C365/(B365+C365)*100</f>
        <v>7.692307692</v>
      </c>
      <c r="G365" s="78" t="s">
        <v>117</v>
      </c>
      <c r="H365" s="79">
        <f>B365+B366</f>
        <v>126</v>
      </c>
      <c r="I365" s="79">
        <f>C366</f>
        <v>0</v>
      </c>
      <c r="J365" s="80">
        <f>C365</f>
        <v>1</v>
      </c>
      <c r="K365" s="122">
        <f>B365</f>
        <v>12</v>
      </c>
    </row>
    <row r="366">
      <c r="A366" s="78" t="s">
        <v>399</v>
      </c>
      <c r="B366" s="79">
        <v>114.0</v>
      </c>
      <c r="C366" s="79">
        <v>0.0</v>
      </c>
      <c r="D366" s="80">
        <f>C366/(B366+C366)*100</f>
        <v>0</v>
      </c>
      <c r="E366" s="80"/>
      <c r="F366" s="129" t="s">
        <v>538</v>
      </c>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row>
    <row r="369">
      <c r="A369" s="92" t="s">
        <v>400</v>
      </c>
      <c r="B369" s="56"/>
      <c r="C369" s="56"/>
      <c r="D369" s="56"/>
      <c r="E369" s="56"/>
    </row>
    <row r="370">
      <c r="A370" s="78" t="s">
        <v>401</v>
      </c>
      <c r="B370" s="79">
        <v>37.0</v>
      </c>
      <c r="C370" s="79">
        <v>0.0</v>
      </c>
      <c r="D370" s="80"/>
      <c r="E370" s="80">
        <f>C370/(B370+C370)*100</f>
        <v>0</v>
      </c>
    </row>
    <row r="371">
      <c r="A371" s="78" t="s">
        <v>402</v>
      </c>
      <c r="B371" s="79">
        <v>130.0</v>
      </c>
      <c r="C371" s="79">
        <v>0.0</v>
      </c>
      <c r="D371" s="80">
        <f>C371/(B371+C371)*100</f>
        <v>0</v>
      </c>
      <c r="E371" s="80"/>
    </row>
    <row r="372">
      <c r="A372" s="81" t="s">
        <v>221</v>
      </c>
      <c r="B372" s="82"/>
      <c r="C372" s="82"/>
      <c r="D372" s="93"/>
      <c r="E372" s="83"/>
    </row>
    <row r="373">
      <c r="A373" s="84" t="s">
        <v>403</v>
      </c>
      <c r="B373" s="85">
        <v>41.0</v>
      </c>
      <c r="C373" s="85">
        <v>6.0</v>
      </c>
      <c r="D373" s="80"/>
      <c r="E373" s="86">
        <f>C373/(B373+C373)*100</f>
        <v>12.76595745</v>
      </c>
      <c r="G373" s="78" t="s">
        <v>404</v>
      </c>
      <c r="H373" s="79">
        <f>B370+B371</f>
        <v>167</v>
      </c>
      <c r="I373" s="79">
        <f>C371</f>
        <v>0</v>
      </c>
      <c r="J373" s="80">
        <f>C370</f>
        <v>0</v>
      </c>
      <c r="K373" s="122">
        <f>B370</f>
        <v>37</v>
      </c>
    </row>
    <row r="374">
      <c r="A374" s="84" t="s">
        <v>405</v>
      </c>
      <c r="B374" s="85">
        <v>130.0</v>
      </c>
      <c r="C374" s="85">
        <v>0.0</v>
      </c>
      <c r="D374" s="80">
        <f>C374/(B374+C374)*100</f>
        <v>0</v>
      </c>
      <c r="E374" s="86"/>
      <c r="G374" s="78" t="s">
        <v>406</v>
      </c>
      <c r="H374" s="79">
        <f>B373+B374</f>
        <v>171</v>
      </c>
      <c r="I374" s="79">
        <f>C374</f>
        <v>0</v>
      </c>
      <c r="J374" s="80">
        <f>C373</f>
        <v>6</v>
      </c>
      <c r="K374" s="25">
        <f>B373</f>
        <v>41</v>
      </c>
    </row>
    <row r="375">
      <c r="A375" s="81" t="s">
        <v>221</v>
      </c>
      <c r="B375" s="82"/>
      <c r="C375" s="82"/>
      <c r="D375" s="93"/>
      <c r="E375" s="83"/>
      <c r="G375" s="78" t="s">
        <v>407</v>
      </c>
      <c r="H375" s="79">
        <f>B376+B377</f>
        <v>496</v>
      </c>
      <c r="I375" s="79">
        <f>C377</f>
        <v>0</v>
      </c>
      <c r="J375" s="80">
        <f>C376</f>
        <v>0</v>
      </c>
      <c r="K375" s="122">
        <f>B376</f>
        <v>195</v>
      </c>
    </row>
    <row r="376">
      <c r="A376" s="78" t="s">
        <v>408</v>
      </c>
      <c r="B376" s="87">
        <v>195.0</v>
      </c>
      <c r="C376" s="87">
        <v>0.0</v>
      </c>
      <c r="D376" s="80"/>
      <c r="E376" s="88">
        <f>C376/(B376+C376)*100</f>
        <v>0</v>
      </c>
      <c r="G376" s="78" t="s">
        <v>411</v>
      </c>
      <c r="H376" s="79">
        <f>B379+B380</f>
        <v>166</v>
      </c>
      <c r="I376" s="79">
        <f>C380</f>
        <v>11</v>
      </c>
      <c r="J376" s="80">
        <f>C379</f>
        <v>0</v>
      </c>
      <c r="K376" s="122">
        <f>B379</f>
        <v>47</v>
      </c>
    </row>
    <row r="377">
      <c r="A377" s="78" t="s">
        <v>410</v>
      </c>
      <c r="B377" s="87">
        <v>301.0</v>
      </c>
      <c r="C377" s="87">
        <v>0.0</v>
      </c>
      <c r="D377" s="80">
        <f>C377/(B377+C377)*100</f>
        <v>0</v>
      </c>
      <c r="E377" s="88"/>
      <c r="G377" s="78" t="s">
        <v>412</v>
      </c>
      <c r="H377" s="79">
        <f>B382+B383</f>
        <v>304</v>
      </c>
      <c r="I377" s="79">
        <f>C383</f>
        <v>2</v>
      </c>
      <c r="J377" s="80">
        <f>C382</f>
        <v>0</v>
      </c>
      <c r="K377" s="122">
        <f>B382</f>
        <v>64</v>
      </c>
    </row>
    <row r="378">
      <c r="A378" s="81" t="s">
        <v>221</v>
      </c>
      <c r="B378" s="82"/>
      <c r="C378" s="82"/>
      <c r="D378" s="93"/>
      <c r="E378" s="83"/>
    </row>
    <row r="379">
      <c r="A379" s="84" t="s">
        <v>415</v>
      </c>
      <c r="B379" s="89">
        <v>47.0</v>
      </c>
      <c r="C379" s="89">
        <v>0.0</v>
      </c>
      <c r="D379" s="80"/>
      <c r="E379" s="90">
        <f>C379/(B379+C379)*100</f>
        <v>0</v>
      </c>
    </row>
    <row r="380">
      <c r="A380" s="84" t="s">
        <v>416</v>
      </c>
      <c r="B380" s="89">
        <v>119.0</v>
      </c>
      <c r="C380" s="89">
        <v>11.0</v>
      </c>
      <c r="D380" s="80">
        <f>C380/(B380+C380)*100</f>
        <v>8.461538462</v>
      </c>
      <c r="E380" s="90"/>
    </row>
    <row r="381">
      <c r="A381" s="81" t="s">
        <v>221</v>
      </c>
      <c r="B381" s="56"/>
      <c r="C381" s="56"/>
      <c r="D381" s="93"/>
      <c r="E381" s="56"/>
    </row>
    <row r="382">
      <c r="A382" s="84" t="s">
        <v>417</v>
      </c>
      <c r="B382" s="89">
        <v>64.0</v>
      </c>
      <c r="C382" s="89">
        <v>0.0</v>
      </c>
      <c r="D382" s="80"/>
      <c r="E382" s="90">
        <f>C382/(B382+C382)*100</f>
        <v>0</v>
      </c>
    </row>
    <row r="383">
      <c r="A383" s="84" t="s">
        <v>418</v>
      </c>
      <c r="B383" s="89">
        <v>240.0</v>
      </c>
      <c r="C383" s="89">
        <v>2.0</v>
      </c>
      <c r="D383" s="80">
        <f>C383/(B383+C383)*100</f>
        <v>0.826446281</v>
      </c>
      <c r="E383" s="90"/>
    </row>
    <row r="384">
      <c r="A384" s="29"/>
      <c r="B384" s="29"/>
      <c r="C384" s="29"/>
      <c r="D384" s="29"/>
      <c r="E384" s="29"/>
    </row>
    <row r="386">
      <c r="A386" s="92" t="s">
        <v>419</v>
      </c>
      <c r="B386" s="56"/>
      <c r="C386" s="56"/>
      <c r="D386" s="56"/>
      <c r="E386" s="56"/>
      <c r="F386" s="129" t="s">
        <v>538</v>
      </c>
    </row>
    <row r="387">
      <c r="A387" s="78" t="s">
        <v>420</v>
      </c>
      <c r="B387" s="132">
        <v>55.0</v>
      </c>
      <c r="C387" s="132">
        <v>0.0</v>
      </c>
      <c r="D387" s="80"/>
      <c r="E387" s="80">
        <f>C387/(B387+C387)*100</f>
        <v>0</v>
      </c>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row>
    <row r="388">
      <c r="A388" s="78" t="s">
        <v>421</v>
      </c>
      <c r="B388" s="79">
        <v>165.0</v>
      </c>
      <c r="C388" s="79">
        <v>14.0</v>
      </c>
      <c r="D388" s="80">
        <f>C388/(B388+C388)*100</f>
        <v>7.82122905</v>
      </c>
      <c r="E388" s="80"/>
    </row>
    <row r="389">
      <c r="A389" s="81" t="s">
        <v>221</v>
      </c>
      <c r="B389" s="82"/>
      <c r="C389" s="82"/>
      <c r="D389" s="93"/>
      <c r="E389" s="83"/>
    </row>
    <row r="390">
      <c r="A390" s="84" t="s">
        <v>423</v>
      </c>
      <c r="B390" s="85">
        <v>24.0</v>
      </c>
      <c r="C390" s="85">
        <v>0.0</v>
      </c>
      <c r="D390" s="80"/>
      <c r="E390" s="86">
        <f>C390/(B390+C390)*100</f>
        <v>0</v>
      </c>
      <c r="G390" s="78" t="s">
        <v>155</v>
      </c>
      <c r="H390" s="79">
        <f>B387+B388</f>
        <v>220</v>
      </c>
      <c r="I390" s="79">
        <f>C388</f>
        <v>14</v>
      </c>
      <c r="J390" s="80">
        <f>C387</f>
        <v>0</v>
      </c>
      <c r="K390" s="122">
        <f>B387</f>
        <v>55</v>
      </c>
    </row>
    <row r="391">
      <c r="A391" s="84" t="s">
        <v>424</v>
      </c>
      <c r="B391" s="85">
        <v>160.0</v>
      </c>
      <c r="C391" s="85">
        <v>1.0</v>
      </c>
      <c r="D391" s="80">
        <f>C391/(B391+C391)*100</f>
        <v>0.6211180124</v>
      </c>
      <c r="E391" s="86"/>
      <c r="G391" s="78" t="s">
        <v>156</v>
      </c>
      <c r="H391" s="79">
        <f>B390+B391</f>
        <v>184</v>
      </c>
      <c r="I391" s="79">
        <f>C391</f>
        <v>1</v>
      </c>
      <c r="J391" s="80">
        <f>C390</f>
        <v>0</v>
      </c>
      <c r="K391" s="122">
        <f>B390</f>
        <v>24</v>
      </c>
    </row>
    <row r="392">
      <c r="A392" s="81" t="s">
        <v>221</v>
      </c>
      <c r="B392" s="82"/>
      <c r="C392" s="82"/>
      <c r="D392" s="93"/>
      <c r="E392" s="83"/>
      <c r="G392" s="78" t="s">
        <v>422</v>
      </c>
      <c r="H392" s="79">
        <f>B393+B394</f>
        <v>231</v>
      </c>
      <c r="I392" s="79">
        <f>C394</f>
        <v>4</v>
      </c>
      <c r="J392" s="80">
        <f>C393</f>
        <v>0</v>
      </c>
      <c r="K392" s="122">
        <f>B393</f>
        <v>54</v>
      </c>
    </row>
    <row r="393">
      <c r="A393" s="78" t="s">
        <v>427</v>
      </c>
      <c r="B393" s="87">
        <v>54.0</v>
      </c>
      <c r="C393" s="87">
        <v>0.0</v>
      </c>
      <c r="D393" s="80"/>
      <c r="E393" s="88">
        <f>C393/(B393+C393)*100</f>
        <v>0</v>
      </c>
      <c r="G393" s="78" t="s">
        <v>158</v>
      </c>
      <c r="H393" s="79">
        <f>B396+B397</f>
        <v>194</v>
      </c>
      <c r="I393" s="79">
        <f>C397</f>
        <v>0</v>
      </c>
      <c r="J393" s="80">
        <f>C396</f>
        <v>0</v>
      </c>
      <c r="K393" s="25">
        <f>B396</f>
        <v>17</v>
      </c>
    </row>
    <row r="394">
      <c r="A394" s="78" t="s">
        <v>429</v>
      </c>
      <c r="B394" s="87">
        <v>177.0</v>
      </c>
      <c r="C394" s="87">
        <v>4.0</v>
      </c>
      <c r="D394" s="80">
        <f>C394/(B394+C394)*100</f>
        <v>2.209944751</v>
      </c>
      <c r="E394" s="88"/>
      <c r="G394" s="78" t="s">
        <v>425</v>
      </c>
      <c r="H394" s="79">
        <f>B399+B400</f>
        <v>289</v>
      </c>
      <c r="I394" s="79">
        <f>C400</f>
        <v>0</v>
      </c>
      <c r="J394" s="80">
        <f>C399</f>
        <v>0</v>
      </c>
      <c r="K394" s="122">
        <f>B399</f>
        <v>59</v>
      </c>
    </row>
    <row r="395">
      <c r="A395" s="81" t="s">
        <v>221</v>
      </c>
      <c r="B395" s="82"/>
      <c r="C395" s="82"/>
      <c r="D395" s="93"/>
      <c r="E395" s="83"/>
      <c r="G395" s="78" t="s">
        <v>426</v>
      </c>
      <c r="H395" s="79">
        <f>B402+B403</f>
        <v>232</v>
      </c>
      <c r="I395" s="79">
        <f>C403</f>
        <v>3</v>
      </c>
      <c r="J395" s="80">
        <f>C402</f>
        <v>0</v>
      </c>
      <c r="K395" s="122">
        <f>B402</f>
        <v>59</v>
      </c>
    </row>
    <row r="396">
      <c r="A396" s="84" t="s">
        <v>431</v>
      </c>
      <c r="B396" s="89">
        <v>17.0</v>
      </c>
      <c r="C396" s="89">
        <v>0.0</v>
      </c>
      <c r="D396" s="80"/>
      <c r="E396" s="90">
        <f>C396/(B396+C396)*100</f>
        <v>0</v>
      </c>
      <c r="G396" s="78" t="s">
        <v>428</v>
      </c>
      <c r="H396" s="79">
        <f>B405+B406</f>
        <v>282</v>
      </c>
      <c r="I396" s="79">
        <f>C406</f>
        <v>0</v>
      </c>
      <c r="J396" s="80">
        <f>C405</f>
        <v>0</v>
      </c>
      <c r="K396" s="122">
        <f>B405</f>
        <v>48</v>
      </c>
    </row>
    <row r="397">
      <c r="A397" s="84" t="s">
        <v>432</v>
      </c>
      <c r="B397" s="89">
        <v>177.0</v>
      </c>
      <c r="C397" s="89">
        <v>0.0</v>
      </c>
      <c r="D397" s="80">
        <f>C397/(B397+C397)*100</f>
        <v>0</v>
      </c>
      <c r="E397" s="90"/>
      <c r="G397" s="78" t="s">
        <v>430</v>
      </c>
      <c r="H397" s="79">
        <f>B408+B409</f>
        <v>198</v>
      </c>
      <c r="I397" s="79">
        <f>C409</f>
        <v>1</v>
      </c>
      <c r="J397" s="80">
        <f>C408</f>
        <v>0</v>
      </c>
      <c r="K397" s="25">
        <f>B408</f>
        <v>18</v>
      </c>
    </row>
    <row r="398">
      <c r="A398" s="81" t="s">
        <v>221</v>
      </c>
      <c r="B398" s="56"/>
      <c r="C398" s="56"/>
      <c r="D398" s="93"/>
      <c r="E398" s="56"/>
      <c r="G398" s="78" t="s">
        <v>165</v>
      </c>
      <c r="H398" s="79">
        <f>B411+B412</f>
        <v>265</v>
      </c>
      <c r="I398" s="79">
        <f>C412</f>
        <v>0</v>
      </c>
      <c r="J398" s="80">
        <f>C411</f>
        <v>0</v>
      </c>
      <c r="K398" s="25">
        <f>B411</f>
        <v>35</v>
      </c>
    </row>
    <row r="399">
      <c r="A399" s="84" t="s">
        <v>433</v>
      </c>
      <c r="B399" s="89">
        <v>59.0</v>
      </c>
      <c r="C399" s="89">
        <v>0.0</v>
      </c>
      <c r="D399" s="80"/>
      <c r="E399" s="90">
        <f>C399/(B399+C399)*100</f>
        <v>0</v>
      </c>
      <c r="G399" s="78" t="s">
        <v>386</v>
      </c>
      <c r="H399" s="79">
        <f>B414+B415</f>
        <v>0</v>
      </c>
      <c r="I399" s="79" t="str">
        <f>C415</f>
        <v/>
      </c>
      <c r="J399" s="80" t="str">
        <f>C414</f>
        <v/>
      </c>
      <c r="K399" s="7">
        <v>0.0</v>
      </c>
    </row>
    <row r="400">
      <c r="A400" s="84" t="s">
        <v>434</v>
      </c>
      <c r="B400" s="89">
        <v>230.0</v>
      </c>
      <c r="C400" s="89">
        <v>0.0</v>
      </c>
      <c r="D400" s="80">
        <f>C400/(B400+C400)*100</f>
        <v>0</v>
      </c>
      <c r="E400" s="90"/>
    </row>
    <row r="401">
      <c r="A401" s="81" t="s">
        <v>221</v>
      </c>
      <c r="B401" s="56"/>
      <c r="C401" s="56"/>
      <c r="D401" s="93"/>
      <c r="E401" s="56"/>
    </row>
    <row r="402">
      <c r="A402" s="84" t="s">
        <v>435</v>
      </c>
      <c r="B402" s="89">
        <v>59.0</v>
      </c>
      <c r="C402" s="89">
        <v>0.0</v>
      </c>
      <c r="D402" s="80"/>
      <c r="E402" s="90">
        <f>C402/(B402+C402)*100</f>
        <v>0</v>
      </c>
    </row>
    <row r="403">
      <c r="A403" s="84" t="s">
        <v>436</v>
      </c>
      <c r="B403" s="89">
        <v>173.0</v>
      </c>
      <c r="C403" s="89">
        <v>3.0</v>
      </c>
      <c r="D403" s="80">
        <f>C403/(B403+C403)*100</f>
        <v>1.704545455</v>
      </c>
      <c r="E403" s="90"/>
    </row>
    <row r="404">
      <c r="A404" s="81" t="s">
        <v>221</v>
      </c>
      <c r="B404" s="82"/>
      <c r="C404" s="82"/>
      <c r="D404" s="93"/>
      <c r="E404" s="83"/>
    </row>
    <row r="405">
      <c r="A405" s="84" t="s">
        <v>437</v>
      </c>
      <c r="B405" s="89">
        <v>48.0</v>
      </c>
      <c r="C405" s="89">
        <v>0.0</v>
      </c>
      <c r="D405" s="80"/>
      <c r="E405" s="90">
        <f>C405/(B405+C405)*100</f>
        <v>0</v>
      </c>
    </row>
    <row r="406">
      <c r="A406" s="84" t="s">
        <v>438</v>
      </c>
      <c r="B406" s="89">
        <v>234.0</v>
      </c>
      <c r="C406" s="89">
        <v>0.0</v>
      </c>
      <c r="D406" s="80">
        <f>C406/(B406+C406)*100</f>
        <v>0</v>
      </c>
      <c r="E406" s="90"/>
    </row>
    <row r="407">
      <c r="A407" s="81" t="s">
        <v>221</v>
      </c>
      <c r="B407" s="56"/>
      <c r="C407" s="56"/>
      <c r="D407" s="93"/>
      <c r="E407" s="56"/>
    </row>
    <row r="408">
      <c r="A408" s="84" t="s">
        <v>439</v>
      </c>
      <c r="B408" s="89">
        <v>18.0</v>
      </c>
      <c r="C408" s="89">
        <v>0.0</v>
      </c>
      <c r="D408" s="80"/>
      <c r="E408" s="90">
        <f>C408/(B408+C408)*100</f>
        <v>0</v>
      </c>
    </row>
    <row r="409">
      <c r="A409" s="84" t="s">
        <v>440</v>
      </c>
      <c r="B409" s="89">
        <v>180.0</v>
      </c>
      <c r="C409" s="89">
        <v>1.0</v>
      </c>
      <c r="D409" s="80">
        <f>C409/(B409+C409)*100</f>
        <v>0.5524861878</v>
      </c>
      <c r="E409" s="90"/>
    </row>
    <row r="410">
      <c r="A410" s="81" t="s">
        <v>221</v>
      </c>
      <c r="B410" s="56"/>
      <c r="C410" s="56"/>
      <c r="D410" s="93"/>
      <c r="E410" s="56"/>
    </row>
    <row r="411">
      <c r="A411" s="84" t="s">
        <v>441</v>
      </c>
      <c r="B411" s="89">
        <v>35.0</v>
      </c>
      <c r="C411" s="89">
        <v>0.0</v>
      </c>
      <c r="D411" s="80"/>
      <c r="E411" s="90">
        <f>C411/(B411+C411)*100</f>
        <v>0</v>
      </c>
    </row>
    <row r="412">
      <c r="A412" s="84" t="s">
        <v>442</v>
      </c>
      <c r="B412" s="89">
        <v>230.0</v>
      </c>
      <c r="C412" s="89">
        <v>0.0</v>
      </c>
      <c r="D412" s="80">
        <f>C412/(B412+C412)*100</f>
        <v>0</v>
      </c>
      <c r="E412" s="90"/>
    </row>
    <row r="413">
      <c r="A413" s="81" t="s">
        <v>221</v>
      </c>
      <c r="B413" s="56"/>
      <c r="C413" s="56"/>
      <c r="D413" s="93"/>
      <c r="E413" s="56"/>
    </row>
    <row r="414">
      <c r="A414" s="84" t="s">
        <v>435</v>
      </c>
      <c r="B414" s="89"/>
      <c r="C414" s="89"/>
      <c r="D414" s="80"/>
      <c r="E414" s="90">
        <f>if(B414=0,-1,C414/(B414+C414)*100)</f>
        <v>-1</v>
      </c>
    </row>
    <row r="415">
      <c r="A415" s="84" t="s">
        <v>436</v>
      </c>
      <c r="B415" s="89"/>
      <c r="C415" s="89"/>
      <c r="D415" s="80">
        <f>if(B415=0,-1,C415/(B415+C415)*100)</f>
        <v>-1</v>
      </c>
      <c r="E415" s="90"/>
      <c r="F415" s="129" t="s">
        <v>538</v>
      </c>
    </row>
  </sheetData>
  <mergeCells count="23">
    <mergeCell ref="E7:F9"/>
    <mergeCell ref="A28:K28"/>
    <mergeCell ref="A29:A30"/>
    <mergeCell ref="B29:D29"/>
    <mergeCell ref="E29:F29"/>
    <mergeCell ref="G29:G30"/>
    <mergeCell ref="H29:H30"/>
    <mergeCell ref="G119:G120"/>
    <mergeCell ref="H119:H120"/>
    <mergeCell ref="I119:I120"/>
    <mergeCell ref="J119:J120"/>
    <mergeCell ref="A121:A125"/>
    <mergeCell ref="A158:A162"/>
    <mergeCell ref="A195:A199"/>
    <mergeCell ref="A232:A236"/>
    <mergeCell ref="A278:X278"/>
    <mergeCell ref="A31:A35"/>
    <mergeCell ref="A61:A65"/>
    <mergeCell ref="A90:A94"/>
    <mergeCell ref="A119:A120"/>
    <mergeCell ref="B119:B120"/>
    <mergeCell ref="C119:D119"/>
    <mergeCell ref="E119:F119"/>
  </mergeCells>
  <hyperlinks>
    <hyperlink display="Trầy, bavia mặt lục giác" location="'Đợt 3'!A281" ref="B29"/>
    <hyperlink display="Móp, mẻ lục giác" location="'Đợt 3'!A293" ref="E29"/>
    <hyperlink display="Trầy, bavia - móp mẻ mặt đầu" location="'Đợt 3'!A296" ref="G29"/>
    <hyperlink display="Tà đầu lục giác" location="'Đợt 3'!A299" ref="H29"/>
    <hyperlink display="Bavia nhỏ tạo thành mảng lớn" location="'Đợt 3'!A281" ref="B30"/>
    <hyperlink display="Bavia dạng cục" location="'Đợt 3'!A284" ref="C30"/>
    <hyperlink display="Bavia dạng thanh dài" location="'Đợt 3'!A287" ref="D30"/>
    <hyperlink display="Móp mẻ dạng tròn" location="'Đợt 3'!A290" ref="E30"/>
    <hyperlink display="Móp mẻ dạng kéo dài" location="'Đợt 3'!A293" ref="F30"/>
    <hyperlink display="Rung dao phi 14" location="'Đợt 3'!A303" ref="B60"/>
    <hyperlink display="Trầy,bavia phi 14.7" location="'Đợt 3'!A306" ref="C60"/>
    <hyperlink display="Rung dao phi 15.2" location="'Đợt 3'!A309" ref="D60"/>
    <hyperlink display="Trầy, bavia phi 15.2" location="'Đợt 3'!A312" ref="E60"/>
    <hyperlink display="Bậc, sót thô phi 14.7" location="'Đợt 3'!A315" ref="F60"/>
    <hyperlink display="Đọng nước, dầu phi 14.7" location="'Đợt 3'!A318" ref="G60"/>
    <hyperlink display="Bavia C0.3" location="'Đợt 3'!A322" ref="B89"/>
    <hyperlink display="Trầy, bavia phi 10.4" location="'Đợt 3'!A325" ref="C89"/>
    <hyperlink display="Bậc, sót thô phi 10.4" location="'Đợt 3'!A328" ref="D89"/>
    <hyperlink display="Đọng nước, dầu phi 10.4" location="'Đợt 3'!A331" ref="E89"/>
    <hyperlink display="Bavia bậc 3.7" location="'Đợt 3'!A336" ref="B119"/>
    <hyperlink display="Lồi bậc 3.7" location="'Đợt 3'!A351" ref="G119"/>
    <hyperlink display="Móp mẻ măt lục giác OP1&#10;dạng cục" location="'Đợt 3'!A354" ref="H119"/>
    <hyperlink display="Móp mẻ măt lục giác OP1&#10;dạng dài" location="'Đợt 3'!A357" ref="I119"/>
    <hyperlink display="Bavia mặt lục giác OP2" location="'Đợt 3'!A360" ref="J119"/>
    <hyperlink display="Bavia dạng kéo dài" location="'Đợt 3'!A339" ref="C120"/>
    <hyperlink display="Bavia dạng cục" location="'Đợt 3'!A342" ref="D120"/>
    <hyperlink display="Bavia, móp mẻ trên mặt vát" location="'Đợt 3'!A345" ref="E120"/>
    <hyperlink display="Bavia chồi lên từ c0.3" location="'Đợt 3'!A348" ref="F120"/>
    <hyperlink display="Bavia ren" location="'Đợt 3'!A365" ref="B157"/>
    <hyperlink display="Dị vật, đốm đen bề mặt lục giác" location="'Đợt 3'!A370" ref="B194"/>
    <hyperlink display="Cấn, lỏm bề mặt lục giác" location="'Đợt 3'!A373" ref="C194"/>
    <hyperlink display="Ố vàng bề mặt lục giác" location="'Đợt 3'!A376" ref="D194"/>
    <hyperlink display="Bavia cạnh lục giác OP1" location="'Đợt 3'!A379" ref="E194"/>
    <hyperlink display="Bavia cạnh lục giác OP2" location="'Đợt 3'!A382" ref="F194"/>
    <hyperlink display="Đuôi ren" location="'Đợt 3'!A387" ref="B231"/>
    <hyperlink display="Sót thô phi 18.64" location="'Đợt 3'!A390" ref="C231"/>
    <hyperlink display="Bavia phi 18.64" location="'Đợt 3'!A393" ref="D231"/>
    <hyperlink display="Cấn ren" location="'Đợt 3'!A396" ref="E231"/>
    <hyperlink display="Đọng nước dầu phi 18.64" location="'Đợt 3'!A399" ref="F231"/>
    <hyperlink display="Móp mẻ mặt đầu OP2" location="'Đợt 3'!A402" ref="G231"/>
    <hyperlink display="Trầy rãnh shrum" location="'Đợt 3'!A405" ref="H231"/>
    <hyperlink display="Cấn rãnh shrum" location="'Đợt 3'!A408" ref="I231"/>
    <hyperlink display="Khuyết phi 18.64" location="'Đợt 3'!A411" ref="J231"/>
    <hyperlink display="Móp mẻ mặt đầu OP1" location="'Đợt 3'!A414" ref="K231"/>
    <hyperlink display="Back" location="'Đợt 3'!A30" ref="F300"/>
    <hyperlink display="Back" location="'Đợt 3'!A60" ref="F319"/>
    <hyperlink display="Back" location="'Đợt 3'!A89" ref="F332"/>
    <hyperlink display="back" location="'Đợt 3'!A120" ref="F361"/>
    <hyperlink display="back" location="'Đợt 3'!A157" ref="F366"/>
    <hyperlink display="back" location="'Đợt 3'!A194" ref="F386"/>
    <hyperlink display="back" location="'Đợt 3'!A231" ref="F415"/>
  </hyperlin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7.0" ySplit="6.0" topLeftCell="H7" activePane="bottomRight" state="frozen"/>
      <selection activeCell="H1" sqref="H1" pane="topRight"/>
      <selection activeCell="A7" sqref="A7" pane="bottomLeft"/>
      <selection activeCell="H7" sqref="H7" pane="bottomRight"/>
    </sheetView>
  </sheetViews>
  <sheetFormatPr customHeight="1" defaultColWidth="12.63" defaultRowHeight="15.75"/>
  <cols>
    <col customWidth="1" min="1" max="1" width="3.25"/>
    <col customWidth="1" min="2" max="2" width="7.75"/>
    <col customWidth="1" min="3" max="3" width="84.88"/>
    <col customWidth="1" min="4" max="4" width="8.75"/>
    <col customWidth="1" min="5" max="5" width="5.0"/>
    <col customWidth="1" min="8" max="57" width="5.75"/>
  </cols>
  <sheetData>
    <row r="1">
      <c r="A1" s="133"/>
      <c r="B1" s="133"/>
      <c r="C1" s="133"/>
      <c r="D1" s="133"/>
      <c r="E1" s="133"/>
      <c r="F1" s="133"/>
      <c r="G1" s="133"/>
      <c r="H1" s="133"/>
      <c r="I1" s="134"/>
      <c r="J1" s="133"/>
      <c r="K1" s="133"/>
      <c r="L1" s="133"/>
      <c r="M1" s="133"/>
      <c r="N1" s="133"/>
      <c r="O1" s="134"/>
      <c r="P1" s="135"/>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c r="AT1" s="133"/>
      <c r="AU1" s="133"/>
      <c r="AV1" s="133"/>
      <c r="AW1" s="133"/>
      <c r="AX1" s="133"/>
      <c r="AY1" s="133"/>
      <c r="AZ1" s="133"/>
      <c r="BA1" s="133"/>
      <c r="BB1" s="133"/>
      <c r="BC1" s="133"/>
      <c r="BD1" s="133"/>
      <c r="BE1" s="133"/>
    </row>
    <row r="2">
      <c r="A2" s="133"/>
      <c r="B2" s="136" t="s">
        <v>539</v>
      </c>
      <c r="C2" s="46"/>
      <c r="D2" s="46"/>
      <c r="E2" s="46"/>
      <c r="F2" s="46"/>
      <c r="G2" s="137"/>
      <c r="H2" s="133"/>
      <c r="I2" s="134"/>
      <c r="O2" s="134"/>
      <c r="P2" s="134"/>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row>
    <row r="3">
      <c r="A3" s="133"/>
      <c r="B3" s="138"/>
      <c r="C3" s="139"/>
      <c r="D3" s="139"/>
      <c r="E3" s="139"/>
      <c r="F3" s="139"/>
      <c r="G3" s="103"/>
      <c r="H3" s="133"/>
      <c r="I3" s="134"/>
      <c r="O3" s="134"/>
      <c r="P3" s="134"/>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row>
    <row r="4">
      <c r="A4" s="133"/>
      <c r="B4" s="133"/>
      <c r="C4" s="133"/>
      <c r="D4" s="133"/>
      <c r="E4" s="133"/>
      <c r="F4" s="133"/>
      <c r="G4" s="133"/>
      <c r="H4" s="133"/>
      <c r="I4" s="134"/>
      <c r="O4" s="134"/>
      <c r="P4" s="134"/>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row>
    <row r="5">
      <c r="A5" s="133"/>
      <c r="B5" s="140" t="s">
        <v>540</v>
      </c>
      <c r="C5" s="75"/>
      <c r="D5" s="75"/>
      <c r="E5" s="75"/>
      <c r="F5" s="75"/>
      <c r="G5" s="76"/>
      <c r="H5" s="141" t="s">
        <v>541</v>
      </c>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137"/>
      <c r="AL5" s="141" t="s">
        <v>542</v>
      </c>
      <c r="AM5" s="46"/>
      <c r="AN5" s="46"/>
      <c r="AO5" s="46"/>
      <c r="AP5" s="46"/>
      <c r="AQ5" s="46"/>
      <c r="AR5" s="46"/>
      <c r="AS5" s="46"/>
      <c r="AT5" s="46"/>
      <c r="AU5" s="46"/>
      <c r="AV5" s="46"/>
      <c r="AW5" s="46"/>
      <c r="AX5" s="46"/>
      <c r="AY5" s="46"/>
      <c r="AZ5" s="46"/>
      <c r="BA5" s="46"/>
      <c r="BB5" s="46"/>
      <c r="BC5" s="46"/>
      <c r="BD5" s="46"/>
      <c r="BE5" s="137"/>
    </row>
    <row r="6">
      <c r="A6" s="133"/>
      <c r="B6" s="142" t="s">
        <v>543</v>
      </c>
      <c r="C6" s="143" t="s">
        <v>544</v>
      </c>
      <c r="D6" s="144" t="s">
        <v>545</v>
      </c>
      <c r="E6" s="143" t="s">
        <v>546</v>
      </c>
      <c r="F6" s="143" t="s">
        <v>547</v>
      </c>
      <c r="G6" s="144" t="s">
        <v>548</v>
      </c>
      <c r="H6" s="145">
        <v>44713.0</v>
      </c>
      <c r="I6" s="146">
        <v>44714.0</v>
      </c>
      <c r="J6" s="146">
        <v>44715.0</v>
      </c>
      <c r="K6" s="146">
        <v>44716.0</v>
      </c>
      <c r="L6" s="146">
        <v>44717.0</v>
      </c>
      <c r="M6" s="146">
        <v>44718.0</v>
      </c>
      <c r="N6" s="146">
        <v>44719.0</v>
      </c>
      <c r="O6" s="146">
        <v>44720.0</v>
      </c>
      <c r="P6" s="146">
        <v>44721.0</v>
      </c>
      <c r="Q6" s="147">
        <v>44722.0</v>
      </c>
      <c r="R6" s="147">
        <v>44723.0</v>
      </c>
      <c r="S6" s="147">
        <v>44724.0</v>
      </c>
      <c r="T6" s="147">
        <v>44725.0</v>
      </c>
      <c r="U6" s="147">
        <v>44726.0</v>
      </c>
      <c r="V6" s="147">
        <v>44727.0</v>
      </c>
      <c r="W6" s="147">
        <v>44728.0</v>
      </c>
      <c r="X6" s="147">
        <v>44729.0</v>
      </c>
      <c r="Y6" s="147">
        <v>44730.0</v>
      </c>
      <c r="Z6" s="147">
        <v>44731.0</v>
      </c>
      <c r="AA6" s="147">
        <v>44732.0</v>
      </c>
      <c r="AB6" s="147">
        <v>44733.0</v>
      </c>
      <c r="AC6" s="147">
        <v>44734.0</v>
      </c>
      <c r="AD6" s="147">
        <v>44735.0</v>
      </c>
      <c r="AE6" s="147">
        <v>44736.0</v>
      </c>
      <c r="AF6" s="147">
        <v>44737.0</v>
      </c>
      <c r="AG6" s="147">
        <v>44738.0</v>
      </c>
      <c r="AH6" s="147">
        <v>44739.0</v>
      </c>
      <c r="AI6" s="147">
        <v>44740.0</v>
      </c>
      <c r="AJ6" s="147">
        <v>44741.0</v>
      </c>
      <c r="AK6" s="147">
        <v>44742.0</v>
      </c>
      <c r="AL6" s="147">
        <v>44743.0</v>
      </c>
      <c r="AM6" s="147">
        <v>44744.0</v>
      </c>
      <c r="AN6" s="147">
        <v>44745.0</v>
      </c>
      <c r="AO6" s="147">
        <v>44746.0</v>
      </c>
      <c r="AP6" s="147">
        <v>44747.0</v>
      </c>
      <c r="AQ6" s="147">
        <v>44748.0</v>
      </c>
      <c r="AR6" s="147">
        <v>44749.0</v>
      </c>
      <c r="AS6" s="147">
        <v>44750.0</v>
      </c>
      <c r="AT6" s="147">
        <v>44751.0</v>
      </c>
      <c r="AU6" s="147">
        <v>44752.0</v>
      </c>
      <c r="AV6" s="147">
        <v>44753.0</v>
      </c>
      <c r="AW6" s="147">
        <v>44754.0</v>
      </c>
      <c r="AX6" s="147">
        <v>44755.0</v>
      </c>
      <c r="AY6" s="147">
        <v>44756.0</v>
      </c>
      <c r="AZ6" s="147">
        <v>44757.0</v>
      </c>
      <c r="BA6" s="147">
        <v>44758.0</v>
      </c>
      <c r="BB6" s="147">
        <v>44759.0</v>
      </c>
      <c r="BC6" s="147">
        <v>44760.0</v>
      </c>
      <c r="BD6" s="147">
        <v>44761.0</v>
      </c>
      <c r="BE6" s="147">
        <v>44762.0</v>
      </c>
    </row>
    <row r="7">
      <c r="A7" s="133"/>
      <c r="B7" s="148" t="s">
        <v>549</v>
      </c>
      <c r="C7" s="149" t="s">
        <v>550</v>
      </c>
      <c r="D7" s="150">
        <v>72.0</v>
      </c>
      <c r="E7" s="151">
        <v>2.0</v>
      </c>
      <c r="F7" s="152" t="s">
        <v>551</v>
      </c>
      <c r="G7" s="153" t="s">
        <v>552</v>
      </c>
      <c r="H7" s="154"/>
      <c r="I7" s="155"/>
      <c r="J7" s="155"/>
      <c r="K7" s="156"/>
      <c r="L7" s="156"/>
      <c r="M7" s="155"/>
      <c r="N7" s="155"/>
      <c r="O7" s="155"/>
      <c r="P7" s="155"/>
      <c r="Q7" s="155"/>
      <c r="R7" s="156"/>
      <c r="S7" s="156"/>
      <c r="T7" s="155"/>
      <c r="U7" s="155"/>
      <c r="V7" s="155"/>
      <c r="W7" s="155"/>
      <c r="X7" s="156"/>
      <c r="Y7" s="156"/>
      <c r="Z7" s="156"/>
      <c r="AA7" s="155"/>
      <c r="AB7" s="155"/>
      <c r="AC7" s="155"/>
      <c r="AD7" s="155"/>
      <c r="AE7" s="156"/>
      <c r="AF7" s="156"/>
      <c r="AG7" s="156"/>
      <c r="AH7" s="155"/>
      <c r="AI7" s="155"/>
      <c r="AJ7" s="155"/>
      <c r="AK7" s="155"/>
      <c r="AL7" s="157"/>
      <c r="AM7" s="158"/>
      <c r="AN7" s="159"/>
      <c r="AO7" s="157"/>
      <c r="AP7" s="157"/>
      <c r="AQ7" s="157"/>
      <c r="AR7" s="157"/>
      <c r="AS7" s="157"/>
      <c r="AT7" s="160"/>
      <c r="AU7" s="161"/>
      <c r="AV7" s="154"/>
      <c r="AW7" s="154"/>
      <c r="AX7" s="154"/>
      <c r="AY7" s="154"/>
      <c r="AZ7" s="154"/>
      <c r="BA7" s="161"/>
      <c r="BB7" s="161"/>
      <c r="BC7" s="154"/>
      <c r="BD7" s="154"/>
      <c r="BE7" s="154"/>
    </row>
    <row r="8" ht="26.25" customHeight="1">
      <c r="A8" s="133"/>
      <c r="B8" s="162" t="s">
        <v>553</v>
      </c>
      <c r="C8" s="163" t="s">
        <v>554</v>
      </c>
      <c r="D8" s="164"/>
      <c r="E8" s="151"/>
      <c r="F8" s="152"/>
      <c r="G8" s="153"/>
      <c r="H8" s="154"/>
      <c r="I8" s="154"/>
      <c r="J8" s="154"/>
      <c r="K8" s="161"/>
      <c r="L8" s="161"/>
      <c r="M8" s="154"/>
      <c r="N8" s="154"/>
      <c r="O8" s="154"/>
      <c r="P8" s="154"/>
      <c r="Q8" s="154"/>
      <c r="R8" s="161"/>
      <c r="S8" s="161"/>
      <c r="T8" s="154"/>
      <c r="U8" s="154"/>
      <c r="V8" s="154"/>
      <c r="W8" s="154"/>
      <c r="X8" s="161"/>
      <c r="Y8" s="161"/>
      <c r="Z8" s="161"/>
      <c r="AA8" s="154"/>
      <c r="AB8" s="154"/>
      <c r="AC8" s="154"/>
      <c r="AD8" s="154"/>
      <c r="AE8" s="161"/>
      <c r="AF8" s="161"/>
      <c r="AG8" s="161"/>
      <c r="AH8" s="154"/>
      <c r="AI8" s="154"/>
      <c r="AJ8" s="154"/>
      <c r="AK8" s="154"/>
      <c r="AL8" s="157"/>
      <c r="AM8" s="158"/>
      <c r="AN8" s="159"/>
      <c r="AO8" s="157"/>
      <c r="AP8" s="157"/>
      <c r="AQ8" s="157"/>
      <c r="AR8" s="157"/>
      <c r="AS8" s="157"/>
      <c r="AT8" s="160"/>
      <c r="AU8" s="161"/>
      <c r="AV8" s="154"/>
      <c r="AW8" s="154"/>
      <c r="AX8" s="154"/>
      <c r="AY8" s="154"/>
      <c r="AZ8" s="154"/>
      <c r="BA8" s="161"/>
      <c r="BB8" s="161"/>
      <c r="BC8" s="154"/>
      <c r="BD8" s="154"/>
      <c r="BE8" s="154"/>
    </row>
    <row r="9">
      <c r="A9" s="133"/>
      <c r="B9" s="165">
        <v>1.0</v>
      </c>
      <c r="C9" s="166" t="s">
        <v>555</v>
      </c>
      <c r="D9" s="150">
        <v>16.0</v>
      </c>
      <c r="E9" s="151">
        <v>2.0</v>
      </c>
      <c r="F9" s="152" t="s">
        <v>551</v>
      </c>
      <c r="G9" s="153" t="s">
        <v>552</v>
      </c>
      <c r="H9" s="167"/>
      <c r="I9" s="154"/>
      <c r="J9" s="154"/>
      <c r="K9" s="161"/>
      <c r="L9" s="161"/>
      <c r="M9" s="154"/>
      <c r="N9" s="154"/>
      <c r="O9" s="154"/>
      <c r="P9" s="154"/>
      <c r="Q9" s="154"/>
      <c r="R9" s="161"/>
      <c r="S9" s="161"/>
      <c r="T9" s="154"/>
      <c r="U9" s="154"/>
      <c r="V9" s="154"/>
      <c r="W9" s="154"/>
      <c r="X9" s="161"/>
      <c r="Y9" s="161"/>
      <c r="Z9" s="161"/>
      <c r="AA9" s="154"/>
      <c r="AB9" s="154"/>
      <c r="AC9" s="154"/>
      <c r="AD9" s="154"/>
      <c r="AE9" s="161"/>
      <c r="AF9" s="161"/>
      <c r="AG9" s="161"/>
      <c r="AH9" s="154"/>
      <c r="AI9" s="154"/>
      <c r="AJ9" s="154"/>
      <c r="AK9" s="154"/>
      <c r="AL9" s="157"/>
      <c r="AM9" s="158"/>
      <c r="AN9" s="159"/>
      <c r="AO9" s="157"/>
      <c r="AP9" s="157"/>
      <c r="AQ9" s="157"/>
      <c r="AR9" s="157"/>
      <c r="AS9" s="157"/>
      <c r="AT9" s="160"/>
      <c r="AU9" s="161"/>
      <c r="AV9" s="154"/>
      <c r="AW9" s="154"/>
      <c r="AX9" s="154"/>
      <c r="AY9" s="154"/>
      <c r="AZ9" s="154"/>
      <c r="BA9" s="161"/>
      <c r="BB9" s="161"/>
      <c r="BC9" s="154"/>
      <c r="BD9" s="154"/>
      <c r="BE9" s="154"/>
    </row>
    <row r="10">
      <c r="A10" s="133"/>
      <c r="B10" s="165">
        <v>2.0</v>
      </c>
      <c r="C10" s="168" t="s">
        <v>556</v>
      </c>
      <c r="D10" s="150">
        <v>16.0</v>
      </c>
      <c r="E10" s="151">
        <v>2.0</v>
      </c>
      <c r="F10" s="152" t="s">
        <v>551</v>
      </c>
      <c r="G10" s="153" t="s">
        <v>552</v>
      </c>
      <c r="H10" s="154"/>
      <c r="I10" s="154"/>
      <c r="J10" s="167"/>
      <c r="K10" s="161"/>
      <c r="L10" s="161"/>
      <c r="M10" s="154"/>
      <c r="N10" s="154"/>
      <c r="O10" s="154"/>
      <c r="P10" s="154"/>
      <c r="Q10" s="154"/>
      <c r="R10" s="161"/>
      <c r="S10" s="161"/>
      <c r="T10" s="154"/>
      <c r="U10" s="154"/>
      <c r="V10" s="154"/>
      <c r="W10" s="154"/>
      <c r="X10" s="161"/>
      <c r="Y10" s="161"/>
      <c r="Z10" s="161"/>
      <c r="AA10" s="154"/>
      <c r="AB10" s="154"/>
      <c r="AC10" s="154"/>
      <c r="AD10" s="154"/>
      <c r="AE10" s="161"/>
      <c r="AF10" s="161"/>
      <c r="AG10" s="161"/>
      <c r="AH10" s="154"/>
      <c r="AI10" s="154"/>
      <c r="AJ10" s="154"/>
      <c r="AK10" s="154"/>
      <c r="AL10" s="157"/>
      <c r="AM10" s="158"/>
      <c r="AN10" s="159"/>
      <c r="AO10" s="157"/>
      <c r="AP10" s="157"/>
      <c r="AQ10" s="157"/>
      <c r="AR10" s="157"/>
      <c r="AS10" s="157"/>
      <c r="AT10" s="160"/>
      <c r="AU10" s="161"/>
      <c r="AV10" s="154"/>
      <c r="AW10" s="154"/>
      <c r="AX10" s="154"/>
      <c r="AY10" s="154"/>
      <c r="AZ10" s="154"/>
      <c r="BA10" s="161"/>
      <c r="BB10" s="161"/>
      <c r="BC10" s="154"/>
      <c r="BD10" s="154"/>
      <c r="BE10" s="154"/>
    </row>
    <row r="11">
      <c r="A11" s="133"/>
      <c r="B11" s="169">
        <v>3.0</v>
      </c>
      <c r="C11" s="170" t="s">
        <v>557</v>
      </c>
      <c r="D11" s="150">
        <v>16.0</v>
      </c>
      <c r="E11" s="151">
        <v>2.0</v>
      </c>
      <c r="F11" s="152" t="s">
        <v>551</v>
      </c>
      <c r="G11" s="153" t="s">
        <v>552</v>
      </c>
      <c r="H11" s="154"/>
      <c r="I11" s="154"/>
      <c r="J11" s="154"/>
      <c r="K11" s="161"/>
      <c r="L11" s="161"/>
      <c r="M11" s="154"/>
      <c r="N11" s="154"/>
      <c r="O11" s="154"/>
      <c r="P11" s="154"/>
      <c r="Q11" s="154"/>
      <c r="R11" s="161"/>
      <c r="S11" s="161"/>
      <c r="T11" s="154"/>
      <c r="U11" s="154"/>
      <c r="V11" s="154"/>
      <c r="W11" s="154"/>
      <c r="X11" s="161"/>
      <c r="Y11" s="161"/>
      <c r="Z11" s="161"/>
      <c r="AA11" s="154"/>
      <c r="AB11" s="154"/>
      <c r="AC11" s="154"/>
      <c r="AD11" s="154"/>
      <c r="AE11" s="161"/>
      <c r="AF11" s="161"/>
      <c r="AG11" s="161"/>
      <c r="AH11" s="154"/>
      <c r="AI11" s="154"/>
      <c r="AJ11" s="154"/>
      <c r="AK11" s="154"/>
      <c r="AL11" s="157"/>
      <c r="AM11" s="158"/>
      <c r="AN11" s="159"/>
      <c r="AO11" s="157"/>
      <c r="AP11" s="157"/>
      <c r="AQ11" s="157"/>
      <c r="AR11" s="157"/>
      <c r="AS11" s="157"/>
      <c r="AT11" s="160"/>
      <c r="AU11" s="161"/>
      <c r="AV11" s="154"/>
      <c r="AW11" s="154"/>
      <c r="AX11" s="154"/>
      <c r="AY11" s="154"/>
      <c r="AZ11" s="154"/>
      <c r="BA11" s="161"/>
      <c r="BB11" s="161"/>
      <c r="BC11" s="154"/>
      <c r="BD11" s="154"/>
      <c r="BE11" s="154"/>
    </row>
    <row r="12">
      <c r="A12" s="171" t="s">
        <v>558</v>
      </c>
      <c r="B12" s="169">
        <v>4.0</v>
      </c>
      <c r="C12" s="170" t="s">
        <v>559</v>
      </c>
      <c r="D12" s="150">
        <v>16.0</v>
      </c>
      <c r="E12" s="151">
        <v>2.0</v>
      </c>
      <c r="F12" s="152" t="s">
        <v>551</v>
      </c>
      <c r="G12" s="153" t="s">
        <v>552</v>
      </c>
      <c r="H12" s="154"/>
      <c r="I12" s="154"/>
      <c r="J12" s="154"/>
      <c r="K12" s="161"/>
      <c r="L12" s="161"/>
      <c r="M12" s="154"/>
      <c r="N12" s="154"/>
      <c r="O12" s="154"/>
      <c r="P12" s="154"/>
      <c r="Q12" s="154"/>
      <c r="R12" s="161"/>
      <c r="S12" s="161"/>
      <c r="T12" s="154"/>
      <c r="U12" s="154"/>
      <c r="V12" s="154"/>
      <c r="W12" s="154"/>
      <c r="X12" s="161"/>
      <c r="Y12" s="161"/>
      <c r="Z12" s="161"/>
      <c r="AA12" s="154"/>
      <c r="AB12" s="154"/>
      <c r="AC12" s="154"/>
      <c r="AD12" s="154"/>
      <c r="AE12" s="161"/>
      <c r="AF12" s="161"/>
      <c r="AG12" s="161"/>
      <c r="AH12" s="154"/>
      <c r="AI12" s="154"/>
      <c r="AJ12" s="154"/>
      <c r="AK12" s="154"/>
      <c r="AL12" s="157"/>
      <c r="AM12" s="158"/>
      <c r="AN12" s="159"/>
      <c r="AO12" s="157"/>
      <c r="AP12" s="157"/>
      <c r="AQ12" s="157"/>
      <c r="AR12" s="157"/>
      <c r="AS12" s="157"/>
      <c r="AT12" s="160"/>
      <c r="AU12" s="161"/>
      <c r="AV12" s="154"/>
      <c r="AW12" s="154"/>
      <c r="AX12" s="154"/>
      <c r="AY12" s="154"/>
      <c r="AZ12" s="154"/>
      <c r="BA12" s="161"/>
      <c r="BB12" s="161"/>
      <c r="BC12" s="154"/>
      <c r="BD12" s="154"/>
      <c r="BE12" s="154"/>
    </row>
    <row r="13">
      <c r="A13" s="133"/>
      <c r="B13" s="169">
        <v>5.0</v>
      </c>
      <c r="C13" s="170" t="s">
        <v>560</v>
      </c>
      <c r="D13" s="150">
        <v>16.0</v>
      </c>
      <c r="E13" s="151">
        <v>2.0</v>
      </c>
      <c r="F13" s="152" t="s">
        <v>551</v>
      </c>
      <c r="G13" s="153" t="s">
        <v>552</v>
      </c>
      <c r="H13" s="154"/>
      <c r="I13" s="154"/>
      <c r="J13" s="154"/>
      <c r="K13" s="161"/>
      <c r="L13" s="161"/>
      <c r="M13" s="154"/>
      <c r="N13" s="154"/>
      <c r="O13" s="154"/>
      <c r="P13" s="154"/>
      <c r="Q13" s="154"/>
      <c r="R13" s="161"/>
      <c r="S13" s="161"/>
      <c r="T13" s="154"/>
      <c r="U13" s="154"/>
      <c r="V13" s="154"/>
      <c r="W13" s="154"/>
      <c r="X13" s="161"/>
      <c r="Y13" s="161"/>
      <c r="Z13" s="161"/>
      <c r="AA13" s="154"/>
      <c r="AB13" s="154"/>
      <c r="AC13" s="154"/>
      <c r="AD13" s="154"/>
      <c r="AE13" s="161"/>
      <c r="AF13" s="161"/>
      <c r="AG13" s="161"/>
      <c r="AH13" s="154"/>
      <c r="AI13" s="154"/>
      <c r="AJ13" s="154"/>
      <c r="AK13" s="154"/>
      <c r="AL13" s="157"/>
      <c r="AM13" s="158"/>
      <c r="AN13" s="159"/>
      <c r="AO13" s="157"/>
      <c r="AP13" s="157"/>
      <c r="AQ13" s="157"/>
      <c r="AR13" s="157"/>
      <c r="AS13" s="157"/>
      <c r="AT13" s="160"/>
      <c r="AU13" s="161"/>
      <c r="AV13" s="154"/>
      <c r="AW13" s="154"/>
      <c r="AX13" s="154"/>
      <c r="AY13" s="154"/>
      <c r="AZ13" s="154"/>
      <c r="BA13" s="161"/>
      <c r="BB13" s="161"/>
      <c r="BC13" s="154"/>
      <c r="BD13" s="154"/>
      <c r="BE13" s="154"/>
    </row>
    <row r="14">
      <c r="A14" s="133"/>
      <c r="B14" s="169">
        <v>6.0</v>
      </c>
      <c r="C14" s="168" t="s">
        <v>561</v>
      </c>
      <c r="D14" s="150">
        <v>16.0</v>
      </c>
      <c r="E14" s="151">
        <v>2.0</v>
      </c>
      <c r="F14" s="152" t="s">
        <v>551</v>
      </c>
      <c r="G14" s="153" t="s">
        <v>552</v>
      </c>
      <c r="H14" s="154"/>
      <c r="I14" s="154"/>
      <c r="J14" s="154"/>
      <c r="K14" s="161"/>
      <c r="L14" s="161"/>
      <c r="M14" s="154"/>
      <c r="N14" s="154"/>
      <c r="O14" s="154"/>
      <c r="P14" s="154"/>
      <c r="Q14" s="154"/>
      <c r="R14" s="161"/>
      <c r="S14" s="161"/>
      <c r="T14" s="154"/>
      <c r="U14" s="154"/>
      <c r="V14" s="154"/>
      <c r="W14" s="154"/>
      <c r="X14" s="161"/>
      <c r="Y14" s="161"/>
      <c r="Z14" s="161"/>
      <c r="AA14" s="154"/>
      <c r="AB14" s="154"/>
      <c r="AC14" s="154"/>
      <c r="AD14" s="154"/>
      <c r="AE14" s="161"/>
      <c r="AF14" s="161"/>
      <c r="AG14" s="161"/>
      <c r="AH14" s="154"/>
      <c r="AI14" s="154"/>
      <c r="AJ14" s="154"/>
      <c r="AK14" s="154"/>
      <c r="AL14" s="157"/>
      <c r="AM14" s="158"/>
      <c r="AN14" s="159"/>
      <c r="AO14" s="157"/>
      <c r="AP14" s="157"/>
      <c r="AQ14" s="157"/>
      <c r="AR14" s="157"/>
      <c r="AS14" s="157"/>
      <c r="AT14" s="160"/>
      <c r="AU14" s="161"/>
      <c r="AV14" s="154"/>
      <c r="AW14" s="154"/>
      <c r="AX14" s="154"/>
      <c r="AY14" s="154"/>
      <c r="AZ14" s="154"/>
      <c r="BA14" s="161"/>
      <c r="BB14" s="161"/>
      <c r="BC14" s="154"/>
      <c r="BD14" s="154"/>
      <c r="BE14" s="154"/>
    </row>
    <row r="15">
      <c r="A15" s="133"/>
      <c r="B15" s="169">
        <v>7.0</v>
      </c>
      <c r="C15" s="168" t="s">
        <v>562</v>
      </c>
      <c r="D15" s="150">
        <v>16.0</v>
      </c>
      <c r="E15" s="151">
        <v>2.0</v>
      </c>
      <c r="F15" s="152" t="s">
        <v>551</v>
      </c>
      <c r="G15" s="153" t="s">
        <v>552</v>
      </c>
      <c r="H15" s="154"/>
      <c r="I15" s="154"/>
      <c r="J15" s="154"/>
      <c r="K15" s="161"/>
      <c r="L15" s="161"/>
      <c r="M15" s="154"/>
      <c r="N15" s="154"/>
      <c r="O15" s="154"/>
      <c r="P15" s="154"/>
      <c r="Q15" s="154"/>
      <c r="R15" s="161"/>
      <c r="S15" s="161"/>
      <c r="T15" s="154"/>
      <c r="U15" s="154"/>
      <c r="V15" s="154"/>
      <c r="W15" s="154"/>
      <c r="X15" s="161"/>
      <c r="Y15" s="161"/>
      <c r="Z15" s="161"/>
      <c r="AA15" s="154"/>
      <c r="AB15" s="154"/>
      <c r="AC15" s="154"/>
      <c r="AD15" s="154"/>
      <c r="AE15" s="161"/>
      <c r="AF15" s="161"/>
      <c r="AG15" s="161"/>
      <c r="AH15" s="154"/>
      <c r="AI15" s="154"/>
      <c r="AJ15" s="154"/>
      <c r="AK15" s="154"/>
      <c r="AL15" s="157"/>
      <c r="AM15" s="158"/>
      <c r="AN15" s="159"/>
      <c r="AO15" s="157"/>
      <c r="AP15" s="157"/>
      <c r="AQ15" s="157"/>
      <c r="AR15" s="157"/>
      <c r="AS15" s="157"/>
      <c r="AT15" s="160"/>
      <c r="AU15" s="161"/>
      <c r="AV15" s="154"/>
      <c r="AW15" s="154"/>
      <c r="AX15" s="154"/>
      <c r="AY15" s="154"/>
      <c r="AZ15" s="154"/>
      <c r="BA15" s="161"/>
      <c r="BB15" s="161"/>
      <c r="BC15" s="154"/>
      <c r="BD15" s="154"/>
      <c r="BE15" s="154"/>
    </row>
    <row r="16">
      <c r="A16" s="133"/>
      <c r="B16" s="169">
        <v>8.0</v>
      </c>
      <c r="C16" s="168" t="s">
        <v>563</v>
      </c>
      <c r="D16" s="150">
        <v>16.0</v>
      </c>
      <c r="E16" s="151">
        <v>2.0</v>
      </c>
      <c r="F16" s="152" t="s">
        <v>551</v>
      </c>
      <c r="G16" s="153" t="s">
        <v>552</v>
      </c>
      <c r="H16" s="154"/>
      <c r="I16" s="154"/>
      <c r="J16" s="154"/>
      <c r="K16" s="161"/>
      <c r="L16" s="161"/>
      <c r="M16" s="154"/>
      <c r="N16" s="154"/>
      <c r="O16" s="154"/>
      <c r="P16" s="154"/>
      <c r="Q16" s="154"/>
      <c r="R16" s="161"/>
      <c r="S16" s="161"/>
      <c r="T16" s="154"/>
      <c r="U16" s="154"/>
      <c r="V16" s="154"/>
      <c r="W16" s="154"/>
      <c r="X16" s="161"/>
      <c r="Y16" s="161"/>
      <c r="Z16" s="161"/>
      <c r="AA16" s="154"/>
      <c r="AB16" s="154"/>
      <c r="AC16" s="154"/>
      <c r="AD16" s="154"/>
      <c r="AE16" s="161"/>
      <c r="AF16" s="161"/>
      <c r="AG16" s="161"/>
      <c r="AH16" s="154"/>
      <c r="AI16" s="154"/>
      <c r="AJ16" s="154"/>
      <c r="AK16" s="154"/>
      <c r="AL16" s="157"/>
      <c r="AM16" s="158"/>
      <c r="AN16" s="159"/>
      <c r="AO16" s="157"/>
      <c r="AP16" s="157"/>
      <c r="AQ16" s="157"/>
      <c r="AR16" s="157"/>
      <c r="AS16" s="157"/>
      <c r="AT16" s="160"/>
      <c r="AU16" s="161"/>
      <c r="AV16" s="154"/>
      <c r="AW16" s="154"/>
      <c r="AX16" s="154"/>
      <c r="AY16" s="154"/>
      <c r="AZ16" s="154"/>
      <c r="BA16" s="161"/>
      <c r="BB16" s="161"/>
      <c r="BC16" s="154"/>
      <c r="BD16" s="154"/>
      <c r="BE16" s="154"/>
    </row>
    <row r="17">
      <c r="A17" s="133"/>
      <c r="B17" s="169">
        <v>9.0</v>
      </c>
      <c r="C17" s="168" t="s">
        <v>564</v>
      </c>
      <c r="D17" s="150"/>
      <c r="E17" s="151"/>
      <c r="F17" s="172" t="s">
        <v>565</v>
      </c>
      <c r="G17" s="153"/>
      <c r="H17" s="154"/>
      <c r="I17" s="154"/>
      <c r="J17" s="154"/>
      <c r="K17" s="161"/>
      <c r="L17" s="161"/>
      <c r="M17" s="154"/>
      <c r="N17" s="154"/>
      <c r="O17" s="154"/>
      <c r="P17" s="154"/>
      <c r="Q17" s="154"/>
      <c r="R17" s="161"/>
      <c r="S17" s="161"/>
      <c r="T17" s="154"/>
      <c r="U17" s="154"/>
      <c r="V17" s="154"/>
      <c r="W17" s="154"/>
      <c r="X17" s="161"/>
      <c r="Y17" s="161"/>
      <c r="Z17" s="161"/>
      <c r="AA17" s="154"/>
      <c r="AB17" s="154"/>
      <c r="AC17" s="154"/>
      <c r="AD17" s="154"/>
      <c r="AE17" s="161"/>
      <c r="AF17" s="161"/>
      <c r="AG17" s="161"/>
      <c r="AH17" s="154"/>
      <c r="AI17" s="154"/>
      <c r="AJ17" s="154"/>
      <c r="AK17" s="154"/>
      <c r="AL17" s="157"/>
      <c r="AM17" s="158"/>
      <c r="AN17" s="159"/>
      <c r="AO17" s="157"/>
      <c r="AP17" s="157"/>
      <c r="AQ17" s="157"/>
      <c r="AR17" s="157"/>
      <c r="AS17" s="157"/>
      <c r="AT17" s="160"/>
      <c r="AU17" s="161"/>
      <c r="AV17" s="154"/>
      <c r="AW17" s="154"/>
      <c r="AX17" s="154"/>
      <c r="AY17" s="154"/>
      <c r="AZ17" s="154"/>
      <c r="BA17" s="161"/>
      <c r="BB17" s="161"/>
      <c r="BC17" s="154"/>
      <c r="BD17" s="154"/>
      <c r="BE17" s="154"/>
    </row>
    <row r="18" ht="26.25" customHeight="1">
      <c r="A18" s="133"/>
      <c r="B18" s="173" t="s">
        <v>566</v>
      </c>
      <c r="C18" s="174" t="s">
        <v>567</v>
      </c>
      <c r="D18" s="175"/>
      <c r="E18" s="151"/>
      <c r="F18" s="152"/>
      <c r="G18" s="176"/>
      <c r="H18" s="154"/>
      <c r="I18" s="154"/>
      <c r="J18" s="154"/>
      <c r="K18" s="161"/>
      <c r="L18" s="161"/>
      <c r="M18" s="154"/>
      <c r="N18" s="154"/>
      <c r="O18" s="154"/>
      <c r="P18" s="154"/>
      <c r="Q18" s="154"/>
      <c r="R18" s="161"/>
      <c r="S18" s="161"/>
      <c r="T18" s="154"/>
      <c r="U18" s="154"/>
      <c r="V18" s="154"/>
      <c r="W18" s="154"/>
      <c r="X18" s="161"/>
      <c r="Y18" s="161"/>
      <c r="Z18" s="161"/>
      <c r="AA18" s="154"/>
      <c r="AB18" s="154"/>
      <c r="AC18" s="154"/>
      <c r="AD18" s="154"/>
      <c r="AE18" s="161"/>
      <c r="AF18" s="161"/>
      <c r="AG18" s="161"/>
      <c r="AH18" s="154"/>
      <c r="AI18" s="154"/>
      <c r="AJ18" s="154"/>
      <c r="AK18" s="154"/>
      <c r="AL18" s="157"/>
      <c r="AM18" s="158"/>
      <c r="AN18" s="159"/>
      <c r="AO18" s="157"/>
      <c r="AP18" s="157"/>
      <c r="AQ18" s="157"/>
      <c r="AR18" s="157"/>
      <c r="AS18" s="157"/>
      <c r="AT18" s="160"/>
      <c r="AU18" s="161"/>
      <c r="AV18" s="154"/>
      <c r="AW18" s="154"/>
      <c r="AX18" s="154"/>
      <c r="AY18" s="154"/>
      <c r="AZ18" s="154"/>
      <c r="BA18" s="161"/>
      <c r="BB18" s="161"/>
      <c r="BC18" s="154"/>
      <c r="BD18" s="154"/>
      <c r="BE18" s="154"/>
    </row>
    <row r="19">
      <c r="A19" s="133"/>
      <c r="B19" s="165">
        <v>1.0</v>
      </c>
      <c r="C19" s="177" t="s">
        <v>568</v>
      </c>
      <c r="D19" s="150">
        <v>16.0</v>
      </c>
      <c r="E19" s="178">
        <v>2.0</v>
      </c>
      <c r="F19" s="152" t="s">
        <v>551</v>
      </c>
      <c r="G19" s="153" t="s">
        <v>552</v>
      </c>
      <c r="H19" s="154"/>
      <c r="I19" s="154"/>
      <c r="J19" s="154"/>
      <c r="K19" s="161"/>
      <c r="L19" s="161"/>
      <c r="M19" s="179"/>
      <c r="N19" s="179"/>
      <c r="O19" s="179"/>
      <c r="P19" s="179"/>
      <c r="Q19" s="154"/>
      <c r="R19" s="161"/>
      <c r="S19" s="161"/>
      <c r="T19" s="154"/>
      <c r="U19" s="154"/>
      <c r="V19" s="154"/>
      <c r="W19" s="154"/>
      <c r="X19" s="161"/>
      <c r="Y19" s="161"/>
      <c r="Z19" s="161"/>
      <c r="AA19" s="154"/>
      <c r="AB19" s="154"/>
      <c r="AC19" s="154"/>
      <c r="AD19" s="154"/>
      <c r="AE19" s="161"/>
      <c r="AF19" s="161"/>
      <c r="AG19" s="161"/>
      <c r="AH19" s="154"/>
      <c r="AI19" s="154"/>
      <c r="AJ19" s="154"/>
      <c r="AK19" s="154"/>
      <c r="AL19" s="157"/>
      <c r="AM19" s="158"/>
      <c r="AN19" s="159"/>
      <c r="AO19" s="157"/>
      <c r="AP19" s="157"/>
      <c r="AQ19" s="157"/>
      <c r="AR19" s="157"/>
      <c r="AS19" s="157"/>
      <c r="AT19" s="160"/>
      <c r="AU19" s="161"/>
      <c r="AV19" s="154"/>
      <c r="AW19" s="154"/>
      <c r="AX19" s="154"/>
      <c r="AY19" s="154"/>
      <c r="AZ19" s="154"/>
      <c r="BA19" s="161"/>
      <c r="BB19" s="161"/>
      <c r="BC19" s="154"/>
      <c r="BD19" s="154"/>
      <c r="BE19" s="154"/>
    </row>
    <row r="20">
      <c r="A20" s="133"/>
      <c r="B20" s="169">
        <v>2.0</v>
      </c>
      <c r="C20" s="177" t="s">
        <v>569</v>
      </c>
      <c r="D20" s="150">
        <v>16.0</v>
      </c>
      <c r="E20" s="178">
        <v>2.0</v>
      </c>
      <c r="F20" s="152" t="s">
        <v>551</v>
      </c>
      <c r="G20" s="153" t="s">
        <v>552</v>
      </c>
      <c r="H20" s="154"/>
      <c r="I20" s="154"/>
      <c r="J20" s="154"/>
      <c r="K20" s="161"/>
      <c r="L20" s="161"/>
      <c r="M20" s="179"/>
      <c r="N20" s="179"/>
      <c r="O20" s="179"/>
      <c r="P20" s="179"/>
      <c r="Q20" s="154"/>
      <c r="R20" s="161"/>
      <c r="S20" s="161"/>
      <c r="T20" s="154"/>
      <c r="U20" s="154"/>
      <c r="V20" s="154"/>
      <c r="W20" s="154"/>
      <c r="X20" s="161"/>
      <c r="Y20" s="161"/>
      <c r="Z20" s="161"/>
      <c r="AA20" s="154"/>
      <c r="AB20" s="154"/>
      <c r="AC20" s="154"/>
      <c r="AD20" s="154"/>
      <c r="AE20" s="161"/>
      <c r="AF20" s="161"/>
      <c r="AG20" s="161"/>
      <c r="AH20" s="154"/>
      <c r="AI20" s="154"/>
      <c r="AJ20" s="154"/>
      <c r="AK20" s="154"/>
      <c r="AL20" s="157"/>
      <c r="AM20" s="158"/>
      <c r="AN20" s="159"/>
      <c r="AO20" s="157"/>
      <c r="AP20" s="157"/>
      <c r="AQ20" s="157"/>
      <c r="AR20" s="157"/>
      <c r="AS20" s="157"/>
      <c r="AT20" s="160"/>
      <c r="AU20" s="161"/>
      <c r="AV20" s="154"/>
      <c r="AW20" s="154"/>
      <c r="AX20" s="154"/>
      <c r="AY20" s="154"/>
      <c r="AZ20" s="154"/>
      <c r="BA20" s="161"/>
      <c r="BB20" s="161"/>
      <c r="BC20" s="154"/>
      <c r="BD20" s="154"/>
      <c r="BE20" s="154"/>
    </row>
    <row r="21">
      <c r="A21" s="133"/>
      <c r="B21" s="165">
        <v>3.0</v>
      </c>
      <c r="C21" s="177" t="s">
        <v>570</v>
      </c>
      <c r="D21" s="150">
        <v>16.0</v>
      </c>
      <c r="E21" s="178">
        <v>2.0</v>
      </c>
      <c r="F21" s="152" t="s">
        <v>551</v>
      </c>
      <c r="G21" s="153" t="s">
        <v>552</v>
      </c>
      <c r="H21" s="154"/>
      <c r="I21" s="154"/>
      <c r="J21" s="154"/>
      <c r="K21" s="161"/>
      <c r="L21" s="161"/>
      <c r="M21" s="179"/>
      <c r="N21" s="179"/>
      <c r="O21" s="179"/>
      <c r="P21" s="179"/>
      <c r="Q21" s="154"/>
      <c r="R21" s="161"/>
      <c r="S21" s="161"/>
      <c r="T21" s="154"/>
      <c r="U21" s="154"/>
      <c r="V21" s="154"/>
      <c r="W21" s="154"/>
      <c r="X21" s="161"/>
      <c r="Y21" s="161"/>
      <c r="Z21" s="161"/>
      <c r="AA21" s="154"/>
      <c r="AB21" s="154"/>
      <c r="AC21" s="154"/>
      <c r="AD21" s="154"/>
      <c r="AE21" s="161"/>
      <c r="AF21" s="161"/>
      <c r="AG21" s="161"/>
      <c r="AI21" s="154"/>
      <c r="AJ21" s="154"/>
      <c r="AK21" s="154"/>
      <c r="AL21" s="157"/>
      <c r="AM21" s="158"/>
      <c r="AN21" s="159"/>
      <c r="AO21" s="157"/>
      <c r="AP21" s="157"/>
      <c r="AQ21" s="157"/>
      <c r="AR21" s="157"/>
      <c r="AS21" s="157"/>
      <c r="AT21" s="160"/>
      <c r="AU21" s="161"/>
      <c r="AV21" s="154"/>
      <c r="AW21" s="154"/>
      <c r="AX21" s="154"/>
      <c r="AY21" s="154"/>
      <c r="AZ21" s="154"/>
      <c r="BA21" s="161"/>
      <c r="BB21" s="161"/>
      <c r="BC21" s="154"/>
      <c r="BD21" s="154"/>
      <c r="BE21" s="154"/>
    </row>
    <row r="22">
      <c r="A22" s="133"/>
      <c r="B22" s="169">
        <v>4.0</v>
      </c>
      <c r="C22" s="177" t="s">
        <v>571</v>
      </c>
      <c r="D22" s="150">
        <v>16.0</v>
      </c>
      <c r="E22" s="178">
        <v>2.0</v>
      </c>
      <c r="F22" s="152" t="s">
        <v>551</v>
      </c>
      <c r="G22" s="153" t="s">
        <v>552</v>
      </c>
      <c r="H22" s="154"/>
      <c r="I22" s="154"/>
      <c r="J22" s="154"/>
      <c r="K22" s="161"/>
      <c r="L22" s="161"/>
      <c r="M22" s="179"/>
      <c r="N22" s="179"/>
      <c r="O22" s="179"/>
      <c r="P22" s="179"/>
      <c r="Q22" s="154"/>
      <c r="R22" s="161"/>
      <c r="S22" s="161"/>
      <c r="T22" s="154"/>
      <c r="U22" s="154"/>
      <c r="V22" s="154"/>
      <c r="W22" s="154"/>
      <c r="X22" s="161"/>
      <c r="Y22" s="161"/>
      <c r="Z22" s="161"/>
      <c r="AA22" s="154"/>
      <c r="AB22" s="154"/>
      <c r="AC22" s="154"/>
      <c r="AD22" s="154"/>
      <c r="AE22" s="161"/>
      <c r="AF22" s="161"/>
      <c r="AG22" s="161"/>
      <c r="AH22" s="154"/>
      <c r="AI22" s="154"/>
      <c r="AJ22" s="154"/>
      <c r="AK22" s="154"/>
      <c r="AL22" s="157"/>
      <c r="AM22" s="158"/>
      <c r="AN22" s="159"/>
      <c r="AO22" s="157"/>
      <c r="AP22" s="157"/>
      <c r="AQ22" s="157"/>
      <c r="AR22" s="157"/>
      <c r="AS22" s="157"/>
      <c r="AT22" s="160"/>
      <c r="AU22" s="161"/>
      <c r="AV22" s="154"/>
      <c r="AW22" s="154"/>
      <c r="AX22" s="154"/>
      <c r="AY22" s="154"/>
      <c r="AZ22" s="154"/>
      <c r="BA22" s="161"/>
      <c r="BB22" s="161"/>
      <c r="BC22" s="154"/>
      <c r="BD22" s="154"/>
      <c r="BE22" s="154"/>
    </row>
    <row r="23">
      <c r="A23" s="133"/>
      <c r="B23" s="169">
        <v>5.0</v>
      </c>
      <c r="C23" s="180" t="s">
        <v>572</v>
      </c>
      <c r="D23" s="150">
        <v>16.0</v>
      </c>
      <c r="E23" s="178">
        <v>2.0</v>
      </c>
      <c r="F23" s="152" t="s">
        <v>551</v>
      </c>
      <c r="G23" s="153" t="s">
        <v>552</v>
      </c>
      <c r="H23" s="154"/>
      <c r="I23" s="154"/>
      <c r="J23" s="154"/>
      <c r="K23" s="161"/>
      <c r="L23" s="161"/>
      <c r="M23" s="179"/>
      <c r="N23" s="179"/>
      <c r="O23" s="179"/>
      <c r="P23" s="179"/>
      <c r="Q23" s="154"/>
      <c r="R23" s="161"/>
      <c r="S23" s="161"/>
      <c r="T23" s="154"/>
      <c r="U23" s="154"/>
      <c r="V23" s="154"/>
      <c r="W23" s="154"/>
      <c r="X23" s="161"/>
      <c r="Y23" s="161"/>
      <c r="Z23" s="161"/>
      <c r="AA23" s="154"/>
      <c r="AB23" s="154"/>
      <c r="AC23" s="154"/>
      <c r="AD23" s="154"/>
      <c r="AE23" s="161"/>
      <c r="AF23" s="161"/>
      <c r="AG23" s="161"/>
      <c r="AH23" s="154"/>
      <c r="AI23" s="154"/>
      <c r="AJ23" s="154"/>
      <c r="AK23" s="154"/>
      <c r="AL23" s="157"/>
      <c r="AM23" s="158"/>
      <c r="AN23" s="159"/>
      <c r="AO23" s="157"/>
      <c r="AP23" s="157"/>
      <c r="AQ23" s="157"/>
      <c r="AR23" s="157"/>
      <c r="AS23" s="157"/>
      <c r="AT23" s="160"/>
      <c r="AU23" s="161"/>
      <c r="AV23" s="154"/>
      <c r="AW23" s="154"/>
      <c r="AX23" s="154"/>
      <c r="AY23" s="154"/>
      <c r="AZ23" s="154"/>
      <c r="BA23" s="161"/>
      <c r="BB23" s="161"/>
      <c r="BC23" s="154"/>
      <c r="BD23" s="154"/>
      <c r="BE23" s="154"/>
    </row>
    <row r="24">
      <c r="A24" s="133"/>
      <c r="B24" s="169">
        <v>6.0</v>
      </c>
      <c r="C24" s="181" t="s">
        <v>573</v>
      </c>
      <c r="D24" s="150">
        <v>16.0</v>
      </c>
      <c r="E24" s="178">
        <v>2.0</v>
      </c>
      <c r="F24" s="178" t="s">
        <v>551</v>
      </c>
      <c r="G24" s="153" t="s">
        <v>552</v>
      </c>
      <c r="H24" s="154"/>
      <c r="I24" s="154"/>
      <c r="J24" s="154"/>
      <c r="K24" s="161"/>
      <c r="L24" s="161"/>
      <c r="M24" s="179"/>
      <c r="N24" s="179"/>
      <c r="O24" s="179"/>
      <c r="P24" s="179"/>
      <c r="Q24" s="154"/>
      <c r="R24" s="161"/>
      <c r="S24" s="161"/>
      <c r="T24" s="154"/>
      <c r="U24" s="154"/>
      <c r="V24" s="154"/>
      <c r="W24" s="154"/>
      <c r="X24" s="161"/>
      <c r="Y24" s="161"/>
      <c r="Z24" s="161"/>
      <c r="AA24" s="154"/>
      <c r="AB24" s="154"/>
      <c r="AC24" s="154"/>
      <c r="AD24" s="154"/>
      <c r="AE24" s="161"/>
      <c r="AF24" s="161"/>
      <c r="AG24" s="161"/>
      <c r="AH24" s="154"/>
      <c r="AI24" s="154"/>
      <c r="AJ24" s="154"/>
      <c r="AK24" s="154"/>
      <c r="AL24" s="157"/>
      <c r="AM24" s="158"/>
      <c r="AN24" s="159"/>
      <c r="AO24" s="157"/>
      <c r="AP24" s="157"/>
      <c r="AQ24" s="157"/>
      <c r="AR24" s="157"/>
      <c r="AS24" s="157"/>
      <c r="AT24" s="160"/>
      <c r="AU24" s="161"/>
      <c r="AV24" s="154"/>
      <c r="AW24" s="154"/>
      <c r="AX24" s="154"/>
      <c r="AY24" s="154"/>
      <c r="AZ24" s="154"/>
      <c r="BA24" s="161"/>
      <c r="BB24" s="161"/>
      <c r="BC24" s="154"/>
      <c r="BD24" s="154"/>
      <c r="BE24" s="154"/>
    </row>
    <row r="25">
      <c r="A25" s="133"/>
      <c r="B25" s="169">
        <v>7.0</v>
      </c>
      <c r="C25" s="166" t="s">
        <v>574</v>
      </c>
      <c r="D25" s="150">
        <v>16.0</v>
      </c>
      <c r="E25" s="178">
        <v>2.0</v>
      </c>
      <c r="F25" s="178" t="s">
        <v>551</v>
      </c>
      <c r="G25" s="153" t="s">
        <v>552</v>
      </c>
      <c r="H25" s="154"/>
      <c r="I25" s="154"/>
      <c r="J25" s="154"/>
      <c r="K25" s="161"/>
      <c r="L25" s="161"/>
      <c r="M25" s="179"/>
      <c r="N25" s="179"/>
      <c r="O25" s="179"/>
      <c r="P25" s="179"/>
      <c r="Q25" s="154"/>
      <c r="R25" s="161"/>
      <c r="S25" s="161"/>
      <c r="T25" s="154"/>
      <c r="U25" s="154"/>
      <c r="V25" s="154"/>
      <c r="W25" s="154"/>
      <c r="X25" s="161"/>
      <c r="Y25" s="161"/>
      <c r="Z25" s="161"/>
      <c r="AA25" s="154"/>
      <c r="AB25" s="154"/>
      <c r="AC25" s="154"/>
      <c r="AD25" s="154"/>
      <c r="AE25" s="161"/>
      <c r="AF25" s="161"/>
      <c r="AG25" s="161"/>
      <c r="AH25" s="154"/>
      <c r="AI25" s="154"/>
      <c r="AJ25" s="154"/>
      <c r="AK25" s="154"/>
      <c r="AL25" s="157"/>
      <c r="AM25" s="158"/>
      <c r="AN25" s="159"/>
      <c r="AO25" s="157"/>
      <c r="AP25" s="157"/>
      <c r="AQ25" s="157"/>
      <c r="AR25" s="157"/>
      <c r="AS25" s="157"/>
      <c r="AT25" s="160"/>
      <c r="AU25" s="161"/>
      <c r="AV25" s="154"/>
      <c r="AW25" s="154"/>
      <c r="AX25" s="154"/>
      <c r="AY25" s="154"/>
      <c r="AZ25" s="154"/>
      <c r="BA25" s="161"/>
      <c r="BB25" s="161"/>
      <c r="BC25" s="154"/>
      <c r="BD25" s="154"/>
      <c r="BE25" s="154"/>
    </row>
    <row r="26" ht="26.25" customHeight="1">
      <c r="A26" s="133"/>
      <c r="B26" s="173" t="s">
        <v>575</v>
      </c>
      <c r="C26" s="182" t="s">
        <v>576</v>
      </c>
      <c r="D26" s="150"/>
      <c r="E26" s="178"/>
      <c r="F26" s="178"/>
      <c r="G26" s="153"/>
      <c r="H26" s="154"/>
      <c r="I26" s="154"/>
      <c r="J26" s="154"/>
      <c r="K26" s="161"/>
      <c r="L26" s="161"/>
      <c r="M26" s="154"/>
      <c r="N26" s="154"/>
      <c r="O26" s="154"/>
      <c r="P26" s="154"/>
      <c r="Q26" s="154"/>
      <c r="R26" s="161"/>
      <c r="S26" s="161"/>
      <c r="T26" s="154"/>
      <c r="U26" s="154"/>
      <c r="V26" s="154"/>
      <c r="W26" s="154"/>
      <c r="X26" s="161"/>
      <c r="Y26" s="161"/>
      <c r="Z26" s="161"/>
      <c r="AA26" s="154"/>
      <c r="AB26" s="154"/>
      <c r="AC26" s="154"/>
      <c r="AD26" s="154"/>
      <c r="AE26" s="161"/>
      <c r="AF26" s="161"/>
      <c r="AG26" s="161"/>
      <c r="AH26" s="154"/>
      <c r="AI26" s="154"/>
      <c r="AJ26" s="154"/>
      <c r="AK26" s="154"/>
      <c r="AL26" s="157"/>
      <c r="AM26" s="158"/>
      <c r="AN26" s="159"/>
      <c r="AO26" s="157"/>
      <c r="AP26" s="157"/>
      <c r="AQ26" s="157"/>
      <c r="AR26" s="157"/>
      <c r="AS26" s="157"/>
      <c r="AT26" s="160"/>
      <c r="AU26" s="161"/>
      <c r="AV26" s="154"/>
      <c r="AW26" s="154"/>
      <c r="AX26" s="154"/>
      <c r="AY26" s="154"/>
      <c r="AZ26" s="154"/>
      <c r="BA26" s="161"/>
      <c r="BB26" s="161"/>
      <c r="BC26" s="154"/>
      <c r="BD26" s="154"/>
      <c r="BE26" s="154"/>
    </row>
    <row r="27">
      <c r="A27" s="133"/>
      <c r="B27" s="183">
        <v>1.0</v>
      </c>
      <c r="C27" s="177" t="s">
        <v>577</v>
      </c>
      <c r="D27" s="150">
        <v>16.0</v>
      </c>
      <c r="E27" s="178">
        <v>2.0</v>
      </c>
      <c r="F27" s="178" t="s">
        <v>551</v>
      </c>
      <c r="G27" s="153" t="s">
        <v>552</v>
      </c>
      <c r="H27" s="154"/>
      <c r="I27" s="154"/>
      <c r="J27" s="154"/>
      <c r="K27" s="161"/>
      <c r="L27" s="161"/>
      <c r="M27" s="154"/>
      <c r="N27" s="154"/>
      <c r="O27" s="154"/>
      <c r="P27" s="154"/>
      <c r="Q27" s="154"/>
      <c r="R27" s="161"/>
      <c r="S27" s="161"/>
      <c r="T27" s="179"/>
      <c r="U27" s="179"/>
      <c r="V27" s="179"/>
      <c r="W27" s="179"/>
      <c r="X27" s="161"/>
      <c r="Y27" s="161"/>
      <c r="Z27" s="161"/>
      <c r="AA27" s="154"/>
      <c r="AB27" s="154"/>
      <c r="AC27" s="154"/>
      <c r="AD27" s="154"/>
      <c r="AE27" s="161"/>
      <c r="AF27" s="161"/>
      <c r="AG27" s="161"/>
      <c r="AH27" s="154"/>
      <c r="AI27" s="154"/>
      <c r="AJ27" s="154"/>
      <c r="AK27" s="154"/>
      <c r="AL27" s="157"/>
      <c r="AM27" s="158"/>
      <c r="AN27" s="159"/>
      <c r="AO27" s="157"/>
      <c r="AP27" s="157"/>
      <c r="AQ27" s="157"/>
      <c r="AR27" s="157"/>
      <c r="AS27" s="157"/>
      <c r="AT27" s="160"/>
      <c r="AU27" s="161"/>
      <c r="AV27" s="154"/>
      <c r="AW27" s="154"/>
      <c r="AX27" s="154"/>
      <c r="AY27" s="154"/>
      <c r="AZ27" s="154"/>
      <c r="BA27" s="161"/>
      <c r="BB27" s="161"/>
      <c r="BC27" s="154"/>
      <c r="BD27" s="154"/>
      <c r="BE27" s="154"/>
    </row>
    <row r="28">
      <c r="A28" s="133"/>
      <c r="B28" s="148">
        <v>2.0</v>
      </c>
      <c r="C28" s="177" t="s">
        <v>578</v>
      </c>
      <c r="D28" s="150">
        <v>16.0</v>
      </c>
      <c r="E28" s="178">
        <v>2.0</v>
      </c>
      <c r="F28" s="178" t="s">
        <v>551</v>
      </c>
      <c r="G28" s="153" t="s">
        <v>552</v>
      </c>
      <c r="H28" s="154"/>
      <c r="I28" s="154"/>
      <c r="J28" s="154"/>
      <c r="K28" s="161"/>
      <c r="L28" s="161"/>
      <c r="M28" s="154"/>
      <c r="N28" s="154"/>
      <c r="O28" s="154"/>
      <c r="P28" s="154"/>
      <c r="Q28" s="154"/>
      <c r="R28" s="161"/>
      <c r="S28" s="161"/>
      <c r="T28" s="179"/>
      <c r="U28" s="179"/>
      <c r="V28" s="179"/>
      <c r="W28" s="179"/>
      <c r="X28" s="161"/>
      <c r="Y28" s="161"/>
      <c r="Z28" s="161"/>
      <c r="AA28" s="154"/>
      <c r="AB28" s="154"/>
      <c r="AC28" s="154"/>
      <c r="AD28" s="154"/>
      <c r="AE28" s="161"/>
      <c r="AF28" s="161"/>
      <c r="AG28" s="161"/>
      <c r="AH28" s="154"/>
      <c r="AI28" s="154"/>
      <c r="AJ28" s="154"/>
      <c r="AK28" s="154"/>
      <c r="AL28" s="157"/>
      <c r="AM28" s="158"/>
      <c r="AN28" s="159"/>
      <c r="AO28" s="157"/>
      <c r="AP28" s="157"/>
      <c r="AQ28" s="157"/>
      <c r="AR28" s="157"/>
      <c r="AS28" s="157"/>
      <c r="AT28" s="160"/>
      <c r="AU28" s="161"/>
      <c r="AV28" s="154"/>
      <c r="AW28" s="154"/>
      <c r="AX28" s="154"/>
      <c r="AY28" s="154"/>
      <c r="AZ28" s="154"/>
      <c r="BA28" s="161"/>
      <c r="BB28" s="161"/>
      <c r="BC28" s="154"/>
      <c r="BD28" s="154"/>
      <c r="BE28" s="154"/>
    </row>
    <row r="29">
      <c r="A29" s="133"/>
      <c r="B29" s="183">
        <v>3.0</v>
      </c>
      <c r="C29" s="177" t="s">
        <v>579</v>
      </c>
      <c r="D29" s="150">
        <v>16.0</v>
      </c>
      <c r="E29" s="178">
        <v>2.0</v>
      </c>
      <c r="F29" s="178" t="s">
        <v>551</v>
      </c>
      <c r="G29" s="153" t="s">
        <v>552</v>
      </c>
      <c r="H29" s="154"/>
      <c r="I29" s="154"/>
      <c r="J29" s="154"/>
      <c r="K29" s="161"/>
      <c r="L29" s="161"/>
      <c r="M29" s="154"/>
      <c r="N29" s="154"/>
      <c r="O29" s="154"/>
      <c r="P29" s="154"/>
      <c r="Q29" s="154"/>
      <c r="R29" s="161"/>
      <c r="S29" s="161"/>
      <c r="T29" s="179"/>
      <c r="U29" s="179"/>
      <c r="V29" s="179"/>
      <c r="W29" s="179"/>
      <c r="X29" s="161"/>
      <c r="Y29" s="161"/>
      <c r="Z29" s="161"/>
      <c r="AA29" s="154"/>
      <c r="AB29" s="154"/>
      <c r="AC29" s="154"/>
      <c r="AD29" s="154"/>
      <c r="AE29" s="161"/>
      <c r="AF29" s="161"/>
      <c r="AG29" s="161"/>
      <c r="AH29" s="154"/>
      <c r="AI29" s="154"/>
      <c r="AJ29" s="154"/>
      <c r="AK29" s="154"/>
      <c r="AL29" s="157"/>
      <c r="AM29" s="158"/>
      <c r="AN29" s="159"/>
      <c r="AO29" s="157"/>
      <c r="AP29" s="157"/>
      <c r="AQ29" s="157"/>
      <c r="AR29" s="157"/>
      <c r="AS29" s="157"/>
      <c r="AT29" s="160"/>
      <c r="AU29" s="161"/>
      <c r="AV29" s="154"/>
      <c r="AW29" s="154"/>
      <c r="AX29" s="154"/>
      <c r="AY29" s="154"/>
      <c r="AZ29" s="154"/>
      <c r="BA29" s="161"/>
      <c r="BB29" s="161"/>
      <c r="BC29" s="154"/>
      <c r="BD29" s="154"/>
      <c r="BE29" s="154"/>
    </row>
    <row r="30">
      <c r="A30" s="133"/>
      <c r="B30" s="148">
        <v>4.0</v>
      </c>
      <c r="C30" s="177" t="s">
        <v>580</v>
      </c>
      <c r="D30" s="150">
        <v>16.0</v>
      </c>
      <c r="E30" s="178">
        <v>2.0</v>
      </c>
      <c r="F30" s="178" t="s">
        <v>551</v>
      </c>
      <c r="G30" s="153" t="s">
        <v>552</v>
      </c>
      <c r="H30" s="154"/>
      <c r="I30" s="154"/>
      <c r="J30" s="154"/>
      <c r="K30" s="161"/>
      <c r="L30" s="161"/>
      <c r="M30" s="154"/>
      <c r="N30" s="154"/>
      <c r="O30" s="154"/>
      <c r="P30" s="154"/>
      <c r="Q30" s="154"/>
      <c r="R30" s="161"/>
      <c r="S30" s="161"/>
      <c r="T30" s="179"/>
      <c r="U30" s="179"/>
      <c r="V30" s="179"/>
      <c r="W30" s="179"/>
      <c r="X30" s="161"/>
      <c r="Y30" s="161"/>
      <c r="Z30" s="161"/>
      <c r="AA30" s="154"/>
      <c r="AB30" s="154"/>
      <c r="AC30" s="154"/>
      <c r="AD30" s="154"/>
      <c r="AE30" s="161"/>
      <c r="AF30" s="161"/>
      <c r="AG30" s="161"/>
      <c r="AH30" s="154"/>
      <c r="AI30" s="154"/>
      <c r="AJ30" s="154"/>
      <c r="AK30" s="154"/>
      <c r="AL30" s="157"/>
      <c r="AM30" s="158"/>
      <c r="AN30" s="159"/>
      <c r="AO30" s="157"/>
      <c r="AP30" s="157"/>
      <c r="AQ30" s="157"/>
      <c r="AR30" s="157"/>
      <c r="AS30" s="157"/>
      <c r="AT30" s="160"/>
      <c r="AU30" s="161"/>
      <c r="AV30" s="154"/>
      <c r="AW30" s="154"/>
      <c r="AX30" s="154"/>
      <c r="AY30" s="154"/>
      <c r="AZ30" s="154"/>
      <c r="BA30" s="161"/>
      <c r="BB30" s="161"/>
      <c r="BC30" s="154"/>
      <c r="BD30" s="154"/>
      <c r="BE30" s="154"/>
    </row>
    <row r="31">
      <c r="A31" s="133"/>
      <c r="B31" s="183">
        <v>5.0</v>
      </c>
      <c r="C31" s="166" t="s">
        <v>581</v>
      </c>
      <c r="D31" s="150">
        <v>16.0</v>
      </c>
      <c r="E31" s="178">
        <v>2.0</v>
      </c>
      <c r="F31" s="178" t="s">
        <v>551</v>
      </c>
      <c r="G31" s="153" t="s">
        <v>552</v>
      </c>
      <c r="H31" s="154"/>
      <c r="I31" s="154"/>
      <c r="J31" s="154"/>
      <c r="K31" s="161"/>
      <c r="L31" s="161"/>
      <c r="M31" s="154"/>
      <c r="N31" s="154"/>
      <c r="O31" s="154"/>
      <c r="P31" s="154"/>
      <c r="Q31" s="154"/>
      <c r="R31" s="161"/>
      <c r="S31" s="161"/>
      <c r="T31" s="179"/>
      <c r="U31" s="179"/>
      <c r="V31" s="179"/>
      <c r="W31" s="179"/>
      <c r="X31" s="161"/>
      <c r="Y31" s="161"/>
      <c r="Z31" s="161"/>
      <c r="AA31" s="154"/>
      <c r="AB31" s="154"/>
      <c r="AC31" s="154"/>
      <c r="AD31" s="154"/>
      <c r="AE31" s="161"/>
      <c r="AF31" s="161"/>
      <c r="AG31" s="161"/>
      <c r="AH31" s="154"/>
      <c r="AI31" s="154"/>
      <c r="AJ31" s="154"/>
      <c r="AK31" s="154"/>
      <c r="AL31" s="157"/>
      <c r="AM31" s="158"/>
      <c r="AN31" s="159"/>
      <c r="AO31" s="157"/>
      <c r="AP31" s="157"/>
      <c r="AQ31" s="157"/>
      <c r="AR31" s="157"/>
      <c r="AS31" s="157"/>
      <c r="AT31" s="160"/>
      <c r="AU31" s="161"/>
      <c r="AV31" s="154"/>
      <c r="AW31" s="154"/>
      <c r="AX31" s="154"/>
      <c r="AY31" s="154"/>
      <c r="AZ31" s="154"/>
      <c r="BA31" s="161"/>
      <c r="BB31" s="161"/>
      <c r="BC31" s="154"/>
      <c r="BD31" s="154"/>
      <c r="BE31" s="154"/>
    </row>
    <row r="32">
      <c r="A32" s="133"/>
      <c r="B32" s="148">
        <v>6.0</v>
      </c>
      <c r="C32" s="166" t="s">
        <v>582</v>
      </c>
      <c r="D32" s="150">
        <v>16.0</v>
      </c>
      <c r="E32" s="178">
        <v>2.0</v>
      </c>
      <c r="F32" s="178" t="s">
        <v>551</v>
      </c>
      <c r="G32" s="153" t="s">
        <v>552</v>
      </c>
      <c r="H32" s="154"/>
      <c r="I32" s="154"/>
      <c r="J32" s="154"/>
      <c r="K32" s="161"/>
      <c r="L32" s="161"/>
      <c r="M32" s="154"/>
      <c r="N32" s="154"/>
      <c r="O32" s="154"/>
      <c r="P32" s="154"/>
      <c r="Q32" s="154"/>
      <c r="R32" s="161"/>
      <c r="S32" s="161"/>
      <c r="T32" s="179"/>
      <c r="U32" s="179"/>
      <c r="V32" s="179"/>
      <c r="W32" s="179"/>
      <c r="X32" s="161"/>
      <c r="Y32" s="161"/>
      <c r="Z32" s="161"/>
      <c r="AA32" s="154"/>
      <c r="AB32" s="154"/>
      <c r="AC32" s="154"/>
      <c r="AD32" s="154"/>
      <c r="AE32" s="161"/>
      <c r="AF32" s="161"/>
      <c r="AG32" s="161"/>
      <c r="AH32" s="154"/>
      <c r="AI32" s="154"/>
      <c r="AJ32" s="154"/>
      <c r="AK32" s="154"/>
      <c r="AL32" s="157"/>
      <c r="AM32" s="158"/>
      <c r="AN32" s="159"/>
      <c r="AO32" s="157"/>
      <c r="AP32" s="157"/>
      <c r="AQ32" s="157"/>
      <c r="AR32" s="157"/>
      <c r="AS32" s="157"/>
      <c r="AT32" s="160"/>
      <c r="AU32" s="161"/>
      <c r="AV32" s="154"/>
      <c r="AW32" s="154"/>
      <c r="AX32" s="154"/>
      <c r="AY32" s="154"/>
      <c r="AZ32" s="154"/>
      <c r="BA32" s="161"/>
      <c r="BB32" s="161"/>
      <c r="BC32" s="154"/>
      <c r="BD32" s="154"/>
      <c r="BE32" s="154"/>
    </row>
    <row r="33">
      <c r="A33" s="133"/>
      <c r="B33" s="183">
        <v>7.0</v>
      </c>
      <c r="C33" s="166" t="s">
        <v>583</v>
      </c>
      <c r="D33" s="150">
        <v>16.0</v>
      </c>
      <c r="E33" s="178">
        <v>2.0</v>
      </c>
      <c r="F33" s="178" t="s">
        <v>551</v>
      </c>
      <c r="G33" s="153" t="s">
        <v>552</v>
      </c>
      <c r="H33" s="154"/>
      <c r="I33" s="154"/>
      <c r="J33" s="154"/>
      <c r="K33" s="161"/>
      <c r="L33" s="161"/>
      <c r="M33" s="154"/>
      <c r="N33" s="154"/>
      <c r="O33" s="154"/>
      <c r="P33" s="154"/>
      <c r="Q33" s="154"/>
      <c r="R33" s="161"/>
      <c r="S33" s="161"/>
      <c r="T33" s="179"/>
      <c r="U33" s="179"/>
      <c r="V33" s="179"/>
      <c r="W33" s="179"/>
      <c r="X33" s="161"/>
      <c r="Y33" s="161"/>
      <c r="Z33" s="161"/>
      <c r="AA33" s="154"/>
      <c r="AB33" s="154"/>
      <c r="AC33" s="154"/>
      <c r="AD33" s="154"/>
      <c r="AE33" s="161"/>
      <c r="AF33" s="161"/>
      <c r="AG33" s="161"/>
      <c r="AH33" s="154"/>
      <c r="AI33" s="154"/>
      <c r="AJ33" s="154"/>
      <c r="AK33" s="154"/>
      <c r="AL33" s="157"/>
      <c r="AM33" s="158"/>
      <c r="AN33" s="159"/>
      <c r="AO33" s="157"/>
      <c r="AP33" s="157"/>
      <c r="AQ33" s="157"/>
      <c r="AR33" s="157"/>
      <c r="AS33" s="157"/>
      <c r="AT33" s="160"/>
      <c r="AU33" s="161"/>
      <c r="AV33" s="154"/>
      <c r="AW33" s="154"/>
      <c r="AX33" s="154"/>
      <c r="AY33" s="154"/>
      <c r="AZ33" s="154"/>
      <c r="BA33" s="161"/>
      <c r="BB33" s="161"/>
      <c r="BC33" s="154"/>
      <c r="BD33" s="154"/>
      <c r="BE33" s="154"/>
    </row>
    <row r="34">
      <c r="A34" s="133"/>
      <c r="B34" s="148">
        <v>8.0</v>
      </c>
      <c r="C34" s="166" t="s">
        <v>584</v>
      </c>
      <c r="D34" s="150">
        <v>16.0</v>
      </c>
      <c r="E34" s="178">
        <v>2.0</v>
      </c>
      <c r="F34" s="178" t="s">
        <v>551</v>
      </c>
      <c r="G34" s="153" t="s">
        <v>552</v>
      </c>
      <c r="H34" s="154"/>
      <c r="I34" s="154"/>
      <c r="J34" s="154"/>
      <c r="K34" s="161"/>
      <c r="L34" s="161"/>
      <c r="M34" s="154"/>
      <c r="N34" s="154"/>
      <c r="O34" s="154"/>
      <c r="P34" s="154"/>
      <c r="Q34" s="154"/>
      <c r="R34" s="161"/>
      <c r="S34" s="161"/>
      <c r="T34" s="179"/>
      <c r="U34" s="179"/>
      <c r="V34" s="179"/>
      <c r="W34" s="179"/>
      <c r="X34" s="161"/>
      <c r="Y34" s="161"/>
      <c r="Z34" s="161"/>
      <c r="AA34" s="154"/>
      <c r="AB34" s="154"/>
      <c r="AC34" s="154"/>
      <c r="AD34" s="154"/>
      <c r="AE34" s="161"/>
      <c r="AF34" s="161"/>
      <c r="AG34" s="161"/>
      <c r="AH34" s="154"/>
      <c r="AI34" s="154"/>
      <c r="AJ34" s="154"/>
      <c r="AK34" s="154"/>
      <c r="AL34" s="157"/>
      <c r="AM34" s="158"/>
      <c r="AN34" s="159"/>
      <c r="AO34" s="157"/>
      <c r="AP34" s="157"/>
      <c r="AQ34" s="157"/>
      <c r="AR34" s="157"/>
      <c r="AS34" s="157"/>
      <c r="AT34" s="160"/>
      <c r="AU34" s="161"/>
      <c r="AV34" s="154"/>
      <c r="AW34" s="154"/>
      <c r="AX34" s="154"/>
      <c r="AY34" s="154"/>
      <c r="BA34" s="161"/>
      <c r="BB34" s="161"/>
      <c r="BC34" s="154"/>
      <c r="BD34" s="154"/>
      <c r="BE34" s="154"/>
    </row>
    <row r="35">
      <c r="A35" s="133"/>
      <c r="B35" s="183">
        <v>9.0</v>
      </c>
      <c r="C35" s="166" t="s">
        <v>585</v>
      </c>
      <c r="D35" s="150">
        <v>16.0</v>
      </c>
      <c r="E35" s="178">
        <v>2.0</v>
      </c>
      <c r="F35" s="178" t="s">
        <v>551</v>
      </c>
      <c r="G35" s="153" t="s">
        <v>552</v>
      </c>
      <c r="H35" s="154"/>
      <c r="I35" s="154"/>
      <c r="J35" s="154"/>
      <c r="K35" s="161"/>
      <c r="L35" s="161"/>
      <c r="M35" s="154"/>
      <c r="N35" s="154"/>
      <c r="O35" s="154"/>
      <c r="P35" s="154"/>
      <c r="Q35" s="154"/>
      <c r="R35" s="161"/>
      <c r="S35" s="161"/>
      <c r="T35" s="179"/>
      <c r="U35" s="179"/>
      <c r="V35" s="179"/>
      <c r="W35" s="179"/>
      <c r="X35" s="161"/>
      <c r="Y35" s="161"/>
      <c r="Z35" s="161"/>
      <c r="AA35" s="154"/>
      <c r="AB35" s="154"/>
      <c r="AC35" s="154"/>
      <c r="AD35" s="154"/>
      <c r="AE35" s="161"/>
      <c r="AF35" s="161"/>
      <c r="AG35" s="161"/>
      <c r="AH35" s="154"/>
      <c r="AI35" s="154"/>
      <c r="AJ35" s="154"/>
      <c r="AK35" s="154"/>
      <c r="AL35" s="157"/>
      <c r="AM35" s="158"/>
      <c r="AN35" s="159"/>
      <c r="AO35" s="157"/>
      <c r="AP35" s="157"/>
      <c r="AQ35" s="157"/>
      <c r="AR35" s="157"/>
      <c r="AS35" s="157"/>
      <c r="AT35" s="160"/>
      <c r="AU35" s="161"/>
      <c r="AV35" s="154"/>
      <c r="AW35" s="154"/>
      <c r="AX35" s="154"/>
      <c r="AY35" s="154"/>
      <c r="AZ35" s="154"/>
      <c r="BA35" s="161"/>
      <c r="BB35" s="161"/>
      <c r="BC35" s="154"/>
      <c r="BD35" s="154"/>
      <c r="BE35" s="154"/>
    </row>
    <row r="36">
      <c r="A36" s="133"/>
      <c r="B36" s="148">
        <v>10.0</v>
      </c>
      <c r="C36" s="166" t="s">
        <v>586</v>
      </c>
      <c r="D36" s="150">
        <v>16.0</v>
      </c>
      <c r="E36" s="178">
        <v>2.0</v>
      </c>
      <c r="F36" s="178" t="s">
        <v>551</v>
      </c>
      <c r="G36" s="153" t="s">
        <v>552</v>
      </c>
      <c r="H36" s="154"/>
      <c r="I36" s="154"/>
      <c r="J36" s="154"/>
      <c r="K36" s="161"/>
      <c r="L36" s="161"/>
      <c r="M36" s="154"/>
      <c r="N36" s="154"/>
      <c r="O36" s="154"/>
      <c r="P36" s="154"/>
      <c r="Q36" s="154"/>
      <c r="R36" s="161"/>
      <c r="S36" s="161"/>
      <c r="T36" s="179"/>
      <c r="U36" s="179"/>
      <c r="V36" s="179"/>
      <c r="W36" s="179"/>
      <c r="X36" s="161"/>
      <c r="Y36" s="161"/>
      <c r="Z36" s="161"/>
      <c r="AA36" s="154"/>
      <c r="AB36" s="154"/>
      <c r="AC36" s="154"/>
      <c r="AD36" s="154"/>
      <c r="AE36" s="161"/>
      <c r="AF36" s="161"/>
      <c r="AG36" s="161"/>
      <c r="AH36" s="154"/>
      <c r="AI36" s="154"/>
      <c r="AJ36" s="154"/>
      <c r="AK36" s="154"/>
      <c r="AL36" s="157"/>
      <c r="AM36" s="158"/>
      <c r="AN36" s="159"/>
      <c r="AO36" s="157"/>
      <c r="AP36" s="157"/>
      <c r="AQ36" s="157"/>
      <c r="AR36" s="157"/>
      <c r="AS36" s="157"/>
      <c r="AT36" s="160"/>
      <c r="AU36" s="161"/>
      <c r="AV36" s="154"/>
      <c r="AW36" s="154"/>
      <c r="AX36" s="154"/>
      <c r="AY36" s="154"/>
      <c r="AZ36" s="154"/>
      <c r="BA36" s="161"/>
      <c r="BB36" s="161"/>
      <c r="BC36" s="154"/>
      <c r="BD36" s="154"/>
      <c r="BE36" s="154"/>
    </row>
    <row r="37">
      <c r="A37" s="133"/>
      <c r="B37" s="183">
        <v>11.0</v>
      </c>
      <c r="C37" s="166" t="s">
        <v>587</v>
      </c>
      <c r="D37" s="150">
        <v>16.0</v>
      </c>
      <c r="E37" s="178">
        <v>2.0</v>
      </c>
      <c r="F37" s="178" t="s">
        <v>551</v>
      </c>
      <c r="G37" s="153" t="s">
        <v>552</v>
      </c>
      <c r="H37" s="154"/>
      <c r="I37" s="154"/>
      <c r="J37" s="154"/>
      <c r="K37" s="161"/>
      <c r="L37" s="161"/>
      <c r="M37" s="154"/>
      <c r="N37" s="154"/>
      <c r="O37" s="154"/>
      <c r="P37" s="154"/>
      <c r="Q37" s="154"/>
      <c r="R37" s="161"/>
      <c r="S37" s="161"/>
      <c r="T37" s="179"/>
      <c r="U37" s="179"/>
      <c r="V37" s="179"/>
      <c r="W37" s="179"/>
      <c r="X37" s="161"/>
      <c r="Y37" s="161"/>
      <c r="Z37" s="161"/>
      <c r="AA37" s="154"/>
      <c r="AB37" s="154"/>
      <c r="AC37" s="154"/>
      <c r="AD37" s="154"/>
      <c r="AE37" s="161"/>
      <c r="AF37" s="161"/>
      <c r="AG37" s="161"/>
      <c r="AH37" s="154"/>
      <c r="AI37" s="154"/>
      <c r="AJ37" s="154"/>
      <c r="AK37" s="154"/>
      <c r="AL37" s="157"/>
      <c r="AM37" s="158"/>
      <c r="AN37" s="159"/>
      <c r="AO37" s="157"/>
      <c r="AP37" s="157"/>
      <c r="AQ37" s="157"/>
      <c r="AR37" s="157"/>
      <c r="AS37" s="157"/>
      <c r="AT37" s="160"/>
      <c r="AU37" s="161"/>
      <c r="AV37" s="154"/>
      <c r="AW37" s="154"/>
      <c r="AX37" s="154"/>
      <c r="AY37" s="154"/>
      <c r="AZ37" s="154"/>
      <c r="BA37" s="161"/>
      <c r="BB37" s="161"/>
      <c r="BC37" s="154"/>
      <c r="BD37" s="154"/>
      <c r="BE37" s="154"/>
    </row>
    <row r="38">
      <c r="A38" s="133"/>
      <c r="B38" s="184">
        <v>12.0</v>
      </c>
      <c r="C38" s="166" t="s">
        <v>588</v>
      </c>
      <c r="D38" s="150">
        <v>16.0</v>
      </c>
      <c r="E38" s="178">
        <v>2.0</v>
      </c>
      <c r="F38" s="178" t="s">
        <v>551</v>
      </c>
      <c r="G38" s="153" t="s">
        <v>552</v>
      </c>
      <c r="H38" s="154"/>
      <c r="I38" s="154"/>
      <c r="J38" s="154"/>
      <c r="K38" s="161"/>
      <c r="L38" s="161"/>
      <c r="M38" s="154"/>
      <c r="N38" s="154"/>
      <c r="O38" s="154"/>
      <c r="P38" s="154"/>
      <c r="Q38" s="154"/>
      <c r="R38" s="161"/>
      <c r="S38" s="161"/>
      <c r="T38" s="179"/>
      <c r="U38" s="179"/>
      <c r="V38" s="179"/>
      <c r="W38" s="179"/>
      <c r="X38" s="161"/>
      <c r="Y38" s="161"/>
      <c r="Z38" s="161"/>
      <c r="AA38" s="154"/>
      <c r="AB38" s="154"/>
      <c r="AC38" s="154"/>
      <c r="AD38" s="154"/>
      <c r="AE38" s="161"/>
      <c r="AF38" s="161"/>
      <c r="AG38" s="161"/>
      <c r="AH38" s="154"/>
      <c r="AI38" s="154"/>
      <c r="AJ38" s="154"/>
      <c r="AK38" s="154"/>
      <c r="AL38" s="157"/>
      <c r="AM38" s="158"/>
      <c r="AN38" s="159"/>
      <c r="AO38" s="157"/>
      <c r="AP38" s="157"/>
      <c r="AQ38" s="157"/>
      <c r="AR38" s="157"/>
      <c r="AS38" s="157"/>
      <c r="AT38" s="160"/>
      <c r="AU38" s="161"/>
      <c r="AV38" s="154"/>
      <c r="AW38" s="154"/>
      <c r="AX38" s="154"/>
      <c r="AY38" s="154"/>
      <c r="AZ38" s="154"/>
      <c r="BA38" s="161"/>
      <c r="BB38" s="161"/>
      <c r="BC38" s="154"/>
      <c r="BD38" s="154"/>
      <c r="BE38" s="154"/>
    </row>
    <row r="39">
      <c r="A39" s="133"/>
      <c r="B39" s="133"/>
      <c r="C39" s="133"/>
      <c r="D39" s="133"/>
      <c r="E39" s="133"/>
      <c r="F39" s="133"/>
      <c r="G39" s="133"/>
      <c r="H39" s="133"/>
      <c r="I39" s="134"/>
      <c r="J39" s="133"/>
      <c r="K39" s="133"/>
      <c r="L39" s="133"/>
      <c r="M39" s="133"/>
      <c r="N39" s="133"/>
      <c r="O39" s="134"/>
      <c r="P39" s="134"/>
      <c r="Q39" s="133"/>
      <c r="R39" s="133"/>
      <c r="S39" s="133"/>
      <c r="T39" s="133"/>
      <c r="U39" s="133"/>
      <c r="V39" s="133"/>
      <c r="W39" s="133"/>
      <c r="X39" s="133"/>
      <c r="Y39" s="133"/>
      <c r="Z39" s="133"/>
      <c r="AA39" s="133"/>
      <c r="AB39" s="133"/>
      <c r="AC39" s="133"/>
      <c r="AD39" s="133"/>
      <c r="AE39" s="133"/>
      <c r="AF39" s="133"/>
      <c r="AG39" s="133"/>
      <c r="AH39" s="133"/>
      <c r="AI39" s="133"/>
      <c r="AJ39" s="133"/>
      <c r="AK39" s="133"/>
      <c r="AL39" s="133"/>
      <c r="AM39" s="133"/>
      <c r="AN39" s="133"/>
      <c r="AO39" s="133"/>
      <c r="AP39" s="133"/>
      <c r="AQ39" s="133"/>
      <c r="AR39" s="133"/>
      <c r="AS39" s="133"/>
      <c r="AT39" s="133"/>
      <c r="AU39" s="133"/>
      <c r="AV39" s="133"/>
      <c r="AW39" s="133"/>
      <c r="AX39" s="133"/>
      <c r="AY39" s="133"/>
      <c r="AZ39" s="133"/>
      <c r="BA39" s="133"/>
      <c r="BB39" s="133"/>
      <c r="BC39" s="133"/>
      <c r="BD39" s="133"/>
      <c r="BE39" s="133"/>
    </row>
    <row r="40">
      <c r="A40" s="133"/>
      <c r="B40" s="133"/>
      <c r="C40" s="133"/>
      <c r="D40" s="133"/>
      <c r="E40" s="133"/>
      <c r="F40" s="133"/>
      <c r="G40" s="133"/>
      <c r="H40" s="133"/>
      <c r="I40" s="134"/>
      <c r="J40" s="133"/>
      <c r="K40" s="133"/>
      <c r="L40" s="133"/>
      <c r="M40" s="133"/>
      <c r="N40" s="133"/>
      <c r="O40" s="134"/>
      <c r="P40" s="134"/>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row>
    <row r="41">
      <c r="A41" s="133"/>
      <c r="B41" s="133"/>
      <c r="C41" s="185" t="s">
        <v>589</v>
      </c>
      <c r="D41" s="133"/>
      <c r="E41" s="133"/>
      <c r="F41" s="133"/>
      <c r="G41" s="186" t="s">
        <v>590</v>
      </c>
      <c r="H41" s="133"/>
      <c r="I41" s="134"/>
      <c r="J41" s="133"/>
      <c r="K41" s="133"/>
      <c r="L41" s="133"/>
      <c r="M41" s="133"/>
      <c r="N41" s="133"/>
      <c r="O41" s="134"/>
      <c r="P41" s="134"/>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row>
    <row r="42">
      <c r="A42" s="133"/>
      <c r="B42" s="133"/>
      <c r="C42" s="23"/>
      <c r="D42" s="133"/>
      <c r="E42" s="133"/>
      <c r="F42" s="133"/>
      <c r="G42" s="187" t="s">
        <v>590</v>
      </c>
      <c r="H42" s="133"/>
      <c r="I42" s="134"/>
      <c r="J42" s="133"/>
      <c r="K42" s="133"/>
      <c r="L42" s="133"/>
      <c r="M42" s="133"/>
      <c r="N42" s="133"/>
      <c r="O42" s="134"/>
      <c r="P42" s="134"/>
      <c r="Q42" s="133"/>
      <c r="R42" s="133"/>
      <c r="S42" s="133"/>
      <c r="T42" s="133"/>
      <c r="U42" s="133"/>
      <c r="V42" s="133"/>
      <c r="W42" s="133"/>
      <c r="X42" s="133"/>
      <c r="Y42" s="133"/>
      <c r="Z42" s="133"/>
      <c r="AA42" s="133"/>
      <c r="AB42" s="133"/>
      <c r="AC42" s="133"/>
      <c r="AD42" s="133"/>
      <c r="AE42" s="133"/>
      <c r="AF42" s="133"/>
      <c r="AG42" s="133"/>
      <c r="AH42" s="133"/>
      <c r="AI42" s="133"/>
      <c r="AJ42" s="133"/>
      <c r="AK42" s="133"/>
      <c r="AL42" s="133"/>
      <c r="AM42" s="133"/>
      <c r="AN42" s="133"/>
      <c r="AO42" s="133"/>
      <c r="AP42" s="133"/>
      <c r="AQ42" s="133"/>
      <c r="AR42" s="133"/>
      <c r="AS42" s="133"/>
      <c r="AT42" s="133"/>
      <c r="AU42" s="133"/>
      <c r="AV42" s="133"/>
      <c r="AW42" s="133"/>
      <c r="AX42" s="133"/>
      <c r="AY42" s="133"/>
      <c r="AZ42" s="133"/>
      <c r="BA42" s="133"/>
      <c r="BB42" s="133"/>
      <c r="BC42" s="133"/>
      <c r="BD42" s="133"/>
      <c r="BE42" s="133"/>
    </row>
    <row r="43">
      <c r="A43" s="133"/>
      <c r="B43" s="133"/>
      <c r="C43" s="23"/>
      <c r="D43" s="133"/>
      <c r="E43" s="133"/>
      <c r="F43" s="133"/>
      <c r="G43" s="188" t="s">
        <v>552</v>
      </c>
      <c r="H43" s="133"/>
      <c r="I43" s="134"/>
      <c r="J43" s="133"/>
      <c r="K43" s="133"/>
      <c r="L43" s="133"/>
      <c r="M43" s="133"/>
      <c r="N43" s="133"/>
      <c r="O43" s="134"/>
      <c r="P43" s="134"/>
      <c r="Q43" s="133"/>
      <c r="R43" s="133"/>
      <c r="S43" s="133"/>
      <c r="T43" s="133"/>
      <c r="U43" s="133"/>
      <c r="V43" s="133"/>
      <c r="W43" s="133"/>
      <c r="X43" s="133"/>
      <c r="Y43" s="133"/>
      <c r="Z43" s="133"/>
      <c r="AA43" s="133"/>
      <c r="AB43" s="133"/>
      <c r="AC43" s="133"/>
      <c r="AD43" s="133"/>
      <c r="AE43" s="133"/>
      <c r="AF43" s="133"/>
      <c r="AG43" s="133"/>
      <c r="AH43" s="133"/>
      <c r="AI43" s="133"/>
      <c r="AJ43" s="133"/>
      <c r="AK43" s="133"/>
      <c r="AL43" s="133"/>
      <c r="AM43" s="133"/>
      <c r="AN43" s="133"/>
      <c r="AO43" s="133"/>
      <c r="AP43" s="133"/>
      <c r="AQ43" s="133"/>
      <c r="AR43" s="133"/>
      <c r="AS43" s="133"/>
      <c r="AT43" s="133"/>
      <c r="AU43" s="133"/>
      <c r="AV43" s="133"/>
      <c r="AW43" s="133"/>
      <c r="AX43" s="133"/>
      <c r="AY43" s="133"/>
      <c r="AZ43" s="133"/>
      <c r="BA43" s="133"/>
      <c r="BB43" s="133"/>
      <c r="BC43" s="133"/>
      <c r="BD43" s="133"/>
      <c r="BE43" s="133"/>
    </row>
    <row r="44">
      <c r="A44" s="133"/>
      <c r="B44" s="133"/>
      <c r="C44" s="23"/>
      <c r="D44" s="133"/>
      <c r="E44" s="133"/>
      <c r="F44" s="133"/>
      <c r="G44" s="189" t="s">
        <v>552</v>
      </c>
      <c r="H44" s="133"/>
      <c r="I44" s="134"/>
      <c r="J44" s="133"/>
      <c r="K44" s="133"/>
      <c r="L44" s="133"/>
      <c r="M44" s="133"/>
      <c r="N44" s="133"/>
      <c r="O44" s="134"/>
      <c r="P44" s="134"/>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row>
    <row r="45">
      <c r="A45" s="133"/>
      <c r="B45" s="133"/>
      <c r="C45" s="23"/>
      <c r="D45" s="133"/>
      <c r="E45" s="133"/>
      <c r="F45" s="133"/>
      <c r="G45" s="187" t="s">
        <v>590</v>
      </c>
      <c r="H45" s="133"/>
      <c r="I45" s="134"/>
      <c r="J45" s="133"/>
      <c r="K45" s="133"/>
      <c r="L45" s="133"/>
      <c r="M45" s="133"/>
      <c r="N45" s="133"/>
      <c r="O45" s="134"/>
      <c r="P45" s="134"/>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row>
    <row r="46">
      <c r="A46" s="133"/>
      <c r="B46" s="133"/>
      <c r="C46" s="23"/>
      <c r="D46" s="133"/>
      <c r="E46" s="133"/>
      <c r="F46" s="133"/>
      <c r="G46" s="189" t="s">
        <v>552</v>
      </c>
      <c r="H46" s="133"/>
      <c r="I46" s="134"/>
      <c r="J46" s="133"/>
      <c r="K46" s="133"/>
      <c r="L46" s="133"/>
      <c r="M46" s="133"/>
      <c r="N46" s="133"/>
      <c r="O46" s="134"/>
      <c r="P46" s="134"/>
      <c r="Q46" s="133"/>
      <c r="R46" s="133"/>
      <c r="S46" s="133"/>
      <c r="T46" s="133"/>
      <c r="U46" s="133"/>
      <c r="V46" s="133"/>
      <c r="W46" s="133"/>
      <c r="X46" s="133"/>
      <c r="Y46" s="133"/>
      <c r="Z46" s="133"/>
      <c r="AA46" s="133"/>
      <c r="AB46" s="133"/>
      <c r="AC46" s="133"/>
      <c r="AD46" s="133"/>
      <c r="AE46" s="133"/>
      <c r="AF46" s="133"/>
      <c r="AG46" s="133"/>
      <c r="AH46" s="133"/>
      <c r="AI46" s="133"/>
      <c r="AJ46" s="133"/>
      <c r="AK46" s="133"/>
      <c r="AL46" s="133"/>
      <c r="AM46" s="133"/>
      <c r="AN46" s="133"/>
      <c r="AO46" s="133"/>
      <c r="AP46" s="133"/>
      <c r="AQ46" s="133"/>
      <c r="AR46" s="133"/>
      <c r="AS46" s="133"/>
      <c r="AT46" s="133"/>
      <c r="AU46" s="133"/>
      <c r="AV46" s="133"/>
      <c r="AW46" s="133"/>
      <c r="AX46" s="133"/>
      <c r="AY46" s="133"/>
      <c r="AZ46" s="133"/>
      <c r="BA46" s="133"/>
      <c r="BB46" s="133"/>
      <c r="BC46" s="133"/>
      <c r="BD46" s="133"/>
      <c r="BE46" s="133"/>
    </row>
    <row r="47">
      <c r="A47" s="133"/>
      <c r="B47" s="133"/>
      <c r="C47" s="23"/>
      <c r="D47" s="133"/>
      <c r="E47" s="133"/>
      <c r="F47" s="133"/>
      <c r="G47" s="189" t="s">
        <v>552</v>
      </c>
      <c r="H47" s="133"/>
      <c r="I47" s="134"/>
      <c r="J47" s="133"/>
      <c r="K47" s="133"/>
      <c r="L47" s="133"/>
      <c r="M47" s="133"/>
      <c r="N47" s="133"/>
      <c r="O47" s="134"/>
      <c r="P47" s="134"/>
      <c r="Q47" s="133"/>
      <c r="R47" s="133"/>
      <c r="S47" s="133"/>
      <c r="T47" s="133"/>
      <c r="U47" s="133"/>
      <c r="V47" s="133"/>
      <c r="W47" s="133"/>
      <c r="X47" s="133"/>
      <c r="Y47" s="133"/>
      <c r="Z47" s="133"/>
      <c r="AA47" s="133"/>
      <c r="AB47" s="133"/>
      <c r="AC47" s="133"/>
      <c r="AD47" s="133"/>
      <c r="AE47" s="133"/>
      <c r="AF47" s="133"/>
      <c r="AG47" s="133"/>
      <c r="AH47" s="133"/>
      <c r="AI47" s="133"/>
      <c r="AJ47" s="133"/>
      <c r="AK47" s="133"/>
      <c r="AL47" s="133"/>
      <c r="AM47" s="133"/>
      <c r="AN47" s="133"/>
      <c r="AO47" s="133"/>
      <c r="AP47" s="133"/>
      <c r="AQ47" s="133"/>
      <c r="AR47" s="133"/>
      <c r="AS47" s="133"/>
      <c r="AT47" s="133"/>
      <c r="AU47" s="133"/>
      <c r="AV47" s="133"/>
      <c r="AW47" s="133"/>
      <c r="AX47" s="133"/>
      <c r="AY47" s="133"/>
      <c r="AZ47" s="133"/>
      <c r="BA47" s="133"/>
      <c r="BB47" s="133"/>
      <c r="BC47" s="133"/>
      <c r="BD47" s="133"/>
      <c r="BE47" s="133"/>
    </row>
    <row r="48">
      <c r="A48" s="133"/>
      <c r="B48" s="133"/>
      <c r="C48" s="23"/>
      <c r="D48" s="133"/>
      <c r="E48" s="133"/>
      <c r="F48" s="133"/>
      <c r="G48" s="189" t="s">
        <v>591</v>
      </c>
      <c r="H48" s="133"/>
      <c r="I48" s="134"/>
      <c r="J48" s="133"/>
      <c r="K48" s="133"/>
      <c r="L48" s="133"/>
      <c r="M48" s="133"/>
      <c r="N48" s="133"/>
      <c r="O48" s="134"/>
      <c r="P48" s="134"/>
      <c r="Q48" s="133"/>
      <c r="R48" s="133"/>
      <c r="S48" s="133"/>
      <c r="T48" s="133"/>
      <c r="U48" s="133"/>
      <c r="V48" s="133"/>
      <c r="W48" s="133"/>
      <c r="X48" s="133"/>
      <c r="Y48" s="133"/>
      <c r="Z48" s="133"/>
      <c r="AA48" s="133"/>
      <c r="AB48" s="133"/>
      <c r="AC48" s="133"/>
      <c r="AD48" s="133"/>
      <c r="AE48" s="133"/>
      <c r="AF48" s="133"/>
      <c r="AG48" s="133"/>
      <c r="AH48" s="133"/>
      <c r="AI48" s="133"/>
      <c r="AJ48" s="133"/>
      <c r="AK48" s="133"/>
      <c r="AL48" s="133"/>
      <c r="AM48" s="133"/>
      <c r="AN48" s="133"/>
      <c r="AO48" s="133"/>
      <c r="AP48" s="133"/>
      <c r="AQ48" s="133"/>
      <c r="AR48" s="133"/>
      <c r="AS48" s="133"/>
      <c r="AT48" s="133"/>
      <c r="AU48" s="133"/>
      <c r="AV48" s="133"/>
      <c r="AW48" s="133"/>
      <c r="AX48" s="133"/>
      <c r="AY48" s="133"/>
      <c r="AZ48" s="133"/>
      <c r="BA48" s="133"/>
      <c r="BB48" s="133"/>
      <c r="BC48" s="133"/>
      <c r="BD48" s="133"/>
      <c r="BE48" s="133"/>
    </row>
    <row r="49">
      <c r="A49" s="133"/>
      <c r="B49" s="133"/>
      <c r="C49" s="23"/>
      <c r="D49" s="133"/>
      <c r="E49" s="133"/>
      <c r="F49" s="133"/>
      <c r="G49" s="189" t="s">
        <v>552</v>
      </c>
      <c r="H49" s="133"/>
      <c r="I49" s="134"/>
      <c r="J49" s="133"/>
      <c r="K49" s="133"/>
      <c r="L49" s="133"/>
      <c r="M49" s="133"/>
      <c r="N49" s="133"/>
      <c r="O49" s="134"/>
      <c r="P49" s="134"/>
      <c r="Q49" s="133"/>
      <c r="R49" s="133"/>
      <c r="S49" s="133"/>
      <c r="T49" s="133"/>
      <c r="U49" s="133"/>
      <c r="V49" s="133"/>
      <c r="W49" s="133"/>
      <c r="X49" s="133"/>
      <c r="Y49" s="133"/>
      <c r="Z49" s="133"/>
      <c r="AA49" s="133"/>
      <c r="AB49" s="133"/>
      <c r="AC49" s="133"/>
      <c r="AD49" s="133"/>
      <c r="AE49" s="133"/>
      <c r="AF49" s="133"/>
      <c r="AG49" s="133"/>
      <c r="AH49" s="133"/>
      <c r="AI49" s="133"/>
      <c r="AJ49" s="133"/>
      <c r="AK49" s="133"/>
      <c r="AL49" s="133"/>
      <c r="AM49" s="133"/>
      <c r="AN49" s="133"/>
      <c r="AO49" s="133"/>
      <c r="AP49" s="133"/>
      <c r="AQ49" s="133"/>
      <c r="AR49" s="133"/>
      <c r="AS49" s="133"/>
      <c r="AT49" s="133"/>
      <c r="AU49" s="133"/>
      <c r="AV49" s="133"/>
      <c r="AW49" s="133"/>
      <c r="AX49" s="133"/>
      <c r="AY49" s="133"/>
      <c r="AZ49" s="133"/>
      <c r="BA49" s="133"/>
      <c r="BB49" s="133"/>
      <c r="BC49" s="133"/>
      <c r="BD49" s="133"/>
      <c r="BE49" s="133"/>
    </row>
    <row r="50">
      <c r="A50" s="133"/>
      <c r="B50" s="133"/>
      <c r="C50" s="23"/>
      <c r="D50" s="133"/>
      <c r="E50" s="133"/>
      <c r="F50" s="133"/>
      <c r="G50" s="187" t="s">
        <v>590</v>
      </c>
      <c r="H50" s="133"/>
      <c r="I50" s="134"/>
      <c r="J50" s="133"/>
      <c r="K50" s="133"/>
      <c r="L50" s="133"/>
      <c r="M50" s="133"/>
      <c r="N50" s="133"/>
      <c r="O50" s="134"/>
      <c r="P50" s="134"/>
      <c r="Q50" s="133"/>
      <c r="R50" s="133"/>
      <c r="S50" s="133"/>
      <c r="T50" s="133"/>
      <c r="U50" s="133"/>
      <c r="V50" s="133"/>
      <c r="W50" s="133"/>
      <c r="X50" s="133"/>
      <c r="Y50" s="133"/>
      <c r="Z50" s="133"/>
      <c r="AA50" s="133"/>
      <c r="AB50" s="133"/>
      <c r="AC50" s="133"/>
      <c r="AD50" s="133"/>
      <c r="AE50" s="133"/>
      <c r="AF50" s="133"/>
      <c r="AG50" s="133"/>
      <c r="AH50" s="133"/>
      <c r="AI50" s="133"/>
      <c r="AJ50" s="133"/>
      <c r="AK50" s="133"/>
      <c r="AL50" s="133"/>
      <c r="AM50" s="133"/>
      <c r="AN50" s="133"/>
      <c r="AO50" s="133"/>
      <c r="AP50" s="133"/>
      <c r="AQ50" s="133"/>
      <c r="AR50" s="133"/>
      <c r="AS50" s="133"/>
      <c r="AT50" s="133"/>
      <c r="AU50" s="133"/>
      <c r="AV50" s="133"/>
      <c r="AW50" s="133"/>
      <c r="AX50" s="133"/>
      <c r="AY50" s="133"/>
      <c r="AZ50" s="133"/>
      <c r="BA50" s="133"/>
      <c r="BB50" s="133"/>
      <c r="BC50" s="133"/>
      <c r="BD50" s="133"/>
      <c r="BE50" s="133"/>
    </row>
    <row r="51">
      <c r="A51" s="133"/>
      <c r="B51" s="133"/>
      <c r="C51" s="23"/>
      <c r="D51" s="133"/>
      <c r="E51" s="133"/>
      <c r="F51" s="133"/>
      <c r="G51" s="189" t="s">
        <v>552</v>
      </c>
      <c r="H51" s="133"/>
      <c r="I51" s="134"/>
      <c r="J51" s="133"/>
      <c r="K51" s="133"/>
      <c r="L51" s="133"/>
      <c r="M51" s="133"/>
      <c r="N51" s="133"/>
      <c r="O51" s="134"/>
      <c r="P51" s="134"/>
      <c r="Q51" s="133"/>
      <c r="R51" s="133"/>
      <c r="S51" s="133"/>
      <c r="T51" s="133"/>
      <c r="U51" s="133"/>
      <c r="V51" s="133"/>
      <c r="W51" s="133"/>
      <c r="X51" s="133"/>
      <c r="Y51" s="133"/>
      <c r="Z51" s="133"/>
      <c r="AA51" s="133"/>
      <c r="AB51" s="133"/>
      <c r="AC51" s="133"/>
      <c r="AD51" s="133"/>
      <c r="AE51" s="133"/>
      <c r="AF51" s="133"/>
      <c r="AG51" s="133"/>
      <c r="AH51" s="133"/>
      <c r="AI51" s="133"/>
      <c r="AJ51" s="133"/>
      <c r="AK51" s="133"/>
      <c r="AL51" s="133"/>
      <c r="AM51" s="133"/>
      <c r="AN51" s="133"/>
      <c r="AO51" s="133"/>
      <c r="AP51" s="133"/>
      <c r="AQ51" s="133"/>
      <c r="AR51" s="133"/>
      <c r="AS51" s="133"/>
      <c r="AT51" s="133"/>
      <c r="AU51" s="133"/>
      <c r="AV51" s="133"/>
      <c r="AW51" s="133"/>
      <c r="AX51" s="133"/>
      <c r="AY51" s="133"/>
      <c r="AZ51" s="133"/>
      <c r="BA51" s="133"/>
      <c r="BB51" s="133"/>
      <c r="BC51" s="133"/>
      <c r="BD51" s="133"/>
      <c r="BE51" s="133"/>
    </row>
    <row r="52">
      <c r="A52" s="133"/>
      <c r="B52" s="133"/>
      <c r="C52" s="23"/>
      <c r="D52" s="133"/>
      <c r="E52" s="133"/>
      <c r="F52" s="133"/>
      <c r="G52" s="187" t="s">
        <v>590</v>
      </c>
      <c r="H52" s="133"/>
      <c r="I52" s="134"/>
      <c r="J52" s="133"/>
      <c r="K52" s="133"/>
      <c r="L52" s="133"/>
      <c r="M52" s="133"/>
      <c r="N52" s="133"/>
      <c r="O52" s="134"/>
      <c r="P52" s="134"/>
      <c r="Q52" s="133"/>
      <c r="R52" s="133"/>
      <c r="S52" s="133"/>
      <c r="T52" s="133"/>
      <c r="U52" s="133"/>
      <c r="V52" s="133"/>
      <c r="W52" s="133"/>
      <c r="X52" s="133"/>
      <c r="Y52" s="133"/>
      <c r="Z52" s="133"/>
      <c r="AA52" s="133"/>
      <c r="AB52" s="133"/>
      <c r="AC52" s="133"/>
      <c r="AD52" s="133"/>
      <c r="AE52" s="133"/>
      <c r="AF52" s="133"/>
      <c r="AG52" s="133"/>
      <c r="AH52" s="133"/>
      <c r="AI52" s="133"/>
      <c r="AJ52" s="133"/>
      <c r="AK52" s="133"/>
      <c r="AL52" s="133"/>
      <c r="AM52" s="133"/>
      <c r="AN52" s="133"/>
      <c r="AO52" s="133"/>
      <c r="AP52" s="133"/>
      <c r="AQ52" s="133"/>
      <c r="AR52" s="133"/>
      <c r="AS52" s="133"/>
      <c r="AT52" s="133"/>
      <c r="AU52" s="133"/>
      <c r="AV52" s="133"/>
      <c r="AW52" s="133"/>
      <c r="AX52" s="133"/>
      <c r="AY52" s="133"/>
      <c r="AZ52" s="133"/>
      <c r="BA52" s="133"/>
      <c r="BB52" s="133"/>
      <c r="BC52" s="133"/>
      <c r="BD52" s="133"/>
      <c r="BE52" s="13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6"/>
    </row>
  </sheetData>
  <mergeCells count="6">
    <mergeCell ref="B2:G3"/>
    <mergeCell ref="J2:N4"/>
    <mergeCell ref="B5:G5"/>
    <mergeCell ref="H5:AK5"/>
    <mergeCell ref="AL5:BE5"/>
    <mergeCell ref="C41:C7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36.5"/>
    <col customWidth="1" min="3" max="3" width="31.13"/>
    <col customWidth="1" min="4" max="4" width="30.0"/>
    <col customWidth="1" min="5" max="5" width="31.63"/>
    <col customWidth="1" min="6" max="6" width="51.63"/>
    <col customWidth="1" min="7" max="7" width="10.38"/>
    <col customWidth="1" min="8" max="8" width="10.5"/>
    <col customWidth="1" min="9" max="9" width="36.0"/>
    <col customWidth="1" min="10" max="10" width="31.0"/>
    <col customWidth="1" min="11" max="11" width="29.38"/>
    <col customWidth="1" min="12" max="12" width="35.0"/>
    <col customWidth="1" min="13" max="14" width="28.0"/>
    <col customWidth="1" min="15" max="15" width="16.88"/>
  </cols>
  <sheetData>
    <row r="1">
      <c r="E1" s="2"/>
      <c r="F1" s="2"/>
      <c r="G1" s="2"/>
      <c r="H1" s="2"/>
      <c r="I1" s="2"/>
    </row>
    <row r="2">
      <c r="E2" s="2"/>
      <c r="F2" s="2"/>
      <c r="G2" s="2"/>
      <c r="H2" s="2"/>
      <c r="I2" s="2"/>
    </row>
    <row r="12">
      <c r="K12" s="190"/>
    </row>
    <row r="25">
      <c r="J25" s="191"/>
    </row>
    <row r="286">
      <c r="B286" s="7" t="s">
        <v>592</v>
      </c>
      <c r="C286" s="192">
        <v>233.0</v>
      </c>
      <c r="D286" s="192">
        <v>3.0</v>
      </c>
      <c r="E286" s="192">
        <v>0.0</v>
      </c>
      <c r="I286" s="25">
        <f t="shared" ref="I286:I290" si="1">C286/(C286+D286+E286)</f>
        <v>0.9872881356</v>
      </c>
      <c r="J286" s="25">
        <f t="shared" ref="J286:J290" si="2">D286/(C286+D286+E286)</f>
        <v>0.01271186441</v>
      </c>
      <c r="K286" s="25">
        <f t="shared" ref="K286:K290" si="3">E286/(C286+D286+E286)</f>
        <v>0</v>
      </c>
    </row>
    <row r="287">
      <c r="B287" s="7" t="s">
        <v>593</v>
      </c>
      <c r="C287" s="192">
        <v>264.0</v>
      </c>
      <c r="D287" s="192">
        <v>3.0</v>
      </c>
      <c r="E287" s="192">
        <v>0.0</v>
      </c>
      <c r="I287" s="25">
        <f t="shared" si="1"/>
        <v>0.9887640449</v>
      </c>
      <c r="J287" s="25">
        <f t="shared" si="2"/>
        <v>0.01123595506</v>
      </c>
      <c r="K287" s="25">
        <f t="shared" si="3"/>
        <v>0</v>
      </c>
    </row>
    <row r="288">
      <c r="B288" s="7" t="s">
        <v>594</v>
      </c>
      <c r="C288" s="192">
        <v>224.0</v>
      </c>
      <c r="D288" s="192">
        <v>3.0</v>
      </c>
      <c r="E288" s="192">
        <v>0.0</v>
      </c>
      <c r="I288" s="25">
        <f t="shared" si="1"/>
        <v>0.986784141</v>
      </c>
      <c r="J288" s="25">
        <f t="shared" si="2"/>
        <v>0.01321585903</v>
      </c>
      <c r="K288" s="25">
        <f t="shared" si="3"/>
        <v>0</v>
      </c>
    </row>
    <row r="289">
      <c r="B289" s="7" t="s">
        <v>595</v>
      </c>
      <c r="C289" s="7">
        <v>280.0</v>
      </c>
      <c r="D289" s="192">
        <v>0.0</v>
      </c>
      <c r="E289" s="192">
        <v>1.0</v>
      </c>
      <c r="I289" s="25">
        <f t="shared" si="1"/>
        <v>0.9964412811</v>
      </c>
      <c r="J289" s="25">
        <f t="shared" si="2"/>
        <v>0</v>
      </c>
      <c r="K289" s="25">
        <f t="shared" si="3"/>
        <v>0.003558718861</v>
      </c>
    </row>
    <row r="290">
      <c r="B290" s="7" t="s">
        <v>596</v>
      </c>
      <c r="C290" s="7">
        <v>266.0</v>
      </c>
      <c r="D290" s="192">
        <v>0.0</v>
      </c>
      <c r="E290" s="192">
        <v>1.0</v>
      </c>
      <c r="I290" s="25">
        <f t="shared" si="1"/>
        <v>0.9962546816</v>
      </c>
      <c r="J290" s="25">
        <f t="shared" si="2"/>
        <v>0</v>
      </c>
      <c r="K290" s="25">
        <f t="shared" si="3"/>
        <v>0.003745318352</v>
      </c>
    </row>
    <row r="291">
      <c r="B291" s="7" t="s">
        <v>597</v>
      </c>
      <c r="C291" s="192">
        <v>0.0</v>
      </c>
      <c r="D291" s="7">
        <v>0.0</v>
      </c>
      <c r="E291" s="7">
        <v>0.0</v>
      </c>
      <c r="I291" s="7">
        <v>0.0</v>
      </c>
      <c r="J291" s="7">
        <v>0.0</v>
      </c>
      <c r="K291" s="7">
        <v>0.0</v>
      </c>
    </row>
    <row r="292">
      <c r="B292" s="192" t="s">
        <v>345</v>
      </c>
      <c r="C292" s="192">
        <v>229.0</v>
      </c>
      <c r="D292" s="192">
        <v>0.0</v>
      </c>
      <c r="E292" s="192">
        <v>0.0</v>
      </c>
      <c r="I292" s="25">
        <f t="shared" ref="I292:I295" si="4">C292/(C292+D292+E292)</f>
        <v>1</v>
      </c>
      <c r="J292" s="25">
        <f t="shared" ref="J292:J295" si="5">D292/(C292+D292+E292)</f>
        <v>0</v>
      </c>
      <c r="K292" s="25">
        <f t="shared" ref="K292:K295" si="6">E292/(C292+D292+E292)</f>
        <v>0</v>
      </c>
    </row>
    <row r="293">
      <c r="B293" s="7" t="s">
        <v>598</v>
      </c>
      <c r="C293" s="192">
        <v>213.0</v>
      </c>
      <c r="D293" s="192">
        <v>2.0</v>
      </c>
      <c r="E293" s="192">
        <v>0.0</v>
      </c>
      <c r="I293" s="25">
        <f t="shared" si="4"/>
        <v>0.9906976744</v>
      </c>
      <c r="J293" s="25">
        <f t="shared" si="5"/>
        <v>0.009302325581</v>
      </c>
      <c r="K293" s="25">
        <f t="shared" si="6"/>
        <v>0</v>
      </c>
    </row>
    <row r="294">
      <c r="B294" s="7" t="s">
        <v>599</v>
      </c>
      <c r="C294" s="192">
        <v>144.0</v>
      </c>
      <c r="D294" s="192">
        <v>22.0</v>
      </c>
      <c r="E294" s="192">
        <v>0.0</v>
      </c>
      <c r="I294" s="25">
        <f t="shared" si="4"/>
        <v>0.8674698795</v>
      </c>
      <c r="J294" s="25">
        <f t="shared" si="5"/>
        <v>0.1325301205</v>
      </c>
      <c r="K294" s="25">
        <f t="shared" si="6"/>
        <v>0</v>
      </c>
    </row>
    <row r="295">
      <c r="B295" s="7" t="s">
        <v>48</v>
      </c>
      <c r="C295" s="192">
        <v>204.0</v>
      </c>
      <c r="D295" s="192">
        <v>0.0</v>
      </c>
      <c r="E295" s="192">
        <v>0.0</v>
      </c>
      <c r="I295" s="25">
        <f t="shared" si="4"/>
        <v>1</v>
      </c>
      <c r="J295" s="25">
        <f t="shared" si="5"/>
        <v>0</v>
      </c>
      <c r="K295" s="25">
        <f t="shared" si="6"/>
        <v>0</v>
      </c>
    </row>
    <row r="296">
      <c r="B296" s="7" t="s">
        <v>600</v>
      </c>
      <c r="C296" s="192">
        <v>0.0</v>
      </c>
      <c r="D296" s="7">
        <v>0.0</v>
      </c>
      <c r="E296" s="7">
        <v>0.0</v>
      </c>
      <c r="I296" s="7">
        <v>0.0</v>
      </c>
      <c r="J296" s="7">
        <v>0.0</v>
      </c>
      <c r="K296" s="7">
        <v>0.0</v>
      </c>
    </row>
    <row r="297">
      <c r="B297" s="7" t="s">
        <v>601</v>
      </c>
      <c r="C297" s="192">
        <v>161.0</v>
      </c>
      <c r="D297" s="192">
        <v>13.0</v>
      </c>
      <c r="E297" s="192">
        <v>5.0</v>
      </c>
      <c r="I297" s="25">
        <f t="shared" ref="I297:I306" si="7">C297/(C297+D297+E297)</f>
        <v>0.8994413408</v>
      </c>
      <c r="J297" s="25">
        <f t="shared" ref="J297:J306" si="8">D297/(C297+D297+E297)</f>
        <v>0.07262569832</v>
      </c>
      <c r="K297" s="25">
        <f t="shared" ref="K297:K306" si="9">E297/(C297+D297+E297)</f>
        <v>0.02793296089</v>
      </c>
    </row>
    <row r="298">
      <c r="B298" s="7" t="s">
        <v>602</v>
      </c>
      <c r="C298" s="192">
        <v>233.0</v>
      </c>
      <c r="D298" s="192">
        <v>5.0</v>
      </c>
      <c r="E298" s="192">
        <v>0.0</v>
      </c>
      <c r="I298" s="25">
        <f t="shared" si="7"/>
        <v>0.9789915966</v>
      </c>
      <c r="J298" s="25">
        <f t="shared" si="8"/>
        <v>0.02100840336</v>
      </c>
      <c r="K298" s="25">
        <f t="shared" si="9"/>
        <v>0</v>
      </c>
    </row>
    <row r="299">
      <c r="B299" s="7" t="s">
        <v>603</v>
      </c>
      <c r="C299" s="192">
        <v>296.0</v>
      </c>
      <c r="D299" s="192">
        <v>0.0</v>
      </c>
      <c r="E299" s="192">
        <v>0.0</v>
      </c>
      <c r="I299" s="25">
        <f t="shared" si="7"/>
        <v>1</v>
      </c>
      <c r="J299" s="25">
        <f t="shared" si="8"/>
        <v>0</v>
      </c>
      <c r="K299" s="25">
        <f t="shared" si="9"/>
        <v>0</v>
      </c>
    </row>
    <row r="300">
      <c r="B300" s="192" t="s">
        <v>244</v>
      </c>
      <c r="C300" s="192">
        <v>278.0</v>
      </c>
      <c r="D300" s="192">
        <v>3.0</v>
      </c>
      <c r="E300" s="192">
        <v>2.0</v>
      </c>
      <c r="I300" s="25">
        <f t="shared" si="7"/>
        <v>0.9823321555</v>
      </c>
      <c r="J300" s="25">
        <f t="shared" si="8"/>
        <v>0.01060070671</v>
      </c>
      <c r="K300" s="25">
        <f t="shared" si="9"/>
        <v>0.007067137809</v>
      </c>
    </row>
    <row r="301">
      <c r="B301" s="192" t="s">
        <v>70</v>
      </c>
      <c r="C301" s="192">
        <v>257.0</v>
      </c>
      <c r="D301" s="192">
        <v>1.0</v>
      </c>
      <c r="E301" s="192">
        <v>0.0</v>
      </c>
      <c r="I301" s="25">
        <f t="shared" si="7"/>
        <v>0.996124031</v>
      </c>
      <c r="J301" s="25">
        <f t="shared" si="8"/>
        <v>0.003875968992</v>
      </c>
      <c r="K301" s="25">
        <f t="shared" si="9"/>
        <v>0</v>
      </c>
    </row>
    <row r="302">
      <c r="B302" s="192" t="s">
        <v>376</v>
      </c>
      <c r="C302" s="192">
        <v>186.0</v>
      </c>
      <c r="D302" s="192">
        <v>0.0</v>
      </c>
      <c r="E302" s="192">
        <v>4.0</v>
      </c>
      <c r="I302" s="25">
        <f t="shared" si="7"/>
        <v>0.9789473684</v>
      </c>
      <c r="J302" s="25">
        <f t="shared" si="8"/>
        <v>0</v>
      </c>
      <c r="K302" s="25">
        <f t="shared" si="9"/>
        <v>0.02105263158</v>
      </c>
    </row>
    <row r="303">
      <c r="B303" s="192" t="s">
        <v>83</v>
      </c>
      <c r="C303" s="192">
        <v>343.0</v>
      </c>
      <c r="D303" s="192">
        <v>1.0</v>
      </c>
      <c r="E303" s="192">
        <v>0.0</v>
      </c>
      <c r="I303" s="25">
        <f t="shared" si="7"/>
        <v>0.9970930233</v>
      </c>
      <c r="J303" s="25">
        <f t="shared" si="8"/>
        <v>0.002906976744</v>
      </c>
      <c r="K303" s="25">
        <f t="shared" si="9"/>
        <v>0</v>
      </c>
    </row>
    <row r="304">
      <c r="B304" s="7" t="s">
        <v>604</v>
      </c>
      <c r="C304" s="192">
        <v>234.0</v>
      </c>
      <c r="D304" s="192">
        <v>0.0</v>
      </c>
      <c r="E304" s="192">
        <v>0.0</v>
      </c>
      <c r="I304" s="25">
        <f t="shared" si="7"/>
        <v>1</v>
      </c>
      <c r="J304" s="25">
        <f t="shared" si="8"/>
        <v>0</v>
      </c>
      <c r="K304" s="25">
        <f t="shared" si="9"/>
        <v>0</v>
      </c>
    </row>
    <row r="305">
      <c r="B305" s="7" t="s">
        <v>605</v>
      </c>
      <c r="C305" s="192">
        <v>272.0</v>
      </c>
      <c r="D305" s="192">
        <v>1.0</v>
      </c>
      <c r="E305" s="192">
        <v>0.0</v>
      </c>
      <c r="I305" s="25">
        <f t="shared" si="7"/>
        <v>0.9963369963</v>
      </c>
      <c r="J305" s="25">
        <f t="shared" si="8"/>
        <v>0.003663003663</v>
      </c>
      <c r="K305" s="25">
        <f t="shared" si="9"/>
        <v>0</v>
      </c>
    </row>
    <row r="306">
      <c r="B306" s="7" t="s">
        <v>606</v>
      </c>
      <c r="C306" s="192">
        <v>268.0</v>
      </c>
      <c r="D306" s="192">
        <v>4.0</v>
      </c>
      <c r="E306" s="192">
        <v>0.0</v>
      </c>
      <c r="I306" s="25">
        <f t="shared" si="7"/>
        <v>0.9852941176</v>
      </c>
      <c r="J306" s="25">
        <f t="shared" si="8"/>
        <v>0.01470588235</v>
      </c>
      <c r="K306" s="25">
        <f t="shared" si="9"/>
        <v>0</v>
      </c>
    </row>
    <row r="307">
      <c r="B307" s="7" t="s">
        <v>607</v>
      </c>
      <c r="C307" s="192">
        <v>0.0</v>
      </c>
      <c r="D307" s="7">
        <v>0.0</v>
      </c>
      <c r="E307" s="7">
        <v>0.0</v>
      </c>
      <c r="I307" s="7">
        <v>0.0</v>
      </c>
      <c r="J307" s="7">
        <v>0.0</v>
      </c>
      <c r="K307" s="7">
        <v>0.0</v>
      </c>
    </row>
    <row r="308">
      <c r="B308" s="192" t="s">
        <v>86</v>
      </c>
      <c r="C308" s="192">
        <v>283.0</v>
      </c>
      <c r="D308" s="192">
        <v>16.0</v>
      </c>
      <c r="E308" s="192">
        <v>7.0</v>
      </c>
      <c r="I308" s="25">
        <f t="shared" ref="I308:I326" si="10">C308/(C308+D308+E308)</f>
        <v>0.9248366013</v>
      </c>
      <c r="J308" s="25">
        <f t="shared" ref="J308:J326" si="11">D308/(C308+D308+E308)</f>
        <v>0.0522875817</v>
      </c>
      <c r="K308" s="25">
        <f t="shared" ref="K308:K326" si="12">E308/(C308+D308+E308)</f>
        <v>0.02287581699</v>
      </c>
    </row>
    <row r="309">
      <c r="B309" s="7" t="s">
        <v>529</v>
      </c>
      <c r="C309" s="192">
        <v>222.0</v>
      </c>
      <c r="D309" s="7">
        <v>8.0</v>
      </c>
      <c r="E309" s="7">
        <v>1.0</v>
      </c>
      <c r="I309" s="25">
        <f t="shared" si="10"/>
        <v>0.961038961</v>
      </c>
      <c r="J309" s="25">
        <f t="shared" si="11"/>
        <v>0.03463203463</v>
      </c>
      <c r="K309" s="25">
        <f t="shared" si="12"/>
        <v>0.004329004329</v>
      </c>
    </row>
    <row r="310">
      <c r="B310" s="192" t="s">
        <v>531</v>
      </c>
      <c r="C310" s="192">
        <v>199.0</v>
      </c>
      <c r="D310" s="192">
        <v>4.0</v>
      </c>
      <c r="E310" s="192">
        <v>0.0</v>
      </c>
      <c r="I310" s="25">
        <f t="shared" si="10"/>
        <v>0.9802955665</v>
      </c>
      <c r="J310" s="25">
        <f t="shared" si="11"/>
        <v>0.0197044335</v>
      </c>
      <c r="K310" s="25">
        <f t="shared" si="12"/>
        <v>0</v>
      </c>
    </row>
    <row r="311">
      <c r="B311" s="7" t="s">
        <v>88</v>
      </c>
      <c r="C311" s="7">
        <v>237.0</v>
      </c>
      <c r="D311" s="192">
        <v>3.0</v>
      </c>
      <c r="E311" s="192">
        <v>7.0</v>
      </c>
      <c r="I311" s="25">
        <f t="shared" si="10"/>
        <v>0.95951417</v>
      </c>
      <c r="J311" s="25">
        <f t="shared" si="11"/>
        <v>0.01214574899</v>
      </c>
      <c r="K311" s="25">
        <f t="shared" si="12"/>
        <v>0.02834008097</v>
      </c>
    </row>
    <row r="312">
      <c r="B312" s="192" t="s">
        <v>117</v>
      </c>
      <c r="C312" s="192">
        <v>126.0</v>
      </c>
      <c r="D312" s="192">
        <v>0.0</v>
      </c>
      <c r="E312" s="192">
        <v>1.0</v>
      </c>
      <c r="I312" s="25">
        <f t="shared" si="10"/>
        <v>0.9921259843</v>
      </c>
      <c r="J312" s="25">
        <f t="shared" si="11"/>
        <v>0</v>
      </c>
      <c r="K312" s="25">
        <f t="shared" si="12"/>
        <v>0.007874015748</v>
      </c>
    </row>
    <row r="313">
      <c r="B313" s="7" t="s">
        <v>608</v>
      </c>
      <c r="C313" s="192">
        <v>167.0</v>
      </c>
      <c r="D313" s="192">
        <v>0.0</v>
      </c>
      <c r="E313" s="192">
        <v>0.0</v>
      </c>
      <c r="I313" s="25">
        <f t="shared" si="10"/>
        <v>1</v>
      </c>
      <c r="J313" s="25">
        <f t="shared" si="11"/>
        <v>0</v>
      </c>
      <c r="K313" s="25">
        <f t="shared" si="12"/>
        <v>0</v>
      </c>
    </row>
    <row r="314">
      <c r="B314" s="7" t="s">
        <v>609</v>
      </c>
      <c r="C314" s="192">
        <v>171.0</v>
      </c>
      <c r="D314" s="192">
        <v>0.0</v>
      </c>
      <c r="E314" s="192">
        <v>6.0</v>
      </c>
      <c r="I314" s="25">
        <f t="shared" si="10"/>
        <v>0.9661016949</v>
      </c>
      <c r="J314" s="25">
        <f t="shared" si="11"/>
        <v>0</v>
      </c>
      <c r="K314" s="25">
        <f t="shared" si="12"/>
        <v>0.03389830508</v>
      </c>
    </row>
    <row r="315">
      <c r="B315" s="7" t="s">
        <v>126</v>
      </c>
      <c r="C315" s="192">
        <v>496.0</v>
      </c>
      <c r="D315" s="192">
        <v>0.0</v>
      </c>
      <c r="E315" s="192">
        <v>0.0</v>
      </c>
      <c r="I315" s="25">
        <f t="shared" si="10"/>
        <v>1</v>
      </c>
      <c r="J315" s="25">
        <f t="shared" si="11"/>
        <v>0</v>
      </c>
      <c r="K315" s="25">
        <f t="shared" si="12"/>
        <v>0</v>
      </c>
    </row>
    <row r="316">
      <c r="B316" s="7" t="s">
        <v>129</v>
      </c>
      <c r="C316" s="192">
        <v>166.0</v>
      </c>
      <c r="D316" s="192">
        <v>11.0</v>
      </c>
      <c r="E316" s="192">
        <v>0.0</v>
      </c>
      <c r="I316" s="25">
        <f t="shared" si="10"/>
        <v>0.9378531073</v>
      </c>
      <c r="J316" s="25">
        <f t="shared" si="11"/>
        <v>0.06214689266</v>
      </c>
      <c r="K316" s="25">
        <f t="shared" si="12"/>
        <v>0</v>
      </c>
    </row>
    <row r="317">
      <c r="B317" s="7" t="s">
        <v>130</v>
      </c>
      <c r="C317" s="192">
        <v>304.0</v>
      </c>
      <c r="D317" s="192">
        <v>2.0</v>
      </c>
      <c r="E317" s="192">
        <v>0.0</v>
      </c>
      <c r="I317" s="25">
        <f t="shared" si="10"/>
        <v>0.9934640523</v>
      </c>
      <c r="J317" s="25">
        <f t="shared" si="11"/>
        <v>0.006535947712</v>
      </c>
      <c r="K317" s="25">
        <f t="shared" si="12"/>
        <v>0</v>
      </c>
    </row>
    <row r="318">
      <c r="B318" s="192" t="s">
        <v>155</v>
      </c>
      <c r="C318" s="192">
        <v>220.0</v>
      </c>
      <c r="D318" s="192">
        <v>14.0</v>
      </c>
      <c r="E318" s="192">
        <v>0.0</v>
      </c>
      <c r="I318" s="25">
        <f t="shared" si="10"/>
        <v>0.9401709402</v>
      </c>
      <c r="J318" s="25">
        <f t="shared" si="11"/>
        <v>0.05982905983</v>
      </c>
      <c r="K318" s="25">
        <f t="shared" si="12"/>
        <v>0</v>
      </c>
    </row>
    <row r="319">
      <c r="B319" s="192" t="s">
        <v>156</v>
      </c>
      <c r="C319" s="192">
        <v>184.0</v>
      </c>
      <c r="D319" s="192">
        <v>1.0</v>
      </c>
      <c r="E319" s="192">
        <v>0.0</v>
      </c>
      <c r="I319" s="25">
        <f t="shared" si="10"/>
        <v>0.9945945946</v>
      </c>
      <c r="J319" s="25">
        <f t="shared" si="11"/>
        <v>0.005405405405</v>
      </c>
      <c r="K319" s="25">
        <f t="shared" si="12"/>
        <v>0</v>
      </c>
    </row>
    <row r="320">
      <c r="B320" s="192" t="s">
        <v>422</v>
      </c>
      <c r="C320" s="192">
        <v>231.0</v>
      </c>
      <c r="D320" s="192">
        <v>4.0</v>
      </c>
      <c r="E320" s="192">
        <v>0.0</v>
      </c>
      <c r="I320" s="25">
        <f t="shared" si="10"/>
        <v>0.9829787234</v>
      </c>
      <c r="J320" s="25">
        <f t="shared" si="11"/>
        <v>0.0170212766</v>
      </c>
      <c r="K320" s="25">
        <f t="shared" si="12"/>
        <v>0</v>
      </c>
    </row>
    <row r="321">
      <c r="B321" s="192" t="s">
        <v>158</v>
      </c>
      <c r="C321" s="192">
        <v>238.0</v>
      </c>
      <c r="D321" s="192">
        <v>8.0</v>
      </c>
      <c r="E321" s="192">
        <v>1.0</v>
      </c>
      <c r="I321" s="25">
        <f t="shared" si="10"/>
        <v>0.963562753</v>
      </c>
      <c r="J321" s="25">
        <f t="shared" si="11"/>
        <v>0.03238866397</v>
      </c>
      <c r="K321" s="25">
        <f t="shared" si="12"/>
        <v>0.004048582996</v>
      </c>
    </row>
    <row r="322">
      <c r="B322" s="192" t="s">
        <v>425</v>
      </c>
      <c r="C322" s="192">
        <v>289.0</v>
      </c>
      <c r="D322" s="192">
        <v>0.0</v>
      </c>
      <c r="E322" s="192">
        <v>0.0</v>
      </c>
      <c r="I322" s="25">
        <f t="shared" si="10"/>
        <v>1</v>
      </c>
      <c r="J322" s="25">
        <f t="shared" si="11"/>
        <v>0</v>
      </c>
      <c r="K322" s="25">
        <f t="shared" si="12"/>
        <v>0</v>
      </c>
    </row>
    <row r="323">
      <c r="B323" s="7" t="s">
        <v>162</v>
      </c>
      <c r="C323" s="192">
        <v>232.0</v>
      </c>
      <c r="D323" s="192">
        <v>3.0</v>
      </c>
      <c r="E323" s="192">
        <v>0.0</v>
      </c>
      <c r="I323" s="25">
        <f t="shared" si="10"/>
        <v>0.9872340426</v>
      </c>
      <c r="J323" s="25">
        <f t="shared" si="11"/>
        <v>0.01276595745</v>
      </c>
      <c r="K323" s="25">
        <f t="shared" si="12"/>
        <v>0</v>
      </c>
    </row>
    <row r="324">
      <c r="B324" s="7" t="s">
        <v>163</v>
      </c>
      <c r="C324" s="192">
        <v>282.0</v>
      </c>
      <c r="D324" s="192">
        <v>0.0</v>
      </c>
      <c r="E324" s="192">
        <v>0.0</v>
      </c>
      <c r="I324" s="25">
        <f t="shared" si="10"/>
        <v>1</v>
      </c>
      <c r="J324" s="25">
        <f t="shared" si="11"/>
        <v>0</v>
      </c>
      <c r="K324" s="25">
        <f t="shared" si="12"/>
        <v>0</v>
      </c>
    </row>
    <row r="325">
      <c r="B325" s="7" t="s">
        <v>164</v>
      </c>
      <c r="C325" s="192">
        <v>198.0</v>
      </c>
      <c r="D325" s="192">
        <v>1.0</v>
      </c>
      <c r="E325" s="192">
        <v>0.0</v>
      </c>
      <c r="I325" s="25">
        <f t="shared" si="10"/>
        <v>0.9949748744</v>
      </c>
      <c r="J325" s="25">
        <f t="shared" si="11"/>
        <v>0.005025125628</v>
      </c>
      <c r="K325" s="25">
        <f t="shared" si="12"/>
        <v>0</v>
      </c>
    </row>
    <row r="326">
      <c r="B326" s="192" t="s">
        <v>165</v>
      </c>
      <c r="C326" s="192">
        <v>265.0</v>
      </c>
      <c r="D326" s="192">
        <v>0.0</v>
      </c>
      <c r="E326" s="192">
        <v>0.0</v>
      </c>
      <c r="I326" s="25">
        <f t="shared" si="10"/>
        <v>1</v>
      </c>
      <c r="J326" s="25">
        <f t="shared" si="11"/>
        <v>0</v>
      </c>
      <c r="K326" s="25">
        <f t="shared" si="12"/>
        <v>0</v>
      </c>
    </row>
    <row r="327">
      <c r="B327" s="7" t="s">
        <v>610</v>
      </c>
      <c r="C327" s="192">
        <v>0.0</v>
      </c>
      <c r="D327" s="7">
        <v>0.0</v>
      </c>
      <c r="E327" s="7">
        <v>0.0</v>
      </c>
      <c r="I327" s="7">
        <v>0.0</v>
      </c>
      <c r="J327" s="7">
        <v>0.0</v>
      </c>
      <c r="K327" s="7">
        <v>0.0</v>
      </c>
    </row>
    <row r="331">
      <c r="H331" s="193"/>
    </row>
    <row r="336">
      <c r="B336" s="194" t="s">
        <v>611</v>
      </c>
      <c r="C336" s="194" t="s">
        <v>612</v>
      </c>
      <c r="D336" s="194" t="s">
        <v>613</v>
      </c>
      <c r="E336" s="194" t="s">
        <v>614</v>
      </c>
      <c r="F336" s="194" t="s">
        <v>615</v>
      </c>
    </row>
    <row r="337">
      <c r="B337" s="7" t="s">
        <v>592</v>
      </c>
      <c r="C337" s="194">
        <v>15.0</v>
      </c>
      <c r="D337" s="195">
        <v>15.0</v>
      </c>
      <c r="E337" s="194">
        <v>221.0</v>
      </c>
      <c r="F337" s="195">
        <f t="shared" ref="F337:F339" si="13">C286-D337</f>
        <v>218</v>
      </c>
    </row>
    <row r="338">
      <c r="B338" s="7" t="s">
        <v>593</v>
      </c>
      <c r="C338" s="194">
        <v>49.0</v>
      </c>
      <c r="D338" s="195">
        <v>49.0</v>
      </c>
      <c r="E338" s="194">
        <v>218.0</v>
      </c>
      <c r="F338" s="195">
        <f t="shared" si="13"/>
        <v>215</v>
      </c>
    </row>
    <row r="339">
      <c r="B339" s="7" t="s">
        <v>594</v>
      </c>
      <c r="C339" s="194">
        <v>6.0</v>
      </c>
      <c r="D339" s="195">
        <v>6.0</v>
      </c>
      <c r="E339" s="194">
        <v>221.0</v>
      </c>
      <c r="F339" s="195">
        <f t="shared" si="13"/>
        <v>218</v>
      </c>
    </row>
    <row r="340">
      <c r="B340" s="7" t="s">
        <v>595</v>
      </c>
      <c r="C340" s="194">
        <v>29.0</v>
      </c>
      <c r="D340" s="195">
        <v>28.0</v>
      </c>
      <c r="E340" s="194">
        <v>178.0</v>
      </c>
      <c r="F340" s="194">
        <v>169.0</v>
      </c>
    </row>
    <row r="341">
      <c r="B341" s="7" t="s">
        <v>596</v>
      </c>
      <c r="C341" s="194">
        <v>15.0</v>
      </c>
      <c r="D341" s="195">
        <v>14.0</v>
      </c>
      <c r="E341" s="194">
        <v>178.0</v>
      </c>
      <c r="F341" s="194">
        <v>178.0</v>
      </c>
    </row>
    <row r="342">
      <c r="B342" s="7" t="s">
        <v>597</v>
      </c>
      <c r="C342" s="194">
        <v>0.0</v>
      </c>
      <c r="D342" s="195">
        <v>0.0</v>
      </c>
      <c r="E342" s="194">
        <v>0.0</v>
      </c>
      <c r="F342" s="195">
        <f t="shared" ref="F342:F361" si="14">C291-D342</f>
        <v>0</v>
      </c>
    </row>
    <row r="343">
      <c r="B343" s="192" t="s">
        <v>345</v>
      </c>
      <c r="C343" s="194">
        <v>30.0</v>
      </c>
      <c r="D343" s="195">
        <v>30.0</v>
      </c>
      <c r="E343" s="194">
        <v>199.0</v>
      </c>
      <c r="F343" s="195">
        <f t="shared" si="14"/>
        <v>199</v>
      </c>
    </row>
    <row r="344">
      <c r="B344" s="7" t="s">
        <v>598</v>
      </c>
      <c r="C344" s="194">
        <v>27.0</v>
      </c>
      <c r="D344" s="195">
        <v>27.0</v>
      </c>
      <c r="E344" s="194">
        <v>188.0</v>
      </c>
      <c r="F344" s="195">
        <f t="shared" si="14"/>
        <v>186</v>
      </c>
    </row>
    <row r="345">
      <c r="B345" s="7" t="s">
        <v>599</v>
      </c>
      <c r="C345" s="194">
        <v>28.0</v>
      </c>
      <c r="D345" s="195">
        <v>28.0</v>
      </c>
      <c r="E345" s="194">
        <v>138.0</v>
      </c>
      <c r="F345" s="195">
        <f t="shared" si="14"/>
        <v>116</v>
      </c>
    </row>
    <row r="346">
      <c r="B346" s="7" t="s">
        <v>48</v>
      </c>
      <c r="C346" s="194">
        <v>20.0</v>
      </c>
      <c r="D346" s="195">
        <v>20.0</v>
      </c>
      <c r="E346" s="194">
        <v>184.0</v>
      </c>
      <c r="F346" s="195">
        <f t="shared" si="14"/>
        <v>184</v>
      </c>
    </row>
    <row r="347">
      <c r="B347" s="7" t="s">
        <v>600</v>
      </c>
      <c r="C347" s="194">
        <v>0.0</v>
      </c>
      <c r="D347" s="195">
        <v>0.0</v>
      </c>
      <c r="E347" s="194">
        <v>0.0</v>
      </c>
      <c r="F347" s="195">
        <f t="shared" si="14"/>
        <v>0</v>
      </c>
    </row>
    <row r="348">
      <c r="B348" s="7" t="s">
        <v>601</v>
      </c>
      <c r="C348" s="194">
        <v>38.0</v>
      </c>
      <c r="D348" s="195">
        <v>33.0</v>
      </c>
      <c r="E348" s="194">
        <v>141.0</v>
      </c>
      <c r="F348" s="195">
        <f t="shared" si="14"/>
        <v>128</v>
      </c>
    </row>
    <row r="349">
      <c r="B349" s="7" t="s">
        <v>602</v>
      </c>
      <c r="C349" s="194">
        <v>50.0</v>
      </c>
      <c r="D349" s="195">
        <v>50.0</v>
      </c>
      <c r="E349" s="194">
        <v>188.0</v>
      </c>
      <c r="F349" s="195">
        <f t="shared" si="14"/>
        <v>183</v>
      </c>
    </row>
    <row r="350">
      <c r="B350" s="7" t="s">
        <v>603</v>
      </c>
      <c r="C350" s="194">
        <v>41.0</v>
      </c>
      <c r="D350" s="195">
        <v>41.0</v>
      </c>
      <c r="E350" s="194">
        <v>255.0</v>
      </c>
      <c r="F350" s="195">
        <f t="shared" si="14"/>
        <v>255</v>
      </c>
    </row>
    <row r="351">
      <c r="B351" s="192" t="s">
        <v>244</v>
      </c>
      <c r="C351" s="194">
        <v>36.0</v>
      </c>
      <c r="D351" s="195">
        <v>34.0</v>
      </c>
      <c r="E351" s="194">
        <v>247.0</v>
      </c>
      <c r="F351" s="195">
        <f t="shared" si="14"/>
        <v>244</v>
      </c>
    </row>
    <row r="352">
      <c r="B352" s="192" t="s">
        <v>70</v>
      </c>
      <c r="C352" s="194">
        <v>44.0</v>
      </c>
      <c r="D352" s="195">
        <v>44.0</v>
      </c>
      <c r="E352" s="194">
        <v>214.0</v>
      </c>
      <c r="F352" s="195">
        <f t="shared" si="14"/>
        <v>213</v>
      </c>
    </row>
    <row r="353">
      <c r="B353" s="192" t="s">
        <v>376</v>
      </c>
      <c r="C353" s="194">
        <v>60.0</v>
      </c>
      <c r="D353" s="195">
        <v>56.0</v>
      </c>
      <c r="E353" s="194">
        <v>130.0</v>
      </c>
      <c r="F353" s="195">
        <f t="shared" si="14"/>
        <v>130</v>
      </c>
    </row>
    <row r="354">
      <c r="B354" s="192" t="s">
        <v>83</v>
      </c>
      <c r="C354" s="194">
        <v>168.0</v>
      </c>
      <c r="D354" s="195">
        <v>168.0</v>
      </c>
      <c r="E354" s="194">
        <v>176.0</v>
      </c>
      <c r="F354" s="195">
        <f t="shared" si="14"/>
        <v>175</v>
      </c>
    </row>
    <row r="355">
      <c r="B355" s="7" t="s">
        <v>604</v>
      </c>
      <c r="C355" s="194">
        <v>22.0</v>
      </c>
      <c r="D355" s="195">
        <v>22.0</v>
      </c>
      <c r="E355" s="194">
        <v>212.0</v>
      </c>
      <c r="F355" s="195">
        <f t="shared" si="14"/>
        <v>212</v>
      </c>
    </row>
    <row r="356">
      <c r="B356" s="7" t="s">
        <v>605</v>
      </c>
      <c r="C356" s="194">
        <v>61.0</v>
      </c>
      <c r="D356" s="195">
        <v>61.0</v>
      </c>
      <c r="E356" s="194">
        <v>212.0</v>
      </c>
      <c r="F356" s="195">
        <f t="shared" si="14"/>
        <v>211</v>
      </c>
    </row>
    <row r="357">
      <c r="B357" s="7" t="s">
        <v>606</v>
      </c>
      <c r="C357" s="194">
        <v>60.0</v>
      </c>
      <c r="D357" s="195">
        <v>60.0</v>
      </c>
      <c r="E357" s="194">
        <v>212.0</v>
      </c>
      <c r="F357" s="195">
        <f t="shared" si="14"/>
        <v>208</v>
      </c>
    </row>
    <row r="358">
      <c r="B358" s="7" t="s">
        <v>607</v>
      </c>
      <c r="C358" s="194">
        <v>0.0</v>
      </c>
      <c r="D358" s="196">
        <v>0.0</v>
      </c>
      <c r="E358" s="194">
        <v>0.0</v>
      </c>
      <c r="F358" s="195">
        <f t="shared" si="14"/>
        <v>0</v>
      </c>
    </row>
    <row r="359">
      <c r="B359" s="192" t="s">
        <v>86</v>
      </c>
      <c r="C359" s="194">
        <v>94.0</v>
      </c>
      <c r="D359" s="195">
        <v>87.0</v>
      </c>
      <c r="E359" s="194">
        <v>212.0</v>
      </c>
      <c r="F359" s="195">
        <f t="shared" si="14"/>
        <v>196</v>
      </c>
    </row>
    <row r="360">
      <c r="B360" s="7" t="s">
        <v>529</v>
      </c>
      <c r="C360" s="194">
        <v>51.0</v>
      </c>
      <c r="D360" s="195">
        <v>50.0</v>
      </c>
      <c r="E360" s="194">
        <v>180.0</v>
      </c>
      <c r="F360" s="195">
        <f t="shared" si="14"/>
        <v>172</v>
      </c>
    </row>
    <row r="361">
      <c r="B361" s="192" t="s">
        <v>531</v>
      </c>
      <c r="C361" s="194">
        <v>23.0</v>
      </c>
      <c r="D361" s="195">
        <v>23.0</v>
      </c>
      <c r="E361" s="194">
        <v>180.0</v>
      </c>
      <c r="F361" s="195">
        <f t="shared" si="14"/>
        <v>176</v>
      </c>
    </row>
    <row r="362">
      <c r="B362" s="7" t="s">
        <v>88</v>
      </c>
      <c r="C362" s="194">
        <v>66.0</v>
      </c>
      <c r="D362" s="195">
        <v>59.0</v>
      </c>
      <c r="E362" s="194">
        <v>178.0</v>
      </c>
      <c r="F362" s="194">
        <v>172.0</v>
      </c>
    </row>
    <row r="363">
      <c r="B363" s="192" t="s">
        <v>117</v>
      </c>
      <c r="C363" s="194">
        <v>13.0</v>
      </c>
      <c r="D363" s="194">
        <v>12.0</v>
      </c>
      <c r="E363" s="194">
        <v>114.0</v>
      </c>
      <c r="F363" s="195">
        <f t="shared" ref="F363:F371" si="15">C312-D363</f>
        <v>114</v>
      </c>
    </row>
    <row r="364">
      <c r="B364" s="7" t="s">
        <v>608</v>
      </c>
      <c r="C364" s="194">
        <v>37.0</v>
      </c>
      <c r="D364" s="195">
        <v>37.0</v>
      </c>
      <c r="E364" s="194">
        <v>130.0</v>
      </c>
      <c r="F364" s="195">
        <f t="shared" si="15"/>
        <v>130</v>
      </c>
    </row>
    <row r="365">
      <c r="B365" s="7" t="s">
        <v>609</v>
      </c>
      <c r="C365" s="194">
        <v>47.0</v>
      </c>
      <c r="D365" s="195">
        <v>41.0</v>
      </c>
      <c r="E365" s="194">
        <v>130.0</v>
      </c>
      <c r="F365" s="195">
        <f t="shared" si="15"/>
        <v>130</v>
      </c>
    </row>
    <row r="366">
      <c r="B366" s="7" t="s">
        <v>126</v>
      </c>
      <c r="C366" s="194">
        <v>195.0</v>
      </c>
      <c r="D366" s="195">
        <v>195.0</v>
      </c>
      <c r="E366" s="194">
        <v>301.0</v>
      </c>
      <c r="F366" s="195">
        <f t="shared" si="15"/>
        <v>301</v>
      </c>
    </row>
    <row r="367">
      <c r="B367" s="7" t="s">
        <v>129</v>
      </c>
      <c r="C367" s="194">
        <v>47.0</v>
      </c>
      <c r="D367" s="195">
        <v>47.0</v>
      </c>
      <c r="E367" s="194">
        <v>130.0</v>
      </c>
      <c r="F367" s="195">
        <f t="shared" si="15"/>
        <v>119</v>
      </c>
    </row>
    <row r="368">
      <c r="B368" s="7" t="s">
        <v>130</v>
      </c>
      <c r="C368" s="194">
        <v>64.0</v>
      </c>
      <c r="D368" s="195">
        <v>64.0</v>
      </c>
      <c r="E368" s="194">
        <v>242.0</v>
      </c>
      <c r="F368" s="195">
        <f t="shared" si="15"/>
        <v>240</v>
      </c>
    </row>
    <row r="369">
      <c r="B369" s="192" t="s">
        <v>155</v>
      </c>
      <c r="C369" s="194">
        <v>55.0</v>
      </c>
      <c r="D369" s="195">
        <v>55.0</v>
      </c>
      <c r="E369" s="194">
        <v>179.0</v>
      </c>
      <c r="F369" s="195">
        <f t="shared" si="15"/>
        <v>165</v>
      </c>
    </row>
    <row r="370">
      <c r="B370" s="192" t="s">
        <v>156</v>
      </c>
      <c r="C370" s="194">
        <v>24.0</v>
      </c>
      <c r="D370" s="195">
        <v>24.0</v>
      </c>
      <c r="E370" s="194">
        <v>161.0</v>
      </c>
      <c r="F370" s="195">
        <f t="shared" si="15"/>
        <v>160</v>
      </c>
    </row>
    <row r="371">
      <c r="B371" s="192" t="s">
        <v>422</v>
      </c>
      <c r="C371" s="194">
        <v>54.0</v>
      </c>
      <c r="D371" s="195">
        <v>54.0</v>
      </c>
      <c r="E371" s="194">
        <v>181.0</v>
      </c>
      <c r="F371" s="195">
        <f t="shared" si="15"/>
        <v>177</v>
      </c>
    </row>
    <row r="372">
      <c r="B372" s="192" t="s">
        <v>158</v>
      </c>
      <c r="C372" s="194">
        <v>17.0</v>
      </c>
      <c r="D372" s="194">
        <v>17.0</v>
      </c>
      <c r="E372" s="194">
        <v>177.0</v>
      </c>
      <c r="F372" s="194">
        <v>177.0</v>
      </c>
    </row>
    <row r="373">
      <c r="B373" s="192" t="s">
        <v>425</v>
      </c>
      <c r="C373" s="194">
        <v>59.0</v>
      </c>
      <c r="D373" s="195">
        <v>59.0</v>
      </c>
      <c r="E373" s="194">
        <v>230.0</v>
      </c>
      <c r="F373" s="195">
        <f t="shared" ref="F373:F378" si="16">C322-D373</f>
        <v>230</v>
      </c>
    </row>
    <row r="374">
      <c r="B374" s="7" t="s">
        <v>162</v>
      </c>
      <c r="C374" s="194">
        <v>59.0</v>
      </c>
      <c r="D374" s="195">
        <v>59.0</v>
      </c>
      <c r="E374" s="194">
        <v>176.0</v>
      </c>
      <c r="F374" s="195">
        <f t="shared" si="16"/>
        <v>173</v>
      </c>
    </row>
    <row r="375">
      <c r="B375" s="7" t="s">
        <v>163</v>
      </c>
      <c r="C375" s="194">
        <v>48.0</v>
      </c>
      <c r="D375" s="195">
        <v>48.0</v>
      </c>
      <c r="E375" s="194">
        <v>234.0</v>
      </c>
      <c r="F375" s="195">
        <f t="shared" si="16"/>
        <v>234</v>
      </c>
    </row>
    <row r="376">
      <c r="B376" s="7" t="s">
        <v>164</v>
      </c>
      <c r="C376" s="194">
        <v>18.0</v>
      </c>
      <c r="D376" s="195">
        <v>18.0</v>
      </c>
      <c r="E376" s="194">
        <v>181.0</v>
      </c>
      <c r="F376" s="195">
        <f t="shared" si="16"/>
        <v>180</v>
      </c>
    </row>
    <row r="377">
      <c r="B377" s="192" t="s">
        <v>165</v>
      </c>
      <c r="C377" s="194">
        <v>35.0</v>
      </c>
      <c r="D377" s="195">
        <v>35.0</v>
      </c>
      <c r="E377" s="194">
        <v>230.0</v>
      </c>
      <c r="F377" s="195">
        <f t="shared" si="16"/>
        <v>230</v>
      </c>
    </row>
    <row r="378">
      <c r="B378" s="7" t="s">
        <v>610</v>
      </c>
      <c r="C378" s="194">
        <v>0.0</v>
      </c>
      <c r="D378" s="196">
        <v>0.0</v>
      </c>
      <c r="E378" s="194">
        <v>0.0</v>
      </c>
      <c r="F378" s="195">
        <f t="shared" si="16"/>
        <v>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3"/>
    <col customWidth="1" min="2" max="2" width="12.0"/>
    <col customWidth="1" min="3" max="3" width="74.88"/>
    <col customWidth="1" min="5" max="28" width="5.75"/>
  </cols>
  <sheetData>
    <row r="1" ht="9.75" customHeight="1">
      <c r="A1" s="197"/>
      <c r="B1" s="197"/>
      <c r="C1" s="197"/>
      <c r="D1" s="198"/>
      <c r="E1" s="199"/>
      <c r="F1" s="199"/>
      <c r="G1" s="199"/>
      <c r="H1" s="199"/>
      <c r="I1" s="199"/>
      <c r="J1" s="199"/>
      <c r="K1" s="199"/>
      <c r="L1" s="199"/>
      <c r="M1" s="199"/>
      <c r="N1" s="199"/>
      <c r="O1" s="199"/>
      <c r="P1" s="199"/>
      <c r="Q1" s="199"/>
      <c r="R1" s="199"/>
      <c r="S1" s="199"/>
      <c r="T1" s="199"/>
      <c r="U1" s="199"/>
      <c r="V1" s="199"/>
      <c r="W1" s="199"/>
      <c r="X1" s="199"/>
      <c r="Y1" s="199"/>
      <c r="Z1" s="199"/>
      <c r="AA1" s="199"/>
      <c r="AB1" s="199"/>
    </row>
    <row r="2">
      <c r="A2" s="197"/>
      <c r="B2" s="200" t="s">
        <v>616</v>
      </c>
      <c r="C2" s="75"/>
      <c r="D2" s="76"/>
      <c r="E2" s="199"/>
      <c r="F2" s="199"/>
      <c r="G2" s="199"/>
      <c r="H2" s="199"/>
      <c r="I2" s="199"/>
      <c r="J2" s="199"/>
      <c r="K2" s="199"/>
      <c r="L2" s="199"/>
      <c r="M2" s="199"/>
      <c r="N2" s="199"/>
      <c r="O2" s="199"/>
      <c r="P2" s="199"/>
      <c r="Q2" s="198" t="s">
        <v>617</v>
      </c>
      <c r="R2" s="199"/>
      <c r="S2" s="199"/>
      <c r="T2" s="198" t="s">
        <v>618</v>
      </c>
      <c r="U2" s="199"/>
      <c r="V2" s="199"/>
      <c r="W2" s="198" t="s">
        <v>619</v>
      </c>
      <c r="X2" s="199"/>
      <c r="Y2" s="199"/>
      <c r="Z2" s="199"/>
      <c r="AA2" s="199"/>
      <c r="AB2" s="199"/>
    </row>
    <row r="3" ht="9.75" customHeight="1">
      <c r="A3" s="197"/>
      <c r="B3" s="197"/>
      <c r="C3" s="197"/>
      <c r="D3" s="198"/>
      <c r="E3" s="199"/>
      <c r="F3" s="199"/>
      <c r="G3" s="199"/>
      <c r="H3" s="199"/>
      <c r="I3" s="199"/>
      <c r="J3" s="199"/>
      <c r="K3" s="199"/>
      <c r="L3" s="199"/>
      <c r="M3" s="199"/>
      <c r="N3" s="199"/>
      <c r="O3" s="199"/>
      <c r="P3" s="199"/>
      <c r="Q3" s="199"/>
      <c r="R3" s="199"/>
      <c r="S3" s="199"/>
      <c r="T3" s="199"/>
      <c r="U3" s="199"/>
      <c r="V3" s="199"/>
      <c r="W3" s="199"/>
      <c r="X3" s="199"/>
      <c r="Y3" s="199"/>
      <c r="Z3" s="199"/>
      <c r="AA3" s="199"/>
      <c r="AB3" s="199"/>
    </row>
    <row r="4">
      <c r="A4" s="197"/>
      <c r="B4" s="201" t="s">
        <v>544</v>
      </c>
      <c r="C4" s="202"/>
      <c r="D4" s="203" t="s">
        <v>620</v>
      </c>
      <c r="E4" s="204">
        <v>2021.0</v>
      </c>
      <c r="F4" s="205"/>
      <c r="G4" s="205"/>
      <c r="H4" s="205"/>
      <c r="I4" s="205"/>
      <c r="J4" s="205"/>
      <c r="K4" s="205"/>
      <c r="L4" s="205"/>
      <c r="M4" s="205"/>
      <c r="N4" s="205"/>
      <c r="O4" s="205"/>
      <c r="P4" s="206"/>
      <c r="Q4" s="207">
        <v>2022.0</v>
      </c>
      <c r="R4" s="205"/>
      <c r="S4" s="205"/>
      <c r="T4" s="205"/>
      <c r="U4" s="205"/>
      <c r="V4" s="205"/>
      <c r="W4" s="205"/>
      <c r="X4" s="205"/>
      <c r="Y4" s="205"/>
      <c r="Z4" s="205"/>
      <c r="AA4" s="205"/>
      <c r="AB4" s="206"/>
    </row>
    <row r="5">
      <c r="A5" s="197"/>
      <c r="B5" s="208"/>
      <c r="C5" s="209"/>
      <c r="D5" s="210"/>
      <c r="E5" s="211" t="s">
        <v>621</v>
      </c>
      <c r="F5" s="211" t="s">
        <v>622</v>
      </c>
      <c r="G5" s="211" t="s">
        <v>623</v>
      </c>
      <c r="H5" s="211" t="s">
        <v>624</v>
      </c>
      <c r="I5" s="211" t="s">
        <v>625</v>
      </c>
      <c r="J5" s="211" t="s">
        <v>626</v>
      </c>
      <c r="K5" s="211" t="s">
        <v>627</v>
      </c>
      <c r="L5" s="211" t="s">
        <v>628</v>
      </c>
      <c r="M5" s="211" t="s">
        <v>629</v>
      </c>
      <c r="N5" s="211" t="s">
        <v>630</v>
      </c>
      <c r="O5" s="211" t="s">
        <v>631</v>
      </c>
      <c r="P5" s="212" t="s">
        <v>632</v>
      </c>
      <c r="Q5" s="213" t="s">
        <v>621</v>
      </c>
      <c r="R5" s="214" t="s">
        <v>622</v>
      </c>
      <c r="S5" s="214" t="s">
        <v>623</v>
      </c>
      <c r="T5" s="214" t="s">
        <v>624</v>
      </c>
      <c r="U5" s="214" t="s">
        <v>625</v>
      </c>
      <c r="V5" s="214" t="s">
        <v>626</v>
      </c>
      <c r="W5" s="214" t="s">
        <v>627</v>
      </c>
      <c r="X5" s="214" t="s">
        <v>628</v>
      </c>
      <c r="Y5" s="214" t="s">
        <v>629</v>
      </c>
      <c r="Z5" s="214" t="s">
        <v>630</v>
      </c>
      <c r="AA5" s="214" t="s">
        <v>631</v>
      </c>
      <c r="AB5" s="215" t="s">
        <v>632</v>
      </c>
    </row>
    <row r="6">
      <c r="A6" s="216"/>
      <c r="B6" s="217" t="s">
        <v>633</v>
      </c>
      <c r="C6" s="218" t="s">
        <v>634</v>
      </c>
      <c r="D6" s="219" t="s">
        <v>552</v>
      </c>
      <c r="E6" s="220"/>
      <c r="F6" s="221"/>
      <c r="G6" s="220"/>
      <c r="H6" s="221"/>
      <c r="I6" s="220"/>
      <c r="J6" s="221"/>
      <c r="K6" s="220"/>
      <c r="L6" s="221"/>
      <c r="M6" s="220"/>
      <c r="N6" s="221"/>
      <c r="O6" s="220"/>
      <c r="P6" s="222"/>
      <c r="Q6" s="223"/>
      <c r="R6" s="221"/>
      <c r="S6" s="224"/>
      <c r="T6" s="221"/>
      <c r="U6" s="224"/>
      <c r="V6" s="221"/>
      <c r="W6" s="225"/>
      <c r="X6" s="226"/>
      <c r="Y6" s="225"/>
      <c r="Z6" s="226"/>
      <c r="AA6" s="225"/>
      <c r="AB6" s="227"/>
    </row>
    <row r="7">
      <c r="A7" s="216"/>
      <c r="B7" s="228"/>
      <c r="C7" s="218" t="s">
        <v>635</v>
      </c>
      <c r="D7" s="219" t="s">
        <v>552</v>
      </c>
      <c r="E7" s="220"/>
      <c r="F7" s="221"/>
      <c r="G7" s="220"/>
      <c r="H7" s="221"/>
      <c r="I7" s="220"/>
      <c r="J7" s="221"/>
      <c r="K7" s="220"/>
      <c r="L7" s="221"/>
      <c r="M7" s="220"/>
      <c r="N7" s="221"/>
      <c r="O7" s="220"/>
      <c r="P7" s="222"/>
      <c r="Q7" s="223"/>
      <c r="R7" s="221"/>
      <c r="S7" s="224"/>
      <c r="T7" s="221"/>
      <c r="U7" s="224"/>
      <c r="V7" s="221"/>
      <c r="W7" s="225"/>
      <c r="X7" s="226"/>
      <c r="Y7" s="225"/>
      <c r="Z7" s="226"/>
      <c r="AA7" s="225"/>
      <c r="AB7" s="227"/>
    </row>
    <row r="8">
      <c r="A8" s="216"/>
      <c r="B8" s="228"/>
      <c r="C8" s="218" t="s">
        <v>636</v>
      </c>
      <c r="D8" s="219" t="s">
        <v>552</v>
      </c>
      <c r="E8" s="220"/>
      <c r="F8" s="226"/>
      <c r="G8" s="229"/>
      <c r="H8" s="226"/>
      <c r="I8" s="220"/>
      <c r="J8" s="221"/>
      <c r="K8" s="220"/>
      <c r="L8" s="221"/>
      <c r="M8" s="220"/>
      <c r="N8" s="221"/>
      <c r="O8" s="220"/>
      <c r="P8" s="222"/>
      <c r="Q8" s="223"/>
      <c r="R8" s="221"/>
      <c r="S8" s="224"/>
      <c r="T8" s="221"/>
      <c r="U8" s="224"/>
      <c r="V8" s="221"/>
      <c r="W8" s="225"/>
      <c r="X8" s="226"/>
      <c r="Y8" s="225"/>
      <c r="Z8" s="226"/>
      <c r="AA8" s="225"/>
      <c r="AB8" s="227"/>
    </row>
    <row r="9">
      <c r="A9" s="216"/>
      <c r="B9" s="228"/>
      <c r="C9" s="218" t="s">
        <v>637</v>
      </c>
      <c r="D9" s="219" t="s">
        <v>552</v>
      </c>
      <c r="E9" s="220"/>
      <c r="F9" s="221"/>
      <c r="G9" s="220"/>
      <c r="H9" s="226"/>
      <c r="I9" s="220"/>
      <c r="J9" s="221"/>
      <c r="K9" s="220"/>
      <c r="L9" s="221"/>
      <c r="M9" s="220"/>
      <c r="N9" s="221"/>
      <c r="O9" s="220"/>
      <c r="P9" s="222"/>
      <c r="Q9" s="223"/>
      <c r="R9" s="221"/>
      <c r="S9" s="224"/>
      <c r="T9" s="221"/>
      <c r="U9" s="224"/>
      <c r="V9" s="221"/>
      <c r="W9" s="225"/>
      <c r="X9" s="226"/>
      <c r="Y9" s="225"/>
      <c r="Z9" s="226"/>
      <c r="AA9" s="225"/>
      <c r="AB9" s="227"/>
    </row>
    <row r="10">
      <c r="A10" s="216"/>
      <c r="B10" s="228"/>
      <c r="C10" s="218" t="s">
        <v>638</v>
      </c>
      <c r="D10" s="219" t="s">
        <v>552</v>
      </c>
      <c r="E10" s="220"/>
      <c r="F10" s="221"/>
      <c r="G10" s="220"/>
      <c r="H10" s="179"/>
      <c r="I10" s="230"/>
      <c r="J10" s="221"/>
      <c r="K10" s="220"/>
      <c r="L10" s="221"/>
      <c r="M10" s="220"/>
      <c r="N10" s="221"/>
      <c r="O10" s="220"/>
      <c r="P10" s="222"/>
      <c r="Q10" s="223"/>
      <c r="R10" s="221"/>
      <c r="S10" s="224"/>
      <c r="T10" s="221"/>
      <c r="U10" s="224"/>
      <c r="V10" s="221"/>
      <c r="W10" s="225"/>
      <c r="X10" s="226"/>
      <c r="Y10" s="225"/>
      <c r="Z10" s="226"/>
      <c r="AA10" s="225"/>
      <c r="AB10" s="227"/>
    </row>
    <row r="11">
      <c r="A11" s="216"/>
      <c r="B11" s="228"/>
      <c r="C11" s="218" t="s">
        <v>639</v>
      </c>
      <c r="D11" s="219" t="s">
        <v>552</v>
      </c>
      <c r="E11" s="220"/>
      <c r="F11" s="221"/>
      <c r="G11" s="220"/>
      <c r="H11" s="231"/>
      <c r="I11" s="230"/>
      <c r="J11" s="221"/>
      <c r="K11" s="220"/>
      <c r="L11" s="221"/>
      <c r="M11" s="220"/>
      <c r="N11" s="221"/>
      <c r="O11" s="220"/>
      <c r="P11" s="222"/>
      <c r="Q11" s="223"/>
      <c r="R11" s="221"/>
      <c r="S11" s="224"/>
      <c r="T11" s="221"/>
      <c r="U11" s="224"/>
      <c r="V11" s="221"/>
      <c r="W11" s="225"/>
      <c r="X11" s="226"/>
      <c r="Y11" s="225"/>
      <c r="Z11" s="226"/>
      <c r="AA11" s="225"/>
      <c r="AB11" s="227"/>
    </row>
    <row r="12">
      <c r="A12" s="216"/>
      <c r="B12" s="228"/>
      <c r="C12" s="218" t="s">
        <v>640</v>
      </c>
      <c r="D12" s="219" t="s">
        <v>552</v>
      </c>
      <c r="E12" s="220"/>
      <c r="F12" s="221"/>
      <c r="G12" s="220"/>
      <c r="H12" s="221"/>
      <c r="I12" s="229"/>
      <c r="J12" s="221"/>
      <c r="K12" s="220"/>
      <c r="L12" s="221"/>
      <c r="M12" s="220"/>
      <c r="N12" s="221"/>
      <c r="O12" s="220"/>
      <c r="P12" s="222"/>
      <c r="Q12" s="223"/>
      <c r="R12" s="221"/>
      <c r="S12" s="224"/>
      <c r="T12" s="221"/>
      <c r="U12" s="224"/>
      <c r="V12" s="221"/>
      <c r="W12" s="225"/>
      <c r="X12" s="226"/>
      <c r="Y12" s="225"/>
      <c r="Z12" s="226"/>
      <c r="AA12" s="225"/>
      <c r="AB12" s="227"/>
    </row>
    <row r="13">
      <c r="A13" s="216"/>
      <c r="B13" s="228"/>
      <c r="C13" s="218" t="s">
        <v>641</v>
      </c>
      <c r="D13" s="219" t="s">
        <v>552</v>
      </c>
      <c r="E13" s="220"/>
      <c r="F13" s="221"/>
      <c r="G13" s="220"/>
      <c r="H13" s="221"/>
      <c r="I13" s="229"/>
      <c r="J13" s="226"/>
      <c r="K13" s="220"/>
      <c r="L13" s="221"/>
      <c r="M13" s="220"/>
      <c r="N13" s="221"/>
      <c r="O13" s="220"/>
      <c r="P13" s="222"/>
      <c r="Q13" s="223"/>
      <c r="R13" s="221"/>
      <c r="S13" s="224"/>
      <c r="T13" s="221"/>
      <c r="U13" s="224"/>
      <c r="V13" s="221"/>
      <c r="W13" s="225"/>
      <c r="X13" s="226"/>
      <c r="Y13" s="225"/>
      <c r="Z13" s="226"/>
      <c r="AA13" s="225"/>
      <c r="AB13" s="227"/>
    </row>
    <row r="14">
      <c r="A14" s="216"/>
      <c r="B14" s="228"/>
      <c r="C14" s="218" t="s">
        <v>642</v>
      </c>
      <c r="D14" s="219" t="s">
        <v>552</v>
      </c>
      <c r="E14" s="220"/>
      <c r="F14" s="221"/>
      <c r="G14" s="220"/>
      <c r="H14" s="221"/>
      <c r="I14" s="220"/>
      <c r="J14" s="226"/>
      <c r="K14" s="220"/>
      <c r="L14" s="221"/>
      <c r="M14" s="220"/>
      <c r="N14" s="221"/>
      <c r="O14" s="220"/>
      <c r="P14" s="222"/>
      <c r="Q14" s="223"/>
      <c r="R14" s="221"/>
      <c r="S14" s="224"/>
      <c r="T14" s="221"/>
      <c r="U14" s="224"/>
      <c r="V14" s="221"/>
      <c r="W14" s="225"/>
      <c r="X14" s="226"/>
      <c r="Y14" s="225"/>
      <c r="Z14" s="226"/>
      <c r="AA14" s="225"/>
      <c r="AB14" s="227"/>
    </row>
    <row r="15">
      <c r="A15" s="216"/>
      <c r="B15" s="228"/>
      <c r="C15" s="218" t="s">
        <v>643</v>
      </c>
      <c r="D15" s="219" t="s">
        <v>552</v>
      </c>
      <c r="E15" s="220"/>
      <c r="F15" s="221"/>
      <c r="G15" s="220"/>
      <c r="H15" s="221"/>
      <c r="I15" s="220"/>
      <c r="J15" s="226"/>
      <c r="K15" s="220"/>
      <c r="L15" s="221"/>
      <c r="M15" s="220"/>
      <c r="N15" s="221"/>
      <c r="O15" s="220"/>
      <c r="P15" s="222"/>
      <c r="Q15" s="223"/>
      <c r="R15" s="221"/>
      <c r="S15" s="224"/>
      <c r="T15" s="221"/>
      <c r="U15" s="224"/>
      <c r="V15" s="221"/>
      <c r="W15" s="225"/>
      <c r="X15" s="226"/>
      <c r="Y15" s="225"/>
      <c r="Z15" s="226"/>
      <c r="AA15" s="225"/>
      <c r="AB15" s="227"/>
    </row>
    <row r="16">
      <c r="A16" s="216"/>
      <c r="B16" s="210"/>
      <c r="C16" s="232" t="s">
        <v>644</v>
      </c>
      <c r="D16" s="233" t="s">
        <v>552</v>
      </c>
      <c r="E16" s="234"/>
      <c r="F16" s="235"/>
      <c r="G16" s="234"/>
      <c r="H16" s="235"/>
      <c r="I16" s="234"/>
      <c r="J16" s="235"/>
      <c r="K16" s="234"/>
      <c r="L16" s="235"/>
      <c r="M16" s="234"/>
      <c r="N16" s="235"/>
      <c r="O16" s="234"/>
      <c r="P16" s="236"/>
      <c r="Q16" s="237"/>
      <c r="R16" s="235"/>
      <c r="S16" s="238"/>
      <c r="T16" s="235"/>
      <c r="U16" s="238"/>
      <c r="V16" s="235"/>
      <c r="W16" s="239"/>
      <c r="X16" s="240"/>
      <c r="Y16" s="239"/>
      <c r="Z16" s="240"/>
      <c r="AA16" s="239"/>
      <c r="AB16" s="241"/>
    </row>
    <row r="17">
      <c r="A17" s="216"/>
      <c r="B17" s="242" t="s">
        <v>645</v>
      </c>
      <c r="C17" s="243" t="s">
        <v>646</v>
      </c>
      <c r="D17" s="244" t="s">
        <v>552</v>
      </c>
      <c r="E17" s="245"/>
      <c r="F17" s="246"/>
      <c r="G17" s="245"/>
      <c r="H17" s="246"/>
      <c r="I17" s="245"/>
      <c r="J17" s="246"/>
      <c r="K17" s="245"/>
      <c r="L17" s="246"/>
      <c r="M17" s="245"/>
      <c r="N17" s="246"/>
      <c r="O17" s="245"/>
      <c r="P17" s="247"/>
      <c r="Q17" s="248"/>
      <c r="R17" s="246"/>
      <c r="S17" s="249"/>
      <c r="T17" s="246"/>
      <c r="U17" s="249"/>
      <c r="V17" s="246"/>
      <c r="W17" s="250"/>
      <c r="X17" s="251"/>
      <c r="Y17" s="250"/>
      <c r="Z17" s="251"/>
      <c r="AA17" s="250"/>
      <c r="AB17" s="252"/>
    </row>
    <row r="18">
      <c r="A18" s="216"/>
      <c r="B18" s="228"/>
      <c r="C18" s="253" t="s">
        <v>647</v>
      </c>
      <c r="D18" s="254" t="s">
        <v>552</v>
      </c>
      <c r="E18" s="220"/>
      <c r="F18" s="221"/>
      <c r="G18" s="220"/>
      <c r="H18" s="221"/>
      <c r="I18" s="220"/>
      <c r="J18" s="221"/>
      <c r="K18" s="220"/>
      <c r="L18" s="221"/>
      <c r="M18" s="220"/>
      <c r="N18" s="221"/>
      <c r="O18" s="220"/>
      <c r="P18" s="222"/>
      <c r="Q18" s="223"/>
      <c r="R18" s="221"/>
      <c r="S18" s="224"/>
      <c r="T18" s="221"/>
      <c r="U18" s="224"/>
      <c r="V18" s="221"/>
      <c r="W18" s="225"/>
      <c r="X18" s="226"/>
      <c r="Y18" s="225"/>
      <c r="Z18" s="226"/>
      <c r="AA18" s="225"/>
      <c r="AB18" s="227"/>
    </row>
    <row r="19">
      <c r="A19" s="216"/>
      <c r="B19" s="228"/>
      <c r="C19" s="253" t="s">
        <v>648</v>
      </c>
      <c r="D19" s="254" t="s">
        <v>552</v>
      </c>
      <c r="E19" s="220"/>
      <c r="F19" s="221"/>
      <c r="G19" s="220"/>
      <c r="H19" s="221"/>
      <c r="I19" s="220"/>
      <c r="J19" s="221"/>
      <c r="K19" s="220"/>
      <c r="L19" s="221"/>
      <c r="M19" s="220"/>
      <c r="N19" s="221"/>
      <c r="O19" s="220"/>
      <c r="P19" s="222"/>
      <c r="Q19" s="223"/>
      <c r="R19" s="221"/>
      <c r="S19" s="224"/>
      <c r="T19" s="221"/>
      <c r="U19" s="224"/>
      <c r="V19" s="221"/>
      <c r="W19" s="225"/>
      <c r="X19" s="226"/>
      <c r="Y19" s="225"/>
      <c r="Z19" s="226"/>
      <c r="AA19" s="225"/>
      <c r="AB19" s="227"/>
    </row>
    <row r="20">
      <c r="A20" s="216"/>
      <c r="B20" s="228"/>
      <c r="C20" s="253" t="s">
        <v>636</v>
      </c>
      <c r="D20" s="254" t="s">
        <v>552</v>
      </c>
      <c r="E20" s="220"/>
      <c r="F20" s="221"/>
      <c r="G20" s="220"/>
      <c r="H20" s="221"/>
      <c r="I20" s="220"/>
      <c r="J20" s="221"/>
      <c r="K20" s="220"/>
      <c r="L20" s="221"/>
      <c r="M20" s="220"/>
      <c r="N20" s="221"/>
      <c r="O20" s="220"/>
      <c r="P20" s="222"/>
      <c r="Q20" s="223"/>
      <c r="R20" s="221"/>
      <c r="S20" s="224"/>
      <c r="T20" s="221"/>
      <c r="U20" s="224"/>
      <c r="V20" s="221"/>
      <c r="W20" s="225"/>
      <c r="X20" s="226"/>
      <c r="Y20" s="225"/>
      <c r="Z20" s="226"/>
      <c r="AA20" s="225"/>
      <c r="AB20" s="227"/>
    </row>
    <row r="21">
      <c r="A21" s="216"/>
      <c r="B21" s="228"/>
      <c r="C21" s="253" t="s">
        <v>637</v>
      </c>
      <c r="D21" s="254" t="s">
        <v>552</v>
      </c>
      <c r="E21" s="220"/>
      <c r="F21" s="221"/>
      <c r="G21" s="220"/>
      <c r="H21" s="221"/>
      <c r="I21" s="220"/>
      <c r="J21" s="221"/>
      <c r="K21" s="220"/>
      <c r="L21" s="221"/>
      <c r="M21" s="220"/>
      <c r="N21" s="221"/>
      <c r="O21" s="220"/>
      <c r="P21" s="222"/>
      <c r="Q21" s="223"/>
      <c r="R21" s="221"/>
      <c r="S21" s="225"/>
      <c r="T21" s="226"/>
      <c r="U21" s="224"/>
      <c r="V21" s="221"/>
      <c r="W21" s="225"/>
      <c r="X21" s="226"/>
      <c r="Y21" s="225"/>
      <c r="Z21" s="226"/>
      <c r="AA21" s="225"/>
      <c r="AB21" s="227"/>
    </row>
    <row r="22">
      <c r="A22" s="216"/>
      <c r="B22" s="228"/>
      <c r="C22" s="253" t="s">
        <v>638</v>
      </c>
      <c r="D22" s="254" t="s">
        <v>552</v>
      </c>
      <c r="E22" s="220"/>
      <c r="F22" s="221"/>
      <c r="G22" s="220"/>
      <c r="H22" s="221"/>
      <c r="I22" s="220"/>
      <c r="J22" s="221"/>
      <c r="K22" s="220"/>
      <c r="L22" s="221"/>
      <c r="M22" s="220"/>
      <c r="N22" s="221"/>
      <c r="O22" s="220"/>
      <c r="P22" s="222"/>
      <c r="Q22" s="223"/>
      <c r="R22" s="221"/>
      <c r="S22" s="224"/>
      <c r="T22" s="226"/>
      <c r="U22" s="224"/>
      <c r="V22" s="221"/>
      <c r="W22" s="225"/>
      <c r="X22" s="226"/>
      <c r="Y22" s="225"/>
      <c r="Z22" s="226"/>
      <c r="AA22" s="225"/>
      <c r="AB22" s="227"/>
    </row>
    <row r="23">
      <c r="A23" s="216"/>
      <c r="B23" s="228"/>
      <c r="C23" s="253" t="s">
        <v>639</v>
      </c>
      <c r="D23" s="254" t="s">
        <v>552</v>
      </c>
      <c r="E23" s="220"/>
      <c r="F23" s="221"/>
      <c r="G23" s="220"/>
      <c r="H23" s="221"/>
      <c r="I23" s="220"/>
      <c r="J23" s="221"/>
      <c r="K23" s="220"/>
      <c r="L23" s="221"/>
      <c r="M23" s="220"/>
      <c r="N23" s="221"/>
      <c r="O23" s="220"/>
      <c r="P23" s="222"/>
      <c r="Q23" s="223"/>
      <c r="R23" s="221"/>
      <c r="S23" s="224"/>
      <c r="T23" s="226"/>
      <c r="U23" s="224"/>
      <c r="V23" s="221"/>
      <c r="W23" s="225"/>
      <c r="X23" s="226"/>
      <c r="Y23" s="225"/>
      <c r="Z23" s="226"/>
      <c r="AA23" s="225"/>
      <c r="AB23" s="227"/>
    </row>
    <row r="24">
      <c r="A24" s="216"/>
      <c r="B24" s="228"/>
      <c r="C24" s="253" t="s">
        <v>641</v>
      </c>
      <c r="D24" s="254" t="s">
        <v>649</v>
      </c>
      <c r="E24" s="220"/>
      <c r="F24" s="221"/>
      <c r="G24" s="220"/>
      <c r="H24" s="221"/>
      <c r="I24" s="220"/>
      <c r="J24" s="221"/>
      <c r="K24" s="220"/>
      <c r="L24" s="221"/>
      <c r="M24" s="220"/>
      <c r="N24" s="221"/>
      <c r="O24" s="220"/>
      <c r="P24" s="222"/>
      <c r="Q24" s="223"/>
      <c r="R24" s="226"/>
      <c r="S24" s="225"/>
      <c r="T24" s="226"/>
      <c r="U24" s="225"/>
      <c r="V24" s="221"/>
      <c r="W24" s="225"/>
      <c r="X24" s="226"/>
      <c r="Y24" s="225"/>
      <c r="Z24" s="226"/>
      <c r="AA24" s="225"/>
      <c r="AB24" s="227"/>
    </row>
    <row r="25">
      <c r="A25" s="216"/>
      <c r="B25" s="228"/>
      <c r="C25" s="253" t="s">
        <v>642</v>
      </c>
      <c r="D25" s="254" t="s">
        <v>552</v>
      </c>
      <c r="E25" s="220"/>
      <c r="F25" s="221"/>
      <c r="G25" s="220"/>
      <c r="H25" s="221"/>
      <c r="I25" s="220"/>
      <c r="J25" s="221"/>
      <c r="K25" s="220"/>
      <c r="L25" s="221"/>
      <c r="M25" s="220"/>
      <c r="N25" s="221"/>
      <c r="O25" s="220"/>
      <c r="P25" s="222"/>
      <c r="Q25" s="223"/>
      <c r="R25" s="221"/>
      <c r="S25" s="224"/>
      <c r="T25" s="226"/>
      <c r="U25" s="225"/>
      <c r="V25" s="221"/>
      <c r="W25" s="225"/>
      <c r="X25" s="226"/>
      <c r="Y25" s="225"/>
      <c r="Z25" s="226"/>
      <c r="AA25" s="225"/>
      <c r="AB25" s="227"/>
    </row>
    <row r="26">
      <c r="A26" s="216"/>
      <c r="B26" s="228"/>
      <c r="C26" s="253" t="s">
        <v>643</v>
      </c>
      <c r="D26" s="254" t="s">
        <v>552</v>
      </c>
      <c r="E26" s="220"/>
      <c r="F26" s="221"/>
      <c r="G26" s="220"/>
      <c r="H26" s="221"/>
      <c r="I26" s="220"/>
      <c r="J26" s="221"/>
      <c r="K26" s="220"/>
      <c r="L26" s="221"/>
      <c r="M26" s="220"/>
      <c r="N26" s="221"/>
      <c r="O26" s="220"/>
      <c r="P26" s="222"/>
      <c r="Q26" s="223"/>
      <c r="R26" s="221"/>
      <c r="S26" s="224"/>
      <c r="T26" s="226"/>
      <c r="U26" s="225"/>
      <c r="V26" s="221"/>
      <c r="W26" s="225"/>
      <c r="X26" s="226"/>
      <c r="Y26" s="225"/>
      <c r="Z26" s="226"/>
      <c r="AA26" s="225"/>
      <c r="AB26" s="227"/>
    </row>
    <row r="27">
      <c r="A27" s="216"/>
      <c r="B27" s="228"/>
      <c r="C27" s="253" t="s">
        <v>644</v>
      </c>
      <c r="D27" s="254" t="s">
        <v>552</v>
      </c>
      <c r="E27" s="220"/>
      <c r="F27" s="221"/>
      <c r="G27" s="220"/>
      <c r="H27" s="221"/>
      <c r="I27" s="220"/>
      <c r="J27" s="221"/>
      <c r="K27" s="220"/>
      <c r="L27" s="221"/>
      <c r="M27" s="220"/>
      <c r="N27" s="221"/>
      <c r="O27" s="220"/>
      <c r="P27" s="222"/>
      <c r="Q27" s="223"/>
      <c r="R27" s="221"/>
      <c r="S27" s="224"/>
      <c r="T27" s="221"/>
      <c r="U27" s="224"/>
      <c r="V27" s="221"/>
      <c r="W27" s="225"/>
      <c r="X27" s="226"/>
      <c r="Y27" s="225"/>
      <c r="Z27" s="226"/>
      <c r="AA27" s="225"/>
      <c r="AB27" s="227"/>
    </row>
    <row r="28">
      <c r="A28" s="216"/>
      <c r="B28" s="228"/>
      <c r="C28" s="253" t="s">
        <v>650</v>
      </c>
      <c r="D28" s="254" t="s">
        <v>552</v>
      </c>
      <c r="E28" s="229"/>
      <c r="F28" s="226"/>
      <c r="G28" s="229"/>
      <c r="H28" s="226"/>
      <c r="I28" s="229"/>
      <c r="J28" s="226"/>
      <c r="K28" s="229"/>
      <c r="L28" s="226"/>
      <c r="M28" s="229"/>
      <c r="N28" s="226"/>
      <c r="O28" s="229"/>
      <c r="P28" s="255"/>
      <c r="Q28" s="256"/>
      <c r="R28" s="226"/>
      <c r="S28" s="225"/>
      <c r="T28" s="226"/>
      <c r="U28" s="257"/>
      <c r="V28" s="226"/>
      <c r="W28" s="225"/>
      <c r="X28" s="226"/>
      <c r="Y28" s="225"/>
      <c r="Z28" s="226"/>
      <c r="AA28" s="225"/>
      <c r="AB28" s="227"/>
    </row>
    <row r="29">
      <c r="A29" s="216"/>
      <c r="B29" s="228"/>
      <c r="C29" s="253" t="s">
        <v>651</v>
      </c>
      <c r="D29" s="254" t="s">
        <v>590</v>
      </c>
      <c r="E29" s="229"/>
      <c r="F29" s="226"/>
      <c r="G29" s="229"/>
      <c r="H29" s="226"/>
      <c r="I29" s="229"/>
      <c r="J29" s="226"/>
      <c r="K29" s="229"/>
      <c r="L29" s="226"/>
      <c r="M29" s="229"/>
      <c r="N29" s="226"/>
      <c r="O29" s="229"/>
      <c r="P29" s="255"/>
      <c r="Q29" s="256"/>
      <c r="R29" s="226"/>
      <c r="S29" s="225"/>
      <c r="T29" s="226"/>
      <c r="U29" s="257"/>
      <c r="V29" s="226"/>
      <c r="W29" s="225"/>
      <c r="X29" s="226"/>
      <c r="Y29" s="225"/>
      <c r="Z29" s="226"/>
      <c r="AA29" s="225"/>
      <c r="AB29" s="227"/>
    </row>
    <row r="30">
      <c r="A30" s="216"/>
      <c r="B30" s="210"/>
      <c r="C30" s="258" t="s">
        <v>652</v>
      </c>
      <c r="D30" s="259" t="s">
        <v>590</v>
      </c>
      <c r="E30" s="260"/>
      <c r="F30" s="240"/>
      <c r="G30" s="260"/>
      <c r="H30" s="240"/>
      <c r="I30" s="260"/>
      <c r="J30" s="240"/>
      <c r="K30" s="260"/>
      <c r="L30" s="240"/>
      <c r="M30" s="260"/>
      <c r="N30" s="240"/>
      <c r="O30" s="260"/>
      <c r="P30" s="261"/>
      <c r="Q30" s="262"/>
      <c r="R30" s="240"/>
      <c r="S30" s="239"/>
      <c r="T30" s="240"/>
      <c r="U30" s="263"/>
      <c r="V30" s="240"/>
      <c r="W30" s="239"/>
      <c r="X30" s="240"/>
      <c r="Y30" s="239"/>
      <c r="Z30" s="240"/>
      <c r="AA30" s="239"/>
      <c r="AB30" s="241"/>
    </row>
    <row r="35">
      <c r="AB35" s="264"/>
    </row>
  </sheetData>
  <mergeCells count="7">
    <mergeCell ref="B2:D2"/>
    <mergeCell ref="B4:C5"/>
    <mergeCell ref="D4:D5"/>
    <mergeCell ref="E4:P4"/>
    <mergeCell ref="Q4:AB4"/>
    <mergeCell ref="B6:B16"/>
    <mergeCell ref="B17:B3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31.13"/>
    <col customWidth="1" min="3" max="3" width="96.63"/>
    <col customWidth="1" min="4" max="4" width="5.63"/>
    <col customWidth="1" min="5" max="5" width="16.5"/>
    <col customWidth="1" min="6" max="6" width="20.0"/>
    <col customWidth="1" min="7" max="7" width="20.13"/>
    <col customWidth="1" min="8" max="9" width="12.13"/>
  </cols>
  <sheetData>
    <row r="1">
      <c r="A1" s="265" t="s">
        <v>653</v>
      </c>
      <c r="B1" s="266"/>
      <c r="C1" s="266"/>
      <c r="D1" s="266"/>
      <c r="E1" s="266"/>
      <c r="F1" s="266"/>
      <c r="G1" s="266"/>
      <c r="H1" s="267"/>
      <c r="I1" s="268"/>
    </row>
    <row r="2">
      <c r="A2" s="269" t="s">
        <v>654</v>
      </c>
      <c r="B2" s="270" t="s">
        <v>655</v>
      </c>
      <c r="C2" s="271" t="s">
        <v>656</v>
      </c>
      <c r="D2" s="272" t="s">
        <v>657</v>
      </c>
      <c r="E2" s="272" t="s">
        <v>658</v>
      </c>
      <c r="F2" s="272" t="s">
        <v>659</v>
      </c>
      <c r="G2" s="272" t="s">
        <v>660</v>
      </c>
      <c r="H2" s="273" t="s">
        <v>661</v>
      </c>
      <c r="I2" s="274"/>
    </row>
    <row r="3">
      <c r="A3" s="275">
        <v>1.0</v>
      </c>
      <c r="B3" s="276" t="s">
        <v>662</v>
      </c>
      <c r="C3" s="277" t="s">
        <v>663</v>
      </c>
      <c r="D3" s="278">
        <v>1.0</v>
      </c>
      <c r="E3" s="279" t="s">
        <v>664</v>
      </c>
      <c r="F3" s="280" t="s">
        <v>665</v>
      </c>
      <c r="G3" s="280" t="s">
        <v>666</v>
      </c>
      <c r="H3" s="281">
        <v>44823.0</v>
      </c>
      <c r="I3" s="282"/>
    </row>
    <row r="4">
      <c r="A4" s="283"/>
      <c r="B4" s="138"/>
      <c r="C4" s="284" t="s">
        <v>667</v>
      </c>
      <c r="D4" s="103"/>
      <c r="E4" s="26"/>
      <c r="F4" s="138"/>
      <c r="G4" s="138"/>
      <c r="H4" s="285"/>
      <c r="I4" s="282"/>
    </row>
    <row r="5">
      <c r="A5" s="286">
        <v>2.0</v>
      </c>
      <c r="B5" s="287" t="s">
        <v>668</v>
      </c>
      <c r="C5" s="288" t="s">
        <v>669</v>
      </c>
      <c r="D5" s="289" t="s">
        <v>670</v>
      </c>
      <c r="E5" s="290" t="s">
        <v>671</v>
      </c>
      <c r="F5" s="291"/>
      <c r="G5" s="292" t="s">
        <v>672</v>
      </c>
      <c r="H5" s="293">
        <v>44814.0</v>
      </c>
      <c r="I5" s="294"/>
    </row>
    <row r="6">
      <c r="A6" s="286">
        <v>3.0</v>
      </c>
      <c r="B6" s="287" t="s">
        <v>673</v>
      </c>
      <c r="C6" s="288" t="s">
        <v>674</v>
      </c>
      <c r="D6" s="295">
        <v>1.0</v>
      </c>
      <c r="E6" s="289" t="s">
        <v>675</v>
      </c>
      <c r="F6" s="292"/>
      <c r="G6" s="292" t="s">
        <v>676</v>
      </c>
      <c r="H6" s="293">
        <v>44821.0</v>
      </c>
      <c r="I6" s="294"/>
    </row>
    <row r="7">
      <c r="A7" s="286">
        <v>4.0</v>
      </c>
      <c r="B7" s="287" t="s">
        <v>677</v>
      </c>
      <c r="C7" s="288" t="s">
        <v>678</v>
      </c>
      <c r="D7" s="295">
        <v>1.0</v>
      </c>
      <c r="E7" s="289" t="s">
        <v>679</v>
      </c>
      <c r="F7" s="291"/>
      <c r="G7" s="292" t="s">
        <v>680</v>
      </c>
      <c r="H7" s="293">
        <v>44824.0</v>
      </c>
      <c r="I7" s="294"/>
    </row>
    <row r="8" ht="54.0" customHeight="1">
      <c r="A8" s="296">
        <v>5.0</v>
      </c>
      <c r="B8" s="297" t="s">
        <v>681</v>
      </c>
      <c r="C8" s="297"/>
      <c r="D8" s="298">
        <v>0.4</v>
      </c>
      <c r="E8" s="299" t="s">
        <v>682</v>
      </c>
      <c r="F8" s="300"/>
      <c r="G8" s="301" t="s">
        <v>683</v>
      </c>
      <c r="H8" s="302">
        <v>44826.0</v>
      </c>
      <c r="I8" s="303"/>
    </row>
    <row r="9">
      <c r="A9" s="286">
        <v>6.0</v>
      </c>
      <c r="B9" s="304" t="s">
        <v>684</v>
      </c>
      <c r="C9" s="304" t="s">
        <v>685</v>
      </c>
      <c r="D9" s="305"/>
      <c r="E9" s="290" t="s">
        <v>686</v>
      </c>
      <c r="F9" s="292" t="s">
        <v>687</v>
      </c>
      <c r="G9" s="292" t="s">
        <v>688</v>
      </c>
      <c r="H9" s="306">
        <v>44865.0</v>
      </c>
      <c r="I9" s="303"/>
    </row>
    <row r="10" ht="29.25" customHeight="1">
      <c r="A10" s="275">
        <v>7.0</v>
      </c>
      <c r="B10" s="307" t="s">
        <v>689</v>
      </c>
      <c r="C10" s="307" t="s">
        <v>690</v>
      </c>
      <c r="D10" s="308">
        <v>1.0</v>
      </c>
      <c r="E10" s="309" t="s">
        <v>691</v>
      </c>
      <c r="F10" s="310"/>
      <c r="G10" s="280" t="s">
        <v>692</v>
      </c>
      <c r="H10" s="311">
        <v>44824.0</v>
      </c>
      <c r="I10" s="303"/>
    </row>
    <row r="11" ht="183.75" customHeight="1">
      <c r="A11" s="275">
        <v>8.0</v>
      </c>
      <c r="B11" s="307" t="s">
        <v>693</v>
      </c>
      <c r="C11" s="307" t="s">
        <v>694</v>
      </c>
      <c r="D11" s="308">
        <v>1.0</v>
      </c>
      <c r="E11" s="309" t="s">
        <v>695</v>
      </c>
      <c r="F11" s="310"/>
      <c r="G11" s="312"/>
      <c r="H11" s="311">
        <v>44824.0</v>
      </c>
      <c r="I11" s="303"/>
    </row>
    <row r="12" ht="36.0" customHeight="1">
      <c r="A12" s="275">
        <v>9.0</v>
      </c>
      <c r="B12" s="307" t="s">
        <v>696</v>
      </c>
      <c r="C12" s="307" t="s">
        <v>697</v>
      </c>
      <c r="D12" s="308">
        <v>1.0</v>
      </c>
      <c r="E12" s="279" t="s">
        <v>698</v>
      </c>
      <c r="F12" s="310"/>
      <c r="G12" s="312"/>
      <c r="H12" s="311">
        <v>44824.0</v>
      </c>
      <c r="I12" s="303"/>
    </row>
    <row r="13" ht="25.5" customHeight="1">
      <c r="A13" s="313"/>
      <c r="B13" s="314"/>
      <c r="C13" s="314"/>
      <c r="D13" s="315"/>
      <c r="E13" s="316"/>
      <c r="F13" s="317"/>
      <c r="G13" s="317"/>
      <c r="H13" s="318"/>
      <c r="I13" s="303"/>
    </row>
  </sheetData>
  <mergeCells count="8">
    <mergeCell ref="A1:H1"/>
    <mergeCell ref="A3:A4"/>
    <mergeCell ref="B3:B4"/>
    <mergeCell ref="D3:D4"/>
    <mergeCell ref="E3:E4"/>
    <mergeCell ref="F3:F4"/>
    <mergeCell ref="G3:G4"/>
    <mergeCell ref="H3:H4"/>
  </mergeCells>
  <hyperlinks>
    <hyperlink r:id="rId1" ref="C4"/>
    <hyperlink r:id="rId2" ref="C5"/>
    <hyperlink r:id="rId3" ref="C6"/>
    <hyperlink r:id="rId4" ref="C7"/>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29.5"/>
    <col customWidth="1" min="3" max="3" width="72.13"/>
    <col customWidth="1" min="4" max="4" width="51.25"/>
    <col customWidth="1" min="5" max="5" width="49.0"/>
    <col customWidth="1" min="6" max="6" width="24.75"/>
  </cols>
  <sheetData>
    <row r="2" ht="33.0" customHeight="1">
      <c r="A2" s="265" t="s">
        <v>699</v>
      </c>
      <c r="B2" s="266"/>
      <c r="C2" s="266"/>
      <c r="D2" s="266"/>
      <c r="E2" s="267"/>
    </row>
    <row r="3">
      <c r="A3" s="269" t="s">
        <v>654</v>
      </c>
      <c r="B3" s="270" t="s">
        <v>700</v>
      </c>
      <c r="C3" s="270" t="s">
        <v>701</v>
      </c>
      <c r="D3" s="270" t="s">
        <v>702</v>
      </c>
      <c r="E3" s="273" t="s">
        <v>659</v>
      </c>
    </row>
    <row r="4">
      <c r="A4" s="286">
        <v>1.0</v>
      </c>
      <c r="B4" s="319" t="s">
        <v>703</v>
      </c>
      <c r="C4" s="319" t="s">
        <v>704</v>
      </c>
      <c r="D4" s="319" t="s">
        <v>705</v>
      </c>
      <c r="E4" s="320"/>
    </row>
    <row r="5">
      <c r="A5" s="286">
        <v>2.0</v>
      </c>
      <c r="B5" s="319" t="s">
        <v>706</v>
      </c>
      <c r="C5" s="319" t="s">
        <v>707</v>
      </c>
      <c r="D5" s="319" t="s">
        <v>708</v>
      </c>
      <c r="E5" s="320"/>
    </row>
    <row r="6">
      <c r="A6" s="286">
        <v>3.0</v>
      </c>
      <c r="B6" s="319" t="s">
        <v>709</v>
      </c>
      <c r="C6" s="319" t="s">
        <v>710</v>
      </c>
      <c r="D6" s="319" t="s">
        <v>711</v>
      </c>
      <c r="E6" s="320" t="s">
        <v>712</v>
      </c>
    </row>
    <row r="7">
      <c r="A7" s="286">
        <v>4.0</v>
      </c>
      <c r="B7" s="319" t="s">
        <v>713</v>
      </c>
      <c r="C7" s="319" t="s">
        <v>714</v>
      </c>
      <c r="D7" s="319" t="s">
        <v>715</v>
      </c>
      <c r="E7" s="320" t="s">
        <v>716</v>
      </c>
    </row>
    <row r="8">
      <c r="A8" s="313">
        <v>5.0</v>
      </c>
      <c r="B8" s="321" t="s">
        <v>717</v>
      </c>
      <c r="C8" s="321" t="s">
        <v>718</v>
      </c>
      <c r="D8" s="321" t="s">
        <v>719</v>
      </c>
      <c r="E8" s="322"/>
    </row>
    <row r="15">
      <c r="C15" s="7" t="s">
        <v>720</v>
      </c>
    </row>
    <row r="17">
      <c r="C17" s="7" t="s">
        <v>721</v>
      </c>
    </row>
    <row r="18">
      <c r="C18" s="7" t="s">
        <v>722</v>
      </c>
    </row>
    <row r="19">
      <c r="C19" s="7" t="s">
        <v>723</v>
      </c>
    </row>
    <row r="20">
      <c r="C20" s="7" t="s">
        <v>724</v>
      </c>
      <c r="D20" s="7"/>
    </row>
    <row r="21">
      <c r="C21" s="7" t="s">
        <v>725</v>
      </c>
    </row>
    <row r="22">
      <c r="C22" s="7" t="s">
        <v>726</v>
      </c>
    </row>
  </sheetData>
  <mergeCells count="1">
    <mergeCell ref="A2:E2"/>
  </mergeCells>
  <drawing r:id="rId1"/>
</worksheet>
</file>