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hidePivotFieldList="1"/>
  <mc:AlternateContent xmlns:mc="http://schemas.openxmlformats.org/markup-compatibility/2006">
    <mc:Choice Requires="x15">
      <x15ac:absPath xmlns:x15ac="http://schemas.microsoft.com/office/spreadsheetml/2010/11/ac" url="E:\Future_of_the_Colorado_River_Project\UpperBasinConsumptiveUses\"/>
    </mc:Choice>
  </mc:AlternateContent>
  <xr:revisionPtr revIDLastSave="0" documentId="13_ncr:1_{56E9B4FD-5B70-4416-9B49-15CAC8E936D0}" xr6:coauthVersionLast="45" xr6:coauthVersionMax="45" xr10:uidLastSave="{00000000-0000-0000-0000-000000000000}"/>
  <bookViews>
    <workbookView xWindow="-108" yWindow="-108" windowWidth="23256" windowHeight="12576" tabRatio="858" firstSheet="5" activeTab="13" xr2:uid="{00000000-000D-0000-FFFF-FFFF00000000}"/>
  </bookViews>
  <sheets>
    <sheet name="ReadMe" sheetId="14" r:id="rId1"/>
    <sheet name="UB Depletion Plot" sheetId="15" r:id="rId2"/>
    <sheet name="CRSP Reservoir Evaporation Plot" sheetId="16" r:id="rId3"/>
    <sheet name="Upper Colorado River Depeletion" sheetId="7" r:id="rId4"/>
    <sheet name="Upper Colorado River ResEvap" sheetId="13" r:id="rId5"/>
    <sheet name="Consumptive Uses" sheetId="2" r:id="rId6"/>
    <sheet name="UCRC 1996" sheetId="11" r:id="rId7"/>
    <sheet name="UCRC 1999" sheetId="12" r:id="rId8"/>
    <sheet name="UCRC 2007" sheetId="4" r:id="rId9"/>
    <sheet name="UCRC 2016" sheetId="6" r:id="rId10"/>
    <sheet name="BOR 1981" sheetId="9" r:id="rId11"/>
    <sheet name="BOR 1984" sheetId="10" r:id="rId12"/>
    <sheet name="BOR-CRSS (6 scenarios) " sheetId="3" r:id="rId13"/>
    <sheet name="CRSP evap (PowellGrossEvapRate)" sheetId="17"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11" i="17" l="1"/>
  <c r="M11" i="17" s="1"/>
  <c r="L12" i="17"/>
  <c r="M12" i="17" s="1"/>
  <c r="L13" i="17"/>
  <c r="M13" i="17" s="1"/>
  <c r="L14" i="17"/>
  <c r="M14" i="17" s="1"/>
  <c r="L15" i="17"/>
  <c r="M15" i="17" s="1"/>
  <c r="L16" i="17"/>
  <c r="M16" i="17" s="1"/>
  <c r="L17" i="17"/>
  <c r="M17" i="17" s="1"/>
  <c r="L18" i="17"/>
  <c r="M18" i="17" s="1"/>
  <c r="L19" i="17"/>
  <c r="M19" i="17" s="1"/>
  <c r="L20" i="17"/>
  <c r="M20" i="17" s="1"/>
  <c r="L21" i="17"/>
  <c r="M21" i="17" s="1"/>
  <c r="L22" i="17"/>
  <c r="L23" i="17"/>
  <c r="M23" i="17" s="1"/>
  <c r="L24" i="17"/>
  <c r="M24" i="17" s="1"/>
  <c r="L25" i="17"/>
  <c r="M25" i="17" s="1"/>
  <c r="L26" i="17"/>
  <c r="L27" i="17"/>
  <c r="M27" i="17" s="1"/>
  <c r="L28" i="17"/>
  <c r="M28" i="17" s="1"/>
  <c r="L29" i="17"/>
  <c r="M29" i="17" s="1"/>
  <c r="L30" i="17"/>
  <c r="M30" i="17" s="1"/>
  <c r="L31" i="17"/>
  <c r="M31" i="17" s="1"/>
  <c r="L32" i="17"/>
  <c r="M32" i="17" s="1"/>
  <c r="L33" i="17"/>
  <c r="M33" i="17" s="1"/>
  <c r="L34" i="17"/>
  <c r="L35" i="17"/>
  <c r="M35" i="17" s="1"/>
  <c r="L36" i="17"/>
  <c r="M36" i="17" s="1"/>
  <c r="L37" i="17"/>
  <c r="M37" i="17" s="1"/>
  <c r="L38" i="17"/>
  <c r="M38" i="17" s="1"/>
  <c r="L39" i="17"/>
  <c r="M39" i="17" s="1"/>
  <c r="L40" i="17"/>
  <c r="M40" i="17" s="1"/>
  <c r="L41" i="17"/>
  <c r="M41" i="17" s="1"/>
  <c r="L42" i="17"/>
  <c r="M42" i="17" s="1"/>
  <c r="L43" i="17"/>
  <c r="M43" i="17" s="1"/>
  <c r="L44" i="17"/>
  <c r="M44" i="17" s="1"/>
  <c r="L45" i="17"/>
  <c r="M45" i="17" s="1"/>
  <c r="L46" i="17"/>
  <c r="M46" i="17" s="1"/>
  <c r="L47" i="17"/>
  <c r="M47" i="17" s="1"/>
  <c r="L48" i="17"/>
  <c r="M48" i="17" s="1"/>
  <c r="L49" i="17"/>
  <c r="M49" i="17" s="1"/>
  <c r="L50" i="17"/>
  <c r="M50" i="17" s="1"/>
  <c r="L51" i="17"/>
  <c r="M51" i="17" s="1"/>
  <c r="L52" i="17"/>
  <c r="M52" i="17" s="1"/>
  <c r="L53" i="17"/>
  <c r="M53" i="17" s="1"/>
  <c r="L54" i="17"/>
  <c r="M54" i="17" s="1"/>
  <c r="L55" i="17"/>
  <c r="M55" i="17" s="1"/>
  <c r="L56" i="17"/>
  <c r="M56" i="17" s="1"/>
  <c r="L57" i="17"/>
  <c r="M57" i="17" s="1"/>
  <c r="L58" i="17"/>
  <c r="M58" i="17" s="1"/>
  <c r="L59" i="17"/>
  <c r="M59" i="17" s="1"/>
  <c r="L60" i="17"/>
  <c r="M60" i="17" s="1"/>
  <c r="L61" i="17"/>
  <c r="M61" i="17" s="1"/>
  <c r="L62" i="17"/>
  <c r="M62" i="17" s="1"/>
  <c r="L63" i="17"/>
  <c r="M63" i="17" s="1"/>
  <c r="L64" i="17"/>
  <c r="M64" i="17" s="1"/>
  <c r="L65" i="17"/>
  <c r="M65" i="17" s="1"/>
  <c r="L66" i="17"/>
  <c r="M66" i="17" s="1"/>
  <c r="L67" i="17"/>
  <c r="M67" i="17" s="1"/>
  <c r="L68" i="17"/>
  <c r="M68" i="17" s="1"/>
  <c r="L69" i="17"/>
  <c r="M69" i="17" s="1"/>
  <c r="L70" i="17"/>
  <c r="M70" i="17" s="1"/>
  <c r="L71" i="17"/>
  <c r="M71" i="17" s="1"/>
  <c r="L72" i="17"/>
  <c r="M72" i="17" s="1"/>
  <c r="L73" i="17"/>
  <c r="M73" i="17" s="1"/>
  <c r="L74" i="17"/>
  <c r="M74" i="17" s="1"/>
  <c r="L75" i="17"/>
  <c r="M75" i="17" s="1"/>
  <c r="L76" i="17"/>
  <c r="M76" i="17" s="1"/>
  <c r="L77" i="17"/>
  <c r="M77" i="17" s="1"/>
  <c r="L78" i="17"/>
  <c r="L79" i="17"/>
  <c r="M79" i="17" s="1"/>
  <c r="L80" i="17"/>
  <c r="M80" i="17" s="1"/>
  <c r="L81" i="17"/>
  <c r="M81" i="17" s="1"/>
  <c r="L82" i="17"/>
  <c r="M82" i="17" s="1"/>
  <c r="L83" i="17"/>
  <c r="M83" i="17" s="1"/>
  <c r="L84" i="17"/>
  <c r="M84" i="17" s="1"/>
  <c r="L85" i="17"/>
  <c r="M85" i="17" s="1"/>
  <c r="L86" i="17"/>
  <c r="M86" i="17" s="1"/>
  <c r="L87" i="17"/>
  <c r="M87" i="17" s="1"/>
  <c r="L88" i="17"/>
  <c r="M88" i="17" s="1"/>
  <c r="L89" i="17"/>
  <c r="M89" i="17" s="1"/>
  <c r="L90" i="17"/>
  <c r="M90" i="17" s="1"/>
  <c r="L91" i="17"/>
  <c r="M91" i="17" s="1"/>
  <c r="L92" i="17"/>
  <c r="M92" i="17" s="1"/>
  <c r="L93" i="17"/>
  <c r="M93" i="17" s="1"/>
  <c r="L94" i="17"/>
  <c r="M94" i="17" s="1"/>
  <c r="L95" i="17"/>
  <c r="M95" i="17" s="1"/>
  <c r="L96" i="17"/>
  <c r="M96" i="17" s="1"/>
  <c r="L97" i="17"/>
  <c r="M97" i="17" s="1"/>
  <c r="L98" i="17"/>
  <c r="M98" i="17" s="1"/>
  <c r="L99" i="17"/>
  <c r="M99" i="17" s="1"/>
  <c r="L100" i="17"/>
  <c r="M100" i="17" s="1"/>
  <c r="L101" i="17"/>
  <c r="M101" i="17" s="1"/>
  <c r="L102" i="17"/>
  <c r="M102" i="17" s="1"/>
  <c r="L103" i="17"/>
  <c r="M103" i="17" s="1"/>
  <c r="L104" i="17"/>
  <c r="M104" i="17" s="1"/>
  <c r="L105" i="17"/>
  <c r="M105" i="17" s="1"/>
  <c r="L106" i="17"/>
  <c r="M106" i="17" s="1"/>
  <c r="L107" i="17"/>
  <c r="M107" i="17" s="1"/>
  <c r="L108" i="17"/>
  <c r="M108" i="17" s="1"/>
  <c r="L109" i="17"/>
  <c r="M109" i="17" s="1"/>
  <c r="L110" i="17"/>
  <c r="M110" i="17" s="1"/>
  <c r="L111" i="17"/>
  <c r="M111" i="17" s="1"/>
  <c r="L112" i="17"/>
  <c r="M112" i="17" s="1"/>
  <c r="L113" i="17"/>
  <c r="M113" i="17" s="1"/>
  <c r="L114" i="17"/>
  <c r="M114" i="17" s="1"/>
  <c r="L115" i="17"/>
  <c r="M115" i="17" s="1"/>
  <c r="L116" i="17"/>
  <c r="M116" i="17" s="1"/>
  <c r="L117" i="17"/>
  <c r="M117" i="17" s="1"/>
  <c r="L118" i="17"/>
  <c r="M118" i="17" s="1"/>
  <c r="L119" i="17"/>
  <c r="M119" i="17" s="1"/>
  <c r="L120" i="17"/>
  <c r="M120" i="17" s="1"/>
  <c r="L121" i="17"/>
  <c r="M121" i="17" s="1"/>
  <c r="L122" i="17"/>
  <c r="M122" i="17" s="1"/>
  <c r="L123" i="17"/>
  <c r="M123" i="17" s="1"/>
  <c r="L124" i="17"/>
  <c r="M124" i="17" s="1"/>
  <c r="L125" i="17"/>
  <c r="M125" i="17" s="1"/>
  <c r="L126" i="17"/>
  <c r="M126" i="17" s="1"/>
  <c r="L127" i="17"/>
  <c r="M127" i="17" s="1"/>
  <c r="L128" i="17"/>
  <c r="M128" i="17" s="1"/>
  <c r="L129" i="17"/>
  <c r="M129" i="17" s="1"/>
  <c r="L130" i="17"/>
  <c r="M130" i="17" s="1"/>
  <c r="L131" i="17"/>
  <c r="M131" i="17" s="1"/>
  <c r="L132" i="17"/>
  <c r="M132" i="17" s="1"/>
  <c r="L133" i="17"/>
  <c r="M133" i="17" s="1"/>
  <c r="L134" i="17"/>
  <c r="M134" i="17" s="1"/>
  <c r="L135" i="17"/>
  <c r="M135" i="17" s="1"/>
  <c r="L136" i="17"/>
  <c r="M136" i="17" s="1"/>
  <c r="L137" i="17"/>
  <c r="M137" i="17" s="1"/>
  <c r="L138" i="17"/>
  <c r="M138" i="17" s="1"/>
  <c r="L139" i="17"/>
  <c r="M139" i="17" s="1"/>
  <c r="L140" i="17"/>
  <c r="M140" i="17" s="1"/>
  <c r="L141" i="17"/>
  <c r="M141" i="17" s="1"/>
  <c r="L142" i="17"/>
  <c r="M142" i="17" s="1"/>
  <c r="L143" i="17"/>
  <c r="M143" i="17" s="1"/>
  <c r="L144" i="17"/>
  <c r="M144" i="17" s="1"/>
  <c r="L145" i="17"/>
  <c r="M145" i="17" s="1"/>
  <c r="L146" i="17"/>
  <c r="M146" i="17" s="1"/>
  <c r="L147" i="17"/>
  <c r="M147" i="17" s="1"/>
  <c r="L148" i="17"/>
  <c r="M148" i="17" s="1"/>
  <c r="L149" i="17"/>
  <c r="M149" i="17" s="1"/>
  <c r="L150" i="17"/>
  <c r="M150" i="17" s="1"/>
  <c r="L151" i="17"/>
  <c r="M151" i="17" s="1"/>
  <c r="L152" i="17"/>
  <c r="M152" i="17" s="1"/>
  <c r="L153" i="17"/>
  <c r="M153" i="17" s="1"/>
  <c r="L154" i="17"/>
  <c r="M154" i="17" s="1"/>
  <c r="L155" i="17"/>
  <c r="M155" i="17" s="1"/>
  <c r="L156" i="17"/>
  <c r="M156" i="17" s="1"/>
  <c r="L157" i="17"/>
  <c r="M157" i="17" s="1"/>
  <c r="L158" i="17"/>
  <c r="M158" i="17" s="1"/>
  <c r="L159" i="17"/>
  <c r="M159" i="17" s="1"/>
  <c r="L160" i="17"/>
  <c r="M160" i="17" s="1"/>
  <c r="L161" i="17"/>
  <c r="M161" i="17" s="1"/>
  <c r="L162" i="17"/>
  <c r="M162" i="17" s="1"/>
  <c r="L163" i="17"/>
  <c r="M163" i="17" s="1"/>
  <c r="L164" i="17"/>
  <c r="M164" i="17" s="1"/>
  <c r="L165" i="17"/>
  <c r="M165" i="17" s="1"/>
  <c r="L166" i="17"/>
  <c r="M166" i="17" s="1"/>
  <c r="L167" i="17"/>
  <c r="M167" i="17" s="1"/>
  <c r="L168" i="17"/>
  <c r="M168" i="17" s="1"/>
  <c r="L169" i="17"/>
  <c r="M169" i="17" s="1"/>
  <c r="L170" i="17"/>
  <c r="M170" i="17" s="1"/>
  <c r="L171" i="17"/>
  <c r="M171" i="17" s="1"/>
  <c r="L172" i="17"/>
  <c r="M172" i="17" s="1"/>
  <c r="L173" i="17"/>
  <c r="M173" i="17" s="1"/>
  <c r="L174" i="17"/>
  <c r="M174" i="17" s="1"/>
  <c r="L175" i="17"/>
  <c r="M175" i="17" s="1"/>
  <c r="L176" i="17"/>
  <c r="M176" i="17" s="1"/>
  <c r="L177" i="17"/>
  <c r="M177" i="17" s="1"/>
  <c r="L178" i="17"/>
  <c r="M178" i="17" s="1"/>
  <c r="L179" i="17"/>
  <c r="M179" i="17" s="1"/>
  <c r="L180" i="17"/>
  <c r="M180" i="17" s="1"/>
  <c r="L181" i="17"/>
  <c r="M181" i="17" s="1"/>
  <c r="L182" i="17"/>
  <c r="M182" i="17" s="1"/>
  <c r="L183" i="17"/>
  <c r="M183" i="17" s="1"/>
  <c r="L184" i="17"/>
  <c r="M184" i="17" s="1"/>
  <c r="L185" i="17"/>
  <c r="M185" i="17" s="1"/>
  <c r="L186" i="17"/>
  <c r="M186" i="17" s="1"/>
  <c r="L187" i="17"/>
  <c r="M187" i="17" s="1"/>
  <c r="L188" i="17"/>
  <c r="M188" i="17" s="1"/>
  <c r="L189" i="17"/>
  <c r="M189" i="17" s="1"/>
  <c r="L190" i="17"/>
  <c r="M190" i="17" s="1"/>
  <c r="L191" i="17"/>
  <c r="M191" i="17" s="1"/>
  <c r="L192" i="17"/>
  <c r="M192" i="17" s="1"/>
  <c r="L193" i="17"/>
  <c r="M193" i="17" s="1"/>
  <c r="L194" i="17"/>
  <c r="M194" i="17" s="1"/>
  <c r="L195" i="17"/>
  <c r="M195" i="17" s="1"/>
  <c r="L196" i="17"/>
  <c r="M196" i="17" s="1"/>
  <c r="L197" i="17"/>
  <c r="M197" i="17" s="1"/>
  <c r="L198" i="17"/>
  <c r="M198" i="17" s="1"/>
  <c r="L199" i="17"/>
  <c r="M199" i="17" s="1"/>
  <c r="L200" i="17"/>
  <c r="M200" i="17" s="1"/>
  <c r="L201" i="17"/>
  <c r="M201" i="17" s="1"/>
  <c r="L202" i="17"/>
  <c r="M202" i="17" s="1"/>
  <c r="L203" i="17"/>
  <c r="M203" i="17" s="1"/>
  <c r="L204" i="17"/>
  <c r="M204" i="17" s="1"/>
  <c r="L205" i="17"/>
  <c r="M205" i="17" s="1"/>
  <c r="L206" i="17"/>
  <c r="M206" i="17" s="1"/>
  <c r="L207" i="17"/>
  <c r="M207" i="17" s="1"/>
  <c r="L208" i="17"/>
  <c r="M208" i="17" s="1"/>
  <c r="L209" i="17"/>
  <c r="M209" i="17" s="1"/>
  <c r="L210" i="17"/>
  <c r="M210" i="17" s="1"/>
  <c r="L211" i="17"/>
  <c r="M211" i="17" s="1"/>
  <c r="L212" i="17"/>
  <c r="M212" i="17" s="1"/>
  <c r="L213" i="17"/>
  <c r="M213" i="17" s="1"/>
  <c r="L214" i="17"/>
  <c r="M214" i="17" s="1"/>
  <c r="L215" i="17"/>
  <c r="M215" i="17" s="1"/>
  <c r="L216" i="17"/>
  <c r="M216" i="17" s="1"/>
  <c r="L217" i="17"/>
  <c r="M217" i="17" s="1"/>
  <c r="L218" i="17"/>
  <c r="M218" i="17" s="1"/>
  <c r="L219" i="17"/>
  <c r="M219" i="17" s="1"/>
  <c r="L220" i="17"/>
  <c r="M220" i="17" s="1"/>
  <c r="L221" i="17"/>
  <c r="M221" i="17" s="1"/>
  <c r="L222" i="17"/>
  <c r="M222" i="17" s="1"/>
  <c r="L223" i="17"/>
  <c r="M223" i="17" s="1"/>
  <c r="L224" i="17"/>
  <c r="M224" i="17" s="1"/>
  <c r="L225" i="17"/>
  <c r="M225" i="17" s="1"/>
  <c r="L226" i="17"/>
  <c r="M226" i="17" s="1"/>
  <c r="L227" i="17"/>
  <c r="M227" i="17" s="1"/>
  <c r="L228" i="17"/>
  <c r="M228" i="17" s="1"/>
  <c r="L229" i="17"/>
  <c r="M229" i="17" s="1"/>
  <c r="L230" i="17"/>
  <c r="M230" i="17" s="1"/>
  <c r="L231" i="17"/>
  <c r="M231" i="17" s="1"/>
  <c r="L232" i="17"/>
  <c r="M232" i="17" s="1"/>
  <c r="L233" i="17"/>
  <c r="M233" i="17" s="1"/>
  <c r="L234" i="17"/>
  <c r="M234" i="17" s="1"/>
  <c r="L235" i="17"/>
  <c r="M235" i="17" s="1"/>
  <c r="L236" i="17"/>
  <c r="M236" i="17" s="1"/>
  <c r="L237" i="17"/>
  <c r="M237" i="17" s="1"/>
  <c r="L238" i="17"/>
  <c r="M238" i="17" s="1"/>
  <c r="L239" i="17"/>
  <c r="M239" i="17" s="1"/>
  <c r="L240" i="17"/>
  <c r="M240" i="17" s="1"/>
  <c r="L241" i="17"/>
  <c r="M241" i="17" s="1"/>
  <c r="L242" i="17"/>
  <c r="M242" i="17" s="1"/>
  <c r="L243" i="17"/>
  <c r="M243" i="17" s="1"/>
  <c r="L244" i="17"/>
  <c r="M244" i="17" s="1"/>
  <c r="L245" i="17"/>
  <c r="M245" i="17" s="1"/>
  <c r="L246" i="17"/>
  <c r="M246" i="17" s="1"/>
  <c r="L247" i="17"/>
  <c r="M247" i="17" s="1"/>
  <c r="L248" i="17"/>
  <c r="M248" i="17" s="1"/>
  <c r="L249" i="17"/>
  <c r="M249" i="17" s="1"/>
  <c r="L250" i="17"/>
  <c r="M250" i="17" s="1"/>
  <c r="L251" i="17"/>
  <c r="M251" i="17" s="1"/>
  <c r="L252" i="17"/>
  <c r="M252" i="17" s="1"/>
  <c r="L253" i="17"/>
  <c r="M253" i="17" s="1"/>
  <c r="L254" i="17"/>
  <c r="M254" i="17" s="1"/>
  <c r="L255" i="17"/>
  <c r="M255" i="17" s="1"/>
  <c r="L256" i="17"/>
  <c r="M256" i="17" s="1"/>
  <c r="L257" i="17"/>
  <c r="M257" i="17" s="1"/>
  <c r="L258" i="17"/>
  <c r="M258" i="17" s="1"/>
  <c r="L259" i="17"/>
  <c r="M259" i="17" s="1"/>
  <c r="L260" i="17"/>
  <c r="M260" i="17" s="1"/>
  <c r="L261" i="17"/>
  <c r="M261" i="17" s="1"/>
  <c r="L262" i="17"/>
  <c r="M262" i="17" s="1"/>
  <c r="L263" i="17"/>
  <c r="M263" i="17" s="1"/>
  <c r="L264" i="17"/>
  <c r="M264" i="17" s="1"/>
  <c r="L265" i="17"/>
  <c r="M265" i="17" s="1"/>
  <c r="L266" i="17"/>
  <c r="M266" i="17" s="1"/>
  <c r="L267" i="17"/>
  <c r="M267" i="17" s="1"/>
  <c r="L268" i="17"/>
  <c r="M268" i="17" s="1"/>
  <c r="L269" i="17"/>
  <c r="M269" i="17" s="1"/>
  <c r="L270" i="17"/>
  <c r="M270" i="17" s="1"/>
  <c r="L271" i="17"/>
  <c r="M271" i="17" s="1"/>
  <c r="L272" i="17"/>
  <c r="M272" i="17" s="1"/>
  <c r="L273" i="17"/>
  <c r="M273" i="17" s="1"/>
  <c r="L274" i="17"/>
  <c r="M274" i="17" s="1"/>
  <c r="L275" i="17"/>
  <c r="M275" i="17" s="1"/>
  <c r="L276" i="17"/>
  <c r="M276" i="17" s="1"/>
  <c r="L277" i="17"/>
  <c r="M277" i="17" s="1"/>
  <c r="L278" i="17"/>
  <c r="M278" i="17" s="1"/>
  <c r="L279" i="17"/>
  <c r="M279" i="17" s="1"/>
  <c r="L280" i="17"/>
  <c r="M280" i="17" s="1"/>
  <c r="L281" i="17"/>
  <c r="M281" i="17" s="1"/>
  <c r="L282" i="17"/>
  <c r="M282" i="17" s="1"/>
  <c r="L283" i="17"/>
  <c r="M283" i="17" s="1"/>
  <c r="L284" i="17"/>
  <c r="M284" i="17" s="1"/>
  <c r="L285" i="17"/>
  <c r="M285" i="17" s="1"/>
  <c r="L286" i="17"/>
  <c r="M286" i="17" s="1"/>
  <c r="L287" i="17"/>
  <c r="M287" i="17" s="1"/>
  <c r="L288" i="17"/>
  <c r="M288" i="17" s="1"/>
  <c r="L289" i="17"/>
  <c r="M289" i="17" s="1"/>
  <c r="L290" i="17"/>
  <c r="M290" i="17" s="1"/>
  <c r="L291" i="17"/>
  <c r="M291" i="17" s="1"/>
  <c r="L292" i="17"/>
  <c r="M292" i="17" s="1"/>
  <c r="L293" i="17"/>
  <c r="M293" i="17" s="1"/>
  <c r="L294" i="17"/>
  <c r="M294" i="17" s="1"/>
  <c r="L295" i="17"/>
  <c r="M295" i="17" s="1"/>
  <c r="L296" i="17"/>
  <c r="M296" i="17" s="1"/>
  <c r="L297" i="17"/>
  <c r="M297" i="17" s="1"/>
  <c r="L298" i="17"/>
  <c r="M298" i="17" s="1"/>
  <c r="L299" i="17"/>
  <c r="M299" i="17" s="1"/>
  <c r="L300" i="17"/>
  <c r="M300" i="17" s="1"/>
  <c r="L301" i="17"/>
  <c r="M301" i="17" s="1"/>
  <c r="L302" i="17"/>
  <c r="M302" i="17" s="1"/>
  <c r="L303" i="17"/>
  <c r="M303" i="17" s="1"/>
  <c r="L304" i="17"/>
  <c r="M304" i="17" s="1"/>
  <c r="L305" i="17"/>
  <c r="M305" i="17" s="1"/>
  <c r="L306" i="17"/>
  <c r="M306" i="17" s="1"/>
  <c r="L307" i="17"/>
  <c r="M307" i="17" s="1"/>
  <c r="L308" i="17"/>
  <c r="M308" i="17" s="1"/>
  <c r="L309" i="17"/>
  <c r="M309" i="17" s="1"/>
  <c r="L310" i="17"/>
  <c r="M310" i="17" s="1"/>
  <c r="L311" i="17"/>
  <c r="M311" i="17" s="1"/>
  <c r="L312" i="17"/>
  <c r="M312" i="17" s="1"/>
  <c r="L313" i="17"/>
  <c r="M313" i="17" s="1"/>
  <c r="L314" i="17"/>
  <c r="M314" i="17" s="1"/>
  <c r="L315" i="17"/>
  <c r="M315" i="17" s="1"/>
  <c r="L316" i="17"/>
  <c r="M316" i="17" s="1"/>
  <c r="L317" i="17"/>
  <c r="M317" i="17" s="1"/>
  <c r="L318" i="17"/>
  <c r="M318" i="17" s="1"/>
  <c r="L319" i="17"/>
  <c r="M319" i="17" s="1"/>
  <c r="L320" i="17"/>
  <c r="M320" i="17" s="1"/>
  <c r="L321" i="17"/>
  <c r="M321" i="17" s="1"/>
  <c r="L322" i="17"/>
  <c r="M322" i="17" s="1"/>
  <c r="L323" i="17"/>
  <c r="M323" i="17" s="1"/>
  <c r="L324" i="17"/>
  <c r="M324" i="17" s="1"/>
  <c r="L325" i="17"/>
  <c r="M325" i="17" s="1"/>
  <c r="L326" i="17"/>
  <c r="M326" i="17" s="1"/>
  <c r="L327" i="17"/>
  <c r="M327" i="17" s="1"/>
  <c r="L328" i="17"/>
  <c r="M328" i="17" s="1"/>
  <c r="L329" i="17"/>
  <c r="M329" i="17" s="1"/>
  <c r="L330" i="17"/>
  <c r="M330" i="17" s="1"/>
  <c r="L331" i="17"/>
  <c r="M331" i="17" s="1"/>
  <c r="L332" i="17"/>
  <c r="M332" i="17" s="1"/>
  <c r="L333" i="17"/>
  <c r="M333" i="17" s="1"/>
  <c r="L334" i="17"/>
  <c r="M334" i="17" s="1"/>
  <c r="L335" i="17"/>
  <c r="M335" i="17" s="1"/>
  <c r="L336" i="17"/>
  <c r="M336" i="17" s="1"/>
  <c r="L337" i="17"/>
  <c r="M337" i="17" s="1"/>
  <c r="L338" i="17"/>
  <c r="M338" i="17" s="1"/>
  <c r="L339" i="17"/>
  <c r="M339" i="17" s="1"/>
  <c r="L340" i="17"/>
  <c r="M340" i="17" s="1"/>
  <c r="L341" i="17"/>
  <c r="M341" i="17" s="1"/>
  <c r="L342" i="17"/>
  <c r="M342" i="17" s="1"/>
  <c r="L343" i="17"/>
  <c r="M343" i="17" s="1"/>
  <c r="L344" i="17"/>
  <c r="M344" i="17" s="1"/>
  <c r="L345" i="17"/>
  <c r="M345" i="17" s="1"/>
  <c r="L346" i="17"/>
  <c r="M346" i="17" s="1"/>
  <c r="L347" i="17"/>
  <c r="M347" i="17" s="1"/>
  <c r="L348" i="17"/>
  <c r="M348" i="17" s="1"/>
  <c r="L349" i="17"/>
  <c r="M349" i="17" s="1"/>
  <c r="L350" i="17"/>
  <c r="M350" i="17" s="1"/>
  <c r="L351" i="17"/>
  <c r="M351" i="17" s="1"/>
  <c r="L352" i="17"/>
  <c r="M352" i="17" s="1"/>
  <c r="L353" i="17"/>
  <c r="M353" i="17" s="1"/>
  <c r="L354" i="17"/>
  <c r="M354" i="17" s="1"/>
  <c r="L355" i="17"/>
  <c r="M355" i="17" s="1"/>
  <c r="L356" i="17"/>
  <c r="M356" i="17" s="1"/>
  <c r="L357" i="17"/>
  <c r="M357" i="17" s="1"/>
  <c r="L358" i="17"/>
  <c r="M358" i="17" s="1"/>
  <c r="L359" i="17"/>
  <c r="M359" i="17" s="1"/>
  <c r="L360" i="17"/>
  <c r="M360" i="17" s="1"/>
  <c r="L361" i="17"/>
  <c r="M361" i="17" s="1"/>
  <c r="L362" i="17"/>
  <c r="M362" i="17" s="1"/>
  <c r="L363" i="17"/>
  <c r="M363" i="17" s="1"/>
  <c r="L364" i="17"/>
  <c r="M364" i="17" s="1"/>
  <c r="L365" i="17"/>
  <c r="M365" i="17" s="1"/>
  <c r="L366" i="17"/>
  <c r="M366" i="17" s="1"/>
  <c r="L367" i="17"/>
  <c r="M367" i="17" s="1"/>
  <c r="L368" i="17"/>
  <c r="M368" i="17" s="1"/>
  <c r="L369" i="17"/>
  <c r="M369" i="17" s="1"/>
  <c r="L370" i="17"/>
  <c r="M370" i="17" s="1"/>
  <c r="L371" i="17"/>
  <c r="M371" i="17" s="1"/>
  <c r="L372" i="17"/>
  <c r="M372" i="17" s="1"/>
  <c r="L373" i="17"/>
  <c r="M373" i="17" s="1"/>
  <c r="L374" i="17"/>
  <c r="M374" i="17" s="1"/>
  <c r="L375" i="17"/>
  <c r="M375" i="17" s="1"/>
  <c r="L376" i="17"/>
  <c r="M376" i="17" s="1"/>
  <c r="L377" i="17"/>
  <c r="M377" i="17" s="1"/>
  <c r="L378" i="17"/>
  <c r="M378" i="17" s="1"/>
  <c r="L379" i="17"/>
  <c r="M379" i="17" s="1"/>
  <c r="L380" i="17"/>
  <c r="M380" i="17" s="1"/>
  <c r="L381" i="17"/>
  <c r="M381" i="17" s="1"/>
  <c r="L382" i="17"/>
  <c r="M382" i="17" s="1"/>
  <c r="L383" i="17"/>
  <c r="M383" i="17" s="1"/>
  <c r="L384" i="17"/>
  <c r="M384" i="17" s="1"/>
  <c r="L385" i="17"/>
  <c r="M385" i="17" s="1"/>
  <c r="L386" i="17"/>
  <c r="M386" i="17" s="1"/>
  <c r="L387" i="17"/>
  <c r="M387" i="17" s="1"/>
  <c r="L388" i="17"/>
  <c r="M388" i="17" s="1"/>
  <c r="L389" i="17"/>
  <c r="M389" i="17" s="1"/>
  <c r="L390" i="17"/>
  <c r="M390" i="17" s="1"/>
  <c r="L391" i="17"/>
  <c r="M391" i="17" s="1"/>
  <c r="L392" i="17"/>
  <c r="M392" i="17" s="1"/>
  <c r="L393" i="17"/>
  <c r="M393" i="17" s="1"/>
  <c r="L394" i="17"/>
  <c r="M394" i="17" s="1"/>
  <c r="L395" i="17"/>
  <c r="M395" i="17" s="1"/>
  <c r="L396" i="17"/>
  <c r="M396" i="17" s="1"/>
  <c r="L397" i="17"/>
  <c r="M397" i="17" s="1"/>
  <c r="L398" i="17"/>
  <c r="M398" i="17" s="1"/>
  <c r="L399" i="17"/>
  <c r="M399" i="17" s="1"/>
  <c r="L400" i="17"/>
  <c r="M400" i="17" s="1"/>
  <c r="L401" i="17"/>
  <c r="M401" i="17" s="1"/>
  <c r="L402" i="17"/>
  <c r="M402" i="17" s="1"/>
  <c r="L403" i="17"/>
  <c r="M403" i="17" s="1"/>
  <c r="L404" i="17"/>
  <c r="M404" i="17" s="1"/>
  <c r="L405" i="17"/>
  <c r="M405" i="17" s="1"/>
  <c r="L406" i="17"/>
  <c r="M406" i="17" s="1"/>
  <c r="L407" i="17"/>
  <c r="M407" i="17" s="1"/>
  <c r="L408" i="17"/>
  <c r="M408" i="17" s="1"/>
  <c r="L409" i="17"/>
  <c r="M409" i="17" s="1"/>
  <c r="L410" i="17"/>
  <c r="M410" i="17" s="1"/>
  <c r="L411" i="17"/>
  <c r="M411" i="17" s="1"/>
  <c r="L412" i="17"/>
  <c r="M412" i="17" s="1"/>
  <c r="L413" i="17"/>
  <c r="M413" i="17" s="1"/>
  <c r="L414" i="17"/>
  <c r="M414" i="17" s="1"/>
  <c r="L415" i="17"/>
  <c r="M415" i="17" s="1"/>
  <c r="L416" i="17"/>
  <c r="M416" i="17" s="1"/>
  <c r="L417" i="17"/>
  <c r="M417" i="17" s="1"/>
  <c r="L418" i="17"/>
  <c r="M418" i="17" s="1"/>
  <c r="L419" i="17"/>
  <c r="M419" i="17" s="1"/>
  <c r="L420" i="17"/>
  <c r="M420" i="17" s="1"/>
  <c r="L421" i="17"/>
  <c r="M421" i="17" s="1"/>
  <c r="L422" i="17"/>
  <c r="M422" i="17" s="1"/>
  <c r="L423" i="17"/>
  <c r="M423" i="17" s="1"/>
  <c r="L424" i="17"/>
  <c r="M424" i="17" s="1"/>
  <c r="L425" i="17"/>
  <c r="M425" i="17" s="1"/>
  <c r="L426" i="17"/>
  <c r="M426" i="17" s="1"/>
  <c r="L427" i="17"/>
  <c r="M427" i="17" s="1"/>
  <c r="L428" i="17"/>
  <c r="M428" i="17" s="1"/>
  <c r="L429" i="17"/>
  <c r="M429" i="17" s="1"/>
  <c r="L430" i="17"/>
  <c r="M430" i="17" s="1"/>
  <c r="L431" i="17"/>
  <c r="M431" i="17" s="1"/>
  <c r="L432" i="17"/>
  <c r="M432" i="17" s="1"/>
  <c r="L433" i="17"/>
  <c r="M433" i="17" s="1"/>
  <c r="L434" i="17"/>
  <c r="M434" i="17" s="1"/>
  <c r="L435" i="17"/>
  <c r="M435" i="17" s="1"/>
  <c r="L436" i="17"/>
  <c r="M436" i="17" s="1"/>
  <c r="L437" i="17"/>
  <c r="M437" i="17" s="1"/>
  <c r="L438" i="17"/>
  <c r="M438" i="17" s="1"/>
  <c r="L439" i="17"/>
  <c r="M439" i="17" s="1"/>
  <c r="L440" i="17"/>
  <c r="M440" i="17" s="1"/>
  <c r="L441" i="17"/>
  <c r="M441" i="17" s="1"/>
  <c r="L442" i="17"/>
  <c r="M442" i="17" s="1"/>
  <c r="L443" i="17"/>
  <c r="M443" i="17" s="1"/>
  <c r="L444" i="17"/>
  <c r="M444" i="17" s="1"/>
  <c r="L445" i="17"/>
  <c r="M445" i="17" s="1"/>
  <c r="L446" i="17"/>
  <c r="M446" i="17" s="1"/>
  <c r="L447" i="17"/>
  <c r="M447" i="17" s="1"/>
  <c r="L448" i="17"/>
  <c r="M448" i="17" s="1"/>
  <c r="L449" i="17"/>
  <c r="M449" i="17" s="1"/>
  <c r="L450" i="17"/>
  <c r="M450" i="17" s="1"/>
  <c r="L451" i="17"/>
  <c r="M451" i="17" s="1"/>
  <c r="L452" i="17"/>
  <c r="M452" i="17" s="1"/>
  <c r="L453" i="17"/>
  <c r="M453" i="17" s="1"/>
  <c r="L454" i="17"/>
  <c r="M454" i="17" s="1"/>
  <c r="L455" i="17"/>
  <c r="M455" i="17" s="1"/>
  <c r="L456" i="17"/>
  <c r="M456" i="17" s="1"/>
  <c r="L457" i="17"/>
  <c r="M457" i="17" s="1"/>
  <c r="L458" i="17"/>
  <c r="M458" i="17" s="1"/>
  <c r="L459" i="17"/>
  <c r="M459" i="17" s="1"/>
  <c r="L460" i="17"/>
  <c r="M460" i="17" s="1"/>
  <c r="L461" i="17"/>
  <c r="M461" i="17" s="1"/>
  <c r="L462" i="17"/>
  <c r="M462" i="17" s="1"/>
  <c r="L463" i="17"/>
  <c r="M463" i="17" s="1"/>
  <c r="L464" i="17"/>
  <c r="M464" i="17" s="1"/>
  <c r="L465" i="17"/>
  <c r="M465" i="17" s="1"/>
  <c r="L466" i="17"/>
  <c r="M466" i="17" s="1"/>
  <c r="L467" i="17"/>
  <c r="M467" i="17" s="1"/>
  <c r="L468" i="17"/>
  <c r="M468" i="17" s="1"/>
  <c r="L469" i="17"/>
  <c r="M469" i="17" s="1"/>
  <c r="L470" i="17"/>
  <c r="M470" i="17" s="1"/>
  <c r="L471" i="17"/>
  <c r="M471" i="17" s="1"/>
  <c r="L472" i="17"/>
  <c r="M472" i="17" s="1"/>
  <c r="L473" i="17"/>
  <c r="M473" i="17" s="1"/>
  <c r="L474" i="17"/>
  <c r="M474" i="17" s="1"/>
  <c r="L475" i="17"/>
  <c r="M475" i="17" s="1"/>
  <c r="L476" i="17"/>
  <c r="M476" i="17" s="1"/>
  <c r="L477" i="17"/>
  <c r="M477" i="17" s="1"/>
  <c r="L478" i="17"/>
  <c r="M478" i="17" s="1"/>
  <c r="L479" i="17"/>
  <c r="M479" i="17" s="1"/>
  <c r="L480" i="17"/>
  <c r="M480" i="17" s="1"/>
  <c r="L481" i="17"/>
  <c r="M481" i="17" s="1"/>
  <c r="L482" i="17"/>
  <c r="M482" i="17" s="1"/>
  <c r="L483" i="17"/>
  <c r="M483" i="17" s="1"/>
  <c r="L484" i="17"/>
  <c r="M484" i="17" s="1"/>
  <c r="L485" i="17"/>
  <c r="M485" i="17" s="1"/>
  <c r="L486" i="17"/>
  <c r="M486" i="17" s="1"/>
  <c r="L487" i="17"/>
  <c r="M487" i="17" s="1"/>
  <c r="L488" i="17"/>
  <c r="M488" i="17" s="1"/>
  <c r="L489" i="17"/>
  <c r="M489" i="17" s="1"/>
  <c r="L490" i="17"/>
  <c r="M490" i="17" s="1"/>
  <c r="L491" i="17"/>
  <c r="M491" i="17" s="1"/>
  <c r="L492" i="17"/>
  <c r="M492" i="17" s="1"/>
  <c r="L493" i="17"/>
  <c r="M493" i="17" s="1"/>
  <c r="L494" i="17"/>
  <c r="M494" i="17" s="1"/>
  <c r="L495" i="17"/>
  <c r="M495" i="17" s="1"/>
  <c r="L496" i="17"/>
  <c r="M496" i="17" s="1"/>
  <c r="L497" i="17"/>
  <c r="M497" i="17" s="1"/>
  <c r="L498" i="17"/>
  <c r="M498" i="17" s="1"/>
  <c r="L499" i="17"/>
  <c r="M499" i="17" s="1"/>
  <c r="L500" i="17"/>
  <c r="M500" i="17" s="1"/>
  <c r="L501" i="17"/>
  <c r="M501" i="17" s="1"/>
  <c r="L502" i="17"/>
  <c r="M502" i="17" s="1"/>
  <c r="L503" i="17"/>
  <c r="M503" i="17" s="1"/>
  <c r="L504" i="17"/>
  <c r="M504" i="17" s="1"/>
  <c r="L505" i="17"/>
  <c r="M505" i="17" s="1"/>
  <c r="L506" i="17"/>
  <c r="M506" i="17" s="1"/>
  <c r="L507" i="17"/>
  <c r="M507" i="17" s="1"/>
  <c r="L508" i="17"/>
  <c r="M508" i="17" s="1"/>
  <c r="L509" i="17"/>
  <c r="M509" i="17" s="1"/>
  <c r="L510" i="17"/>
  <c r="M510" i="17" s="1"/>
  <c r="L511" i="17"/>
  <c r="M511" i="17" s="1"/>
  <c r="L512" i="17"/>
  <c r="M512" i="17" s="1"/>
  <c r="L513" i="17"/>
  <c r="M513" i="17" s="1"/>
  <c r="L514" i="17"/>
  <c r="M514" i="17" s="1"/>
  <c r="L515" i="17"/>
  <c r="M515" i="17" s="1"/>
  <c r="L516" i="17"/>
  <c r="M516" i="17" s="1"/>
  <c r="L517" i="17"/>
  <c r="M517" i="17" s="1"/>
  <c r="L518" i="17"/>
  <c r="M518" i="17" s="1"/>
  <c r="L519" i="17"/>
  <c r="M519" i="17" s="1"/>
  <c r="L520" i="17"/>
  <c r="M520" i="17" s="1"/>
  <c r="L521" i="17"/>
  <c r="M521" i="17" s="1"/>
  <c r="L522" i="17"/>
  <c r="M522" i="17" s="1"/>
  <c r="L523" i="17"/>
  <c r="M523" i="17" s="1"/>
  <c r="L524" i="17"/>
  <c r="M524" i="17" s="1"/>
  <c r="L525" i="17"/>
  <c r="M525" i="17" s="1"/>
  <c r="L526" i="17"/>
  <c r="M526" i="17" s="1"/>
  <c r="L527" i="17"/>
  <c r="M527" i="17" s="1"/>
  <c r="L528" i="17"/>
  <c r="M528" i="17" s="1"/>
  <c r="L529" i="17"/>
  <c r="M529" i="17" s="1"/>
  <c r="L530" i="17"/>
  <c r="M530" i="17" s="1"/>
  <c r="L531" i="17"/>
  <c r="M531" i="17" s="1"/>
  <c r="L532" i="17"/>
  <c r="M532" i="17" s="1"/>
  <c r="L533" i="17"/>
  <c r="M533" i="17" s="1"/>
  <c r="L534" i="17"/>
  <c r="M534" i="17" s="1"/>
  <c r="L535" i="17"/>
  <c r="M535" i="17" s="1"/>
  <c r="L536" i="17"/>
  <c r="M536" i="17" s="1"/>
  <c r="L537" i="17"/>
  <c r="M537" i="17" s="1"/>
  <c r="L538" i="17"/>
  <c r="M538" i="17" s="1"/>
  <c r="L539" i="17"/>
  <c r="M539" i="17" s="1"/>
  <c r="L540" i="17"/>
  <c r="M540" i="17" s="1"/>
  <c r="L541" i="17"/>
  <c r="M541" i="17" s="1"/>
  <c r="L542" i="17"/>
  <c r="M542" i="17" s="1"/>
  <c r="L543" i="17"/>
  <c r="M543" i="17" s="1"/>
  <c r="L544" i="17"/>
  <c r="M544" i="17" s="1"/>
  <c r="L545" i="17"/>
  <c r="M545" i="17" s="1"/>
  <c r="L546" i="17"/>
  <c r="M546" i="17" s="1"/>
  <c r="L547" i="17"/>
  <c r="M547" i="17" s="1"/>
  <c r="L548" i="17"/>
  <c r="M548" i="17" s="1"/>
  <c r="L549" i="17"/>
  <c r="M549" i="17" s="1"/>
  <c r="L550" i="17"/>
  <c r="M550" i="17" s="1"/>
  <c r="L551" i="17"/>
  <c r="M551" i="17" s="1"/>
  <c r="L552" i="17"/>
  <c r="M552" i="17" s="1"/>
  <c r="L553" i="17"/>
  <c r="M553" i="17" s="1"/>
  <c r="L554" i="17"/>
  <c r="M554" i="17" s="1"/>
  <c r="L555" i="17"/>
  <c r="M555" i="17" s="1"/>
  <c r="L556" i="17"/>
  <c r="M556" i="17" s="1"/>
  <c r="L557" i="17"/>
  <c r="M557" i="17" s="1"/>
  <c r="L558" i="17"/>
  <c r="M558" i="17" s="1"/>
  <c r="L559" i="17"/>
  <c r="M559" i="17" s="1"/>
  <c r="L560" i="17"/>
  <c r="M560" i="17" s="1"/>
  <c r="L561" i="17"/>
  <c r="M561" i="17" s="1"/>
  <c r="L562" i="17"/>
  <c r="M562" i="17" s="1"/>
  <c r="L563" i="17"/>
  <c r="M563" i="17" s="1"/>
  <c r="L564" i="17"/>
  <c r="M564" i="17" s="1"/>
  <c r="L565" i="17"/>
  <c r="M565" i="17" s="1"/>
  <c r="L566" i="17"/>
  <c r="M566" i="17" s="1"/>
  <c r="L567" i="17"/>
  <c r="M567" i="17" s="1"/>
  <c r="L568" i="17"/>
  <c r="M568" i="17" s="1"/>
  <c r="L569" i="17"/>
  <c r="M569" i="17" s="1"/>
  <c r="L570" i="17"/>
  <c r="M570" i="17" s="1"/>
  <c r="L571" i="17"/>
  <c r="M571" i="17" s="1"/>
  <c r="L572" i="17"/>
  <c r="M572" i="17" s="1"/>
  <c r="L573" i="17"/>
  <c r="M573" i="17" s="1"/>
  <c r="L574" i="17"/>
  <c r="M574" i="17" s="1"/>
  <c r="L575" i="17"/>
  <c r="M575" i="17" s="1"/>
  <c r="L576" i="17"/>
  <c r="M576" i="17" s="1"/>
  <c r="L577" i="17"/>
  <c r="M577" i="17" s="1"/>
  <c r="L578" i="17"/>
  <c r="M578" i="17" s="1"/>
  <c r="L579" i="17"/>
  <c r="M579" i="17" s="1"/>
  <c r="L580" i="17"/>
  <c r="M580" i="17" s="1"/>
  <c r="L581" i="17"/>
  <c r="M581" i="17" s="1"/>
  <c r="L582" i="17"/>
  <c r="M582" i="17" s="1"/>
  <c r="L583" i="17"/>
  <c r="M583" i="17" s="1"/>
  <c r="L584" i="17"/>
  <c r="M584" i="17" s="1"/>
  <c r="L585" i="17"/>
  <c r="M585" i="17" s="1"/>
  <c r="L10" i="17"/>
  <c r="M10" i="17" s="1"/>
  <c r="M78" i="17" l="1"/>
  <c r="M26" i="17"/>
  <c r="M34" i="17"/>
  <c r="M22" i="17"/>
  <c r="E57" i="17"/>
  <c r="F57" i="17" s="1"/>
  <c r="H51" i="13" s="1"/>
  <c r="E55" i="17"/>
  <c r="F55" i="17" s="1"/>
  <c r="H49" i="13" s="1"/>
  <c r="E49" i="17"/>
  <c r="F49" i="17" s="1"/>
  <c r="H43" i="13" s="1"/>
  <c r="E54" i="17"/>
  <c r="F54" i="17" s="1"/>
  <c r="H48" i="13" s="1"/>
  <c r="E56" i="17"/>
  <c r="F56" i="17" s="1"/>
  <c r="H50" i="13" s="1"/>
  <c r="E51" i="17"/>
  <c r="F51" i="17" s="1"/>
  <c r="H45" i="13" s="1"/>
  <c r="E45" i="17"/>
  <c r="F45" i="17" s="1"/>
  <c r="H39" i="13" s="1"/>
  <c r="E43" i="17"/>
  <c r="F43" i="17" s="1"/>
  <c r="H37" i="13" s="1"/>
  <c r="E39" i="17"/>
  <c r="F39" i="17" s="1"/>
  <c r="H33" i="13" s="1"/>
  <c r="E53" i="17"/>
  <c r="F53" i="17" s="1"/>
  <c r="H47" i="13" s="1"/>
  <c r="E47" i="17"/>
  <c r="F47" i="17" s="1"/>
  <c r="H41" i="13" s="1"/>
  <c r="E50" i="17"/>
  <c r="F50" i="17" s="1"/>
  <c r="H44" i="13" s="1"/>
  <c r="E46" i="17"/>
  <c r="F46" i="17" s="1"/>
  <c r="H40" i="13" s="1"/>
  <c r="E42" i="17"/>
  <c r="F42" i="17" s="1"/>
  <c r="H36" i="13" s="1"/>
  <c r="E38" i="17"/>
  <c r="F38" i="17" s="1"/>
  <c r="H32" i="13" s="1"/>
  <c r="E36" i="17"/>
  <c r="F36" i="17" s="1"/>
  <c r="H30" i="13" s="1"/>
  <c r="E34" i="17"/>
  <c r="F34" i="17" s="1"/>
  <c r="H28" i="13" s="1"/>
  <c r="E32" i="17"/>
  <c r="F32" i="17" s="1"/>
  <c r="H26" i="13" s="1"/>
  <c r="E30" i="17"/>
  <c r="F30" i="17" s="1"/>
  <c r="H24" i="13" s="1"/>
  <c r="E28" i="17"/>
  <c r="F28" i="17" s="1"/>
  <c r="H22" i="13" s="1"/>
  <c r="E26" i="17"/>
  <c r="F26" i="17" s="1"/>
  <c r="H20" i="13" s="1"/>
  <c r="E24" i="17"/>
  <c r="F24" i="17" s="1"/>
  <c r="H18" i="13" s="1"/>
  <c r="E22" i="17"/>
  <c r="F22" i="17" s="1"/>
  <c r="H16" i="13" s="1"/>
  <c r="E20" i="17"/>
  <c r="F20" i="17" s="1"/>
  <c r="H14" i="13" s="1"/>
  <c r="E18" i="17"/>
  <c r="F18" i="17" s="1"/>
  <c r="H12" i="13" s="1"/>
  <c r="E16" i="17"/>
  <c r="F16" i="17" s="1"/>
  <c r="H10" i="13" s="1"/>
  <c r="E14" i="17"/>
  <c r="F14" i="17" s="1"/>
  <c r="H8" i="13" s="1"/>
  <c r="E12" i="17"/>
  <c r="F12" i="17" s="1"/>
  <c r="H6" i="13" s="1"/>
  <c r="E52" i="17"/>
  <c r="F52" i="17" s="1"/>
  <c r="H46" i="13" s="1"/>
  <c r="E48" i="17"/>
  <c r="F48" i="17" s="1"/>
  <c r="H42" i="13" s="1"/>
  <c r="E44" i="17"/>
  <c r="F44" i="17" s="1"/>
  <c r="H38" i="13" s="1"/>
  <c r="E40" i="17"/>
  <c r="F40" i="17" s="1"/>
  <c r="H34" i="13" s="1"/>
  <c r="E41" i="17"/>
  <c r="F41" i="17" s="1"/>
  <c r="H35" i="13" s="1"/>
  <c r="E37" i="17"/>
  <c r="F37" i="17" s="1"/>
  <c r="H31" i="13" s="1"/>
  <c r="E33" i="17"/>
  <c r="F33" i="17" s="1"/>
  <c r="H27" i="13" s="1"/>
  <c r="E31" i="17"/>
  <c r="F31" i="17" s="1"/>
  <c r="H25" i="13" s="1"/>
  <c r="E29" i="17"/>
  <c r="F29" i="17" s="1"/>
  <c r="H23" i="13" s="1"/>
  <c r="E27" i="17"/>
  <c r="F27" i="17" s="1"/>
  <c r="H21" i="13" s="1"/>
  <c r="E25" i="17"/>
  <c r="F25" i="17" s="1"/>
  <c r="H19" i="13" s="1"/>
  <c r="E23" i="17"/>
  <c r="F23" i="17" s="1"/>
  <c r="H17" i="13" s="1"/>
  <c r="E21" i="17"/>
  <c r="F21" i="17" s="1"/>
  <c r="H15" i="13" s="1"/>
  <c r="E19" i="17"/>
  <c r="F19" i="17" s="1"/>
  <c r="H13" i="13" s="1"/>
  <c r="E17" i="17"/>
  <c r="F17" i="17" s="1"/>
  <c r="H11" i="13" s="1"/>
  <c r="E15" i="17"/>
  <c r="F15" i="17" s="1"/>
  <c r="H9" i="13" s="1"/>
  <c r="E13" i="17"/>
  <c r="F13" i="17" s="1"/>
  <c r="H7" i="13" s="1"/>
  <c r="E11" i="17"/>
  <c r="F11" i="17" s="1"/>
  <c r="H5" i="13" s="1"/>
  <c r="E35" i="17"/>
  <c r="F35" i="17" s="1"/>
  <c r="H29" i="13" s="1"/>
  <c r="E10" i="17"/>
  <c r="F10" i="17" s="1"/>
  <c r="H4" i="13" s="1"/>
  <c r="K7" i="6"/>
  <c r="J7" i="6"/>
  <c r="I7" i="6"/>
  <c r="H7" i="6"/>
  <c r="G7" i="6"/>
  <c r="B3" i="6"/>
  <c r="L54" i="7" s="1"/>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53" i="13"/>
  <c r="G41" i="13"/>
  <c r="G42" i="13"/>
  <c r="G43" i="13"/>
  <c r="G49" i="13"/>
  <c r="G50" i="13"/>
  <c r="G51" i="13"/>
  <c r="G57" i="13"/>
  <c r="G58" i="13"/>
  <c r="G59" i="13"/>
  <c r="G65" i="13"/>
  <c r="G66" i="13"/>
  <c r="G67" i="13"/>
  <c r="G73" i="13"/>
  <c r="G74" i="13"/>
  <c r="G75" i="13"/>
  <c r="G81" i="13"/>
  <c r="G82" i="13"/>
  <c r="G83" i="13"/>
  <c r="M41" i="7"/>
  <c r="M42" i="7"/>
  <c r="M43" i="7"/>
  <c r="M49" i="7"/>
  <c r="M50" i="7"/>
  <c r="M51" i="7"/>
  <c r="M57" i="7"/>
  <c r="M58" i="7"/>
  <c r="M59" i="7"/>
  <c r="M65" i="7"/>
  <c r="M66" i="7"/>
  <c r="M67" i="7"/>
  <c r="M73" i="7"/>
  <c r="M74" i="7"/>
  <c r="M75" i="7"/>
  <c r="M81" i="7"/>
  <c r="M82" i="7"/>
  <c r="M83" i="7"/>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7" i="12"/>
  <c r="C8" i="12"/>
  <c r="G36" i="13" s="1"/>
  <c r="C9" i="12"/>
  <c r="G37" i="13" s="1"/>
  <c r="C10" i="12"/>
  <c r="G38" i="13" s="1"/>
  <c r="C11" i="12"/>
  <c r="G39" i="13" s="1"/>
  <c r="C12" i="12"/>
  <c r="G40" i="13" s="1"/>
  <c r="C13" i="12"/>
  <c r="C14" i="12"/>
  <c r="C15" i="12"/>
  <c r="C16" i="12"/>
  <c r="G44" i="13" s="1"/>
  <c r="C17" i="12"/>
  <c r="G45" i="13" s="1"/>
  <c r="C18" i="12"/>
  <c r="G46" i="13" s="1"/>
  <c r="C19" i="12"/>
  <c r="G47" i="13" s="1"/>
  <c r="C20" i="12"/>
  <c r="G48" i="13" s="1"/>
  <c r="C21" i="12"/>
  <c r="C22" i="12"/>
  <c r="C23" i="12"/>
  <c r="C24" i="12"/>
  <c r="G52" i="13" s="1"/>
  <c r="C25" i="12"/>
  <c r="G53" i="13" s="1"/>
  <c r="C26" i="12"/>
  <c r="G54" i="13" s="1"/>
  <c r="C27" i="12"/>
  <c r="G55" i="13" s="1"/>
  <c r="C28" i="12"/>
  <c r="G56" i="13" s="1"/>
  <c r="C29" i="12"/>
  <c r="C30" i="12"/>
  <c r="C31" i="12"/>
  <c r="C32" i="12"/>
  <c r="G60" i="13" s="1"/>
  <c r="C33" i="12"/>
  <c r="G61" i="13" s="1"/>
  <c r="C34" i="12"/>
  <c r="G62" i="13" s="1"/>
  <c r="C35" i="12"/>
  <c r="G63" i="13" s="1"/>
  <c r="C36" i="12"/>
  <c r="G64" i="13" s="1"/>
  <c r="C37" i="12"/>
  <c r="C38" i="12"/>
  <c r="C39" i="12"/>
  <c r="C40" i="12"/>
  <c r="G68" i="13" s="1"/>
  <c r="C41" i="12"/>
  <c r="G69" i="13" s="1"/>
  <c r="C42" i="12"/>
  <c r="G70" i="13" s="1"/>
  <c r="C43" i="12"/>
  <c r="G71" i="13" s="1"/>
  <c r="C44" i="12"/>
  <c r="G72" i="13" s="1"/>
  <c r="C45" i="12"/>
  <c r="C46" i="12"/>
  <c r="C47" i="12"/>
  <c r="C48" i="12"/>
  <c r="G76" i="13" s="1"/>
  <c r="C49" i="12"/>
  <c r="G77" i="13" s="1"/>
  <c r="C50" i="12"/>
  <c r="G78" i="13" s="1"/>
  <c r="C51" i="12"/>
  <c r="G79" i="13" s="1"/>
  <c r="C52" i="12"/>
  <c r="G80" i="13" s="1"/>
  <c r="C53" i="12"/>
  <c r="C54" i="12"/>
  <c r="C55" i="12"/>
  <c r="C7" i="12"/>
  <c r="G35" i="13" s="1"/>
  <c r="B8" i="12"/>
  <c r="M37" i="7" s="1"/>
  <c r="B9" i="12"/>
  <c r="M38" i="7" s="1"/>
  <c r="B10" i="12"/>
  <c r="M39" i="7" s="1"/>
  <c r="B11" i="12"/>
  <c r="M40" i="7" s="1"/>
  <c r="B12" i="12"/>
  <c r="B13" i="12"/>
  <c r="B14" i="12"/>
  <c r="B15" i="12"/>
  <c r="M44" i="7" s="1"/>
  <c r="B16" i="12"/>
  <c r="M45" i="7" s="1"/>
  <c r="B17" i="12"/>
  <c r="M46" i="7" s="1"/>
  <c r="B18" i="12"/>
  <c r="M47" i="7" s="1"/>
  <c r="B19" i="12"/>
  <c r="M48" i="7" s="1"/>
  <c r="B20" i="12"/>
  <c r="B21" i="12"/>
  <c r="B22" i="12"/>
  <c r="B23" i="12"/>
  <c r="M52" i="7" s="1"/>
  <c r="B24" i="12"/>
  <c r="M53" i="7" s="1"/>
  <c r="B25" i="12"/>
  <c r="M54" i="7" s="1"/>
  <c r="B26" i="12"/>
  <c r="M55" i="7" s="1"/>
  <c r="B27" i="12"/>
  <c r="M56" i="7" s="1"/>
  <c r="B28" i="12"/>
  <c r="B29" i="12"/>
  <c r="B30" i="12"/>
  <c r="B31" i="12"/>
  <c r="M60" i="7" s="1"/>
  <c r="B32" i="12"/>
  <c r="M61" i="7" s="1"/>
  <c r="B33" i="12"/>
  <c r="M62" i="7" s="1"/>
  <c r="B34" i="12"/>
  <c r="M63" i="7" s="1"/>
  <c r="B35" i="12"/>
  <c r="M64" i="7" s="1"/>
  <c r="B36" i="12"/>
  <c r="B37" i="12"/>
  <c r="B38" i="12"/>
  <c r="B39" i="12"/>
  <c r="M68" i="7" s="1"/>
  <c r="B40" i="12"/>
  <c r="M69" i="7" s="1"/>
  <c r="B41" i="12"/>
  <c r="M70" i="7" s="1"/>
  <c r="B42" i="12"/>
  <c r="M71" i="7" s="1"/>
  <c r="B43" i="12"/>
  <c r="M72" i="7" s="1"/>
  <c r="B44" i="12"/>
  <c r="B45" i="12"/>
  <c r="B46" i="12"/>
  <c r="B47" i="12"/>
  <c r="M76" i="7" s="1"/>
  <c r="B48" i="12"/>
  <c r="M77" i="7" s="1"/>
  <c r="B49" i="12"/>
  <c r="M78" i="7" s="1"/>
  <c r="B50" i="12"/>
  <c r="M79" i="7" s="1"/>
  <c r="B51" i="12"/>
  <c r="M80" i="7" s="1"/>
  <c r="B52" i="12"/>
  <c r="B53" i="12"/>
  <c r="B54" i="12"/>
  <c r="B55" i="12"/>
  <c r="M84" i="7" s="1"/>
  <c r="B7" i="12"/>
  <c r="M36" i="7" s="1"/>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43" i="13"/>
  <c r="Q9" i="3" l="1"/>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8" i="3"/>
  <c r="C29" i="2" a="1"/>
  <c r="C29" i="2" s="1"/>
  <c r="B29" i="2" a="1"/>
  <c r="B51" i="2" s="1"/>
  <c r="C44" i="2" l="1"/>
  <c r="C36" i="2"/>
  <c r="C51" i="2"/>
  <c r="C43" i="2"/>
  <c r="C35" i="2"/>
  <c r="C50" i="2"/>
  <c r="C42" i="2"/>
  <c r="C34" i="2"/>
  <c r="C49" i="2"/>
  <c r="C41" i="2"/>
  <c r="C33" i="2"/>
  <c r="C48" i="2"/>
  <c r="C40" i="2"/>
  <c r="C32" i="2"/>
  <c r="C47" i="2"/>
  <c r="C39" i="2"/>
  <c r="C31" i="2"/>
  <c r="C46" i="2"/>
  <c r="C38" i="2"/>
  <c r="C30" i="2"/>
  <c r="C45" i="2"/>
  <c r="C37" i="2"/>
  <c r="B48" i="2"/>
  <c r="B30" i="2"/>
  <c r="B49" i="2"/>
  <c r="B29" i="2"/>
  <c r="B36" i="2"/>
  <c r="B45" i="2"/>
  <c r="B46" i="2"/>
  <c r="B39" i="2"/>
  <c r="B32" i="2"/>
  <c r="B41" i="2"/>
  <c r="B34" i="2"/>
  <c r="B42" i="2"/>
  <c r="B50" i="2"/>
  <c r="B44" i="2"/>
  <c r="B37" i="2"/>
  <c r="B38" i="2"/>
  <c r="B31" i="2"/>
  <c r="B47" i="2"/>
  <c r="B40" i="2"/>
  <c r="B33" i="2"/>
  <c r="B35" i="2"/>
  <c r="B43" i="2"/>
  <c r="D17" i="13" l="1"/>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16"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13" i="13"/>
  <c r="B29" i="13"/>
  <c r="B30" i="13"/>
  <c r="B31" i="13"/>
  <c r="B32" i="13"/>
  <c r="B33" i="13"/>
  <c r="B34" i="13"/>
  <c r="B35" i="13"/>
  <c r="B36" i="13"/>
  <c r="B37" i="13"/>
  <c r="B38" i="13"/>
  <c r="D29" i="2"/>
  <c r="D30" i="2"/>
  <c r="D31" i="2"/>
  <c r="D32" i="2"/>
  <c r="D33" i="2"/>
  <c r="D34" i="2"/>
  <c r="D35" i="2"/>
  <c r="D36" i="2"/>
  <c r="D37" i="2"/>
  <c r="D38" i="2"/>
  <c r="B41" i="7"/>
  <c r="B32" i="7"/>
  <c r="B31" i="7"/>
  <c r="B39" i="7"/>
  <c r="B4" i="2" a="1"/>
  <c r="B5" i="2" s="1"/>
  <c r="B6" i="7" s="1"/>
  <c r="B40" i="13"/>
  <c r="C4" i="2" a="1"/>
  <c r="C27" i="2" s="1"/>
  <c r="B27" i="13" s="1"/>
  <c r="N34" i="7"/>
  <c r="J26" i="2"/>
  <c r="K26" i="2"/>
  <c r="L26" i="2"/>
  <c r="M26" i="2"/>
  <c r="N26" i="2"/>
  <c r="O26" i="2"/>
  <c r="P26" i="2"/>
  <c r="Q26" i="2"/>
  <c r="R26" i="2"/>
  <c r="I26" i="2"/>
  <c r="D40" i="2" l="1"/>
  <c r="T34" i="7"/>
  <c r="S34" i="7"/>
  <c r="B36" i="7"/>
  <c r="B38" i="7"/>
  <c r="B35" i="7"/>
  <c r="B33" i="7"/>
  <c r="B30" i="7"/>
  <c r="B37" i="7"/>
  <c r="B34" i="7"/>
  <c r="B28" i="2"/>
  <c r="B12" i="2"/>
  <c r="B27" i="2"/>
  <c r="B19" i="2"/>
  <c r="B11" i="2"/>
  <c r="B18" i="2"/>
  <c r="B10" i="2"/>
  <c r="B26" i="2"/>
  <c r="B25" i="2"/>
  <c r="B17" i="2"/>
  <c r="B9" i="2"/>
  <c r="B4" i="2"/>
  <c r="B24" i="2"/>
  <c r="B16" i="2"/>
  <c r="B8" i="2"/>
  <c r="B23" i="2"/>
  <c r="B15" i="2"/>
  <c r="B7" i="2"/>
  <c r="B20" i="2"/>
  <c r="B22" i="2"/>
  <c r="B14" i="2"/>
  <c r="B6" i="2"/>
  <c r="B21" i="2"/>
  <c r="B13" i="2"/>
  <c r="B47" i="13"/>
  <c r="B45" i="13"/>
  <c r="B39" i="13"/>
  <c r="B46" i="13"/>
  <c r="B44" i="13"/>
  <c r="B51" i="13"/>
  <c r="B43" i="13"/>
  <c r="B50" i="13"/>
  <c r="B42" i="13"/>
  <c r="B49" i="13"/>
  <c r="B41" i="13"/>
  <c r="B48" i="13"/>
  <c r="C19" i="2"/>
  <c r="B19" i="13" s="1"/>
  <c r="C10" i="2"/>
  <c r="B10" i="13" s="1"/>
  <c r="C25" i="2"/>
  <c r="B25" i="13" s="1"/>
  <c r="C17" i="2"/>
  <c r="B17" i="13" s="1"/>
  <c r="C9" i="2"/>
  <c r="B9" i="13" s="1"/>
  <c r="C18" i="2"/>
  <c r="B18" i="13" s="1"/>
  <c r="C24" i="2"/>
  <c r="B24" i="13" s="1"/>
  <c r="C16" i="2"/>
  <c r="B16" i="13" s="1"/>
  <c r="C8" i="2"/>
  <c r="B8" i="13" s="1"/>
  <c r="C11" i="2"/>
  <c r="B11" i="13" s="1"/>
  <c r="C26" i="2"/>
  <c r="B26" i="13" s="1"/>
  <c r="C23" i="2"/>
  <c r="B23" i="13" s="1"/>
  <c r="C15" i="2"/>
  <c r="B15" i="13" s="1"/>
  <c r="C7" i="2"/>
  <c r="B7" i="13" s="1"/>
  <c r="C6" i="2"/>
  <c r="B6" i="13" s="1"/>
  <c r="C21" i="2"/>
  <c r="B21" i="13" s="1"/>
  <c r="C13" i="2"/>
  <c r="B13" i="13" s="1"/>
  <c r="C5" i="2"/>
  <c r="B5" i="13" s="1"/>
  <c r="C22" i="2"/>
  <c r="B22" i="13" s="1"/>
  <c r="C14" i="2"/>
  <c r="B14" i="13" s="1"/>
  <c r="C28" i="2"/>
  <c r="B28" i="13" s="1"/>
  <c r="C20" i="2"/>
  <c r="B20" i="13" s="1"/>
  <c r="C12" i="2"/>
  <c r="B12" i="13" s="1"/>
  <c r="C4" i="2"/>
  <c r="B4" i="13" s="1"/>
  <c r="T26" i="2"/>
  <c r="U26" i="2"/>
  <c r="V26" i="2"/>
  <c r="W26" i="2"/>
  <c r="X26" i="2"/>
  <c r="Y26" i="2"/>
  <c r="Z26" i="2"/>
  <c r="AA26" i="2"/>
  <c r="AB26" i="2"/>
  <c r="AC26" i="2"/>
  <c r="AD26" i="2"/>
  <c r="AE26" i="2"/>
  <c r="S26" i="2"/>
  <c r="B22" i="7" l="1"/>
  <c r="D21" i="2"/>
  <c r="B9" i="7"/>
  <c r="D8" i="2"/>
  <c r="B11" i="7"/>
  <c r="D10" i="2"/>
  <c r="B7" i="7"/>
  <c r="D6" i="2"/>
  <c r="B17" i="7"/>
  <c r="D16" i="2"/>
  <c r="B19" i="7"/>
  <c r="D18" i="2"/>
  <c r="D5" i="2"/>
  <c r="B15" i="7"/>
  <c r="D14" i="2"/>
  <c r="B25" i="7"/>
  <c r="D24" i="2"/>
  <c r="B12" i="7"/>
  <c r="D11" i="2"/>
  <c r="B23" i="7"/>
  <c r="D22" i="2"/>
  <c r="B5" i="7"/>
  <c r="D4" i="2"/>
  <c r="B20" i="7"/>
  <c r="D19" i="2"/>
  <c r="B21" i="7"/>
  <c r="D20" i="2"/>
  <c r="B8" i="7"/>
  <c r="D7" i="2"/>
  <c r="B13" i="7"/>
  <c r="D12" i="2"/>
  <c r="B16" i="7"/>
  <c r="D15" i="2"/>
  <c r="B26" i="7"/>
  <c r="D25" i="2"/>
  <c r="B29" i="7"/>
  <c r="D28" i="2"/>
  <c r="B10" i="7"/>
  <c r="D9" i="2"/>
  <c r="B28" i="7"/>
  <c r="D27" i="2"/>
  <c r="B18" i="7"/>
  <c r="D17" i="2"/>
  <c r="B14" i="7"/>
  <c r="D13" i="2"/>
  <c r="B24" i="7"/>
  <c r="D23" i="2"/>
  <c r="B27" i="7"/>
  <c r="D26" i="2"/>
  <c r="B51" i="7"/>
  <c r="D50" i="2"/>
  <c r="B45" i="7"/>
  <c r="D44" i="2"/>
  <c r="B42" i="7"/>
  <c r="D41" i="2"/>
  <c r="B47" i="7"/>
  <c r="D46" i="2"/>
  <c r="B52" i="7"/>
  <c r="D51" i="2"/>
  <c r="B49" i="7"/>
  <c r="D48" i="2"/>
  <c r="B48" i="7"/>
  <c r="D47" i="2"/>
  <c r="B44" i="7"/>
  <c r="D43" i="2"/>
  <c r="B46" i="7"/>
  <c r="D45" i="2"/>
  <c r="B50" i="7"/>
  <c r="D49" i="2"/>
  <c r="B40" i="7"/>
  <c r="D39" i="2"/>
  <c r="B43" i="7"/>
  <c r="D42" i="2"/>
  <c r="U34" i="7"/>
  <c r="B61" i="10"/>
  <c r="E61" i="10" s="1"/>
  <c r="B51" i="10"/>
  <c r="E51" i="10" s="1"/>
  <c r="B41" i="10"/>
  <c r="E41" i="10" s="1"/>
  <c r="B31" i="10"/>
  <c r="E31" i="10" s="1"/>
  <c r="B21" i="10"/>
  <c r="E21" i="10" s="1"/>
  <c r="B11" i="10"/>
  <c r="E11" i="10" s="1"/>
  <c r="B4" i="10"/>
  <c r="E4" i="10" s="1"/>
  <c r="B34" i="9"/>
  <c r="E34" i="9" s="1"/>
  <c r="B24" i="9"/>
  <c r="E24" i="9" s="1"/>
  <c r="B14" i="9"/>
  <c r="E14" i="9" s="1"/>
  <c r="B4" i="9"/>
  <c r="E4" i="9" s="1"/>
  <c r="N35" i="7" l="1"/>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T42" i="7" l="1"/>
  <c r="S42" i="7"/>
  <c r="T41" i="7"/>
  <c r="S41" i="7"/>
  <c r="T40" i="7"/>
  <c r="S40" i="7"/>
  <c r="T43" i="7"/>
  <c r="S43" i="7"/>
  <c r="T39" i="7"/>
  <c r="S39" i="7"/>
  <c r="T38" i="7"/>
  <c r="S38" i="7"/>
  <c r="T37" i="7"/>
  <c r="S37" i="7"/>
  <c r="T36" i="7"/>
  <c r="S36" i="7"/>
  <c r="T35" i="7"/>
  <c r="S35" i="7"/>
  <c r="J24" i="7"/>
  <c r="J34" i="7"/>
  <c r="J44" i="7"/>
  <c r="J54" i="7"/>
  <c r="J64" i="7"/>
  <c r="J74" i="7"/>
  <c r="J17" i="7"/>
  <c r="C51" i="10"/>
  <c r="B52" i="10" s="1"/>
  <c r="E52" i="10" s="1"/>
  <c r="C41" i="10"/>
  <c r="B42" i="10" s="1"/>
  <c r="E42" i="10" s="1"/>
  <c r="C31" i="10"/>
  <c r="B32" i="10" s="1"/>
  <c r="C21" i="10"/>
  <c r="B22" i="10" s="1"/>
  <c r="C11" i="10"/>
  <c r="B12" i="10" s="1"/>
  <c r="E12" i="10" s="1"/>
  <c r="C4" i="10"/>
  <c r="B5" i="10" s="1"/>
  <c r="E5" i="10" s="1"/>
  <c r="I24" i="7"/>
  <c r="I34" i="7"/>
  <c r="I44" i="7"/>
  <c r="I14" i="7"/>
  <c r="C24" i="9"/>
  <c r="B25" i="9" s="1"/>
  <c r="E25" i="9" s="1"/>
  <c r="C14" i="9"/>
  <c r="B15" i="9" s="1"/>
  <c r="U42" i="7" l="1"/>
  <c r="J35" i="7"/>
  <c r="E22" i="10"/>
  <c r="J45" i="7"/>
  <c r="E32" i="10"/>
  <c r="I25" i="7"/>
  <c r="E15" i="9"/>
  <c r="U37" i="7"/>
  <c r="U40" i="7"/>
  <c r="U41" i="7"/>
  <c r="U43" i="7"/>
  <c r="U39" i="7"/>
  <c r="U35" i="7"/>
  <c r="U38" i="7"/>
  <c r="U36" i="7"/>
  <c r="J65" i="7"/>
  <c r="B53" i="10"/>
  <c r="E53" i="10" s="1"/>
  <c r="B43" i="10"/>
  <c r="E43" i="10" s="1"/>
  <c r="J55" i="7"/>
  <c r="B33" i="10"/>
  <c r="E33" i="10" s="1"/>
  <c r="B23" i="10"/>
  <c r="E23" i="10" s="1"/>
  <c r="B13" i="10"/>
  <c r="E13" i="10" s="1"/>
  <c r="J25" i="7"/>
  <c r="B6" i="10"/>
  <c r="E6" i="10" s="1"/>
  <c r="J18" i="7"/>
  <c r="I35" i="7"/>
  <c r="B26" i="9"/>
  <c r="E26" i="9" s="1"/>
  <c r="B16" i="9"/>
  <c r="E16" i="9" s="1"/>
  <c r="H94" i="7"/>
  <c r="G94" i="7"/>
  <c r="F94" i="7"/>
  <c r="E94" i="7"/>
  <c r="D94" i="7"/>
  <c r="C94" i="7"/>
  <c r="H93" i="7"/>
  <c r="G93" i="7"/>
  <c r="F93" i="7"/>
  <c r="E93" i="7"/>
  <c r="D93" i="7"/>
  <c r="C93" i="7"/>
  <c r="H92" i="7"/>
  <c r="G92" i="7"/>
  <c r="F92" i="7"/>
  <c r="E92" i="7"/>
  <c r="D92" i="7"/>
  <c r="C92" i="7"/>
  <c r="H91" i="7"/>
  <c r="G91" i="7"/>
  <c r="F91" i="7"/>
  <c r="E91" i="7"/>
  <c r="D91" i="7"/>
  <c r="C91" i="7"/>
  <c r="H90" i="7"/>
  <c r="G90" i="7"/>
  <c r="F90" i="7"/>
  <c r="E90" i="7"/>
  <c r="D90" i="7"/>
  <c r="C90" i="7"/>
  <c r="H89" i="7"/>
  <c r="G89" i="7"/>
  <c r="F89" i="7"/>
  <c r="E89" i="7"/>
  <c r="D89" i="7"/>
  <c r="C89" i="7"/>
  <c r="H88" i="7"/>
  <c r="G88" i="7"/>
  <c r="F88" i="7"/>
  <c r="E88" i="7"/>
  <c r="D88" i="7"/>
  <c r="C88" i="7"/>
  <c r="H87" i="7"/>
  <c r="G87" i="7"/>
  <c r="F87" i="7"/>
  <c r="E87" i="7"/>
  <c r="D87" i="7"/>
  <c r="C87" i="7"/>
  <c r="H86" i="7"/>
  <c r="G86" i="7"/>
  <c r="F86" i="7"/>
  <c r="E86" i="7"/>
  <c r="D86" i="7"/>
  <c r="C86" i="7"/>
  <c r="H85" i="7"/>
  <c r="G85" i="7"/>
  <c r="F85" i="7"/>
  <c r="E85" i="7"/>
  <c r="D85" i="7"/>
  <c r="C85" i="7"/>
  <c r="H84" i="7"/>
  <c r="G84" i="7"/>
  <c r="F84" i="7"/>
  <c r="E84" i="7"/>
  <c r="D84" i="7"/>
  <c r="C84" i="7"/>
  <c r="H83" i="7"/>
  <c r="G83" i="7"/>
  <c r="F83" i="7"/>
  <c r="E83" i="7"/>
  <c r="D83" i="7"/>
  <c r="C83" i="7"/>
  <c r="H82" i="7"/>
  <c r="G82" i="7"/>
  <c r="F82" i="7"/>
  <c r="E82" i="7"/>
  <c r="D82" i="7"/>
  <c r="C82" i="7"/>
  <c r="H81" i="7"/>
  <c r="G81" i="7"/>
  <c r="F81" i="7"/>
  <c r="E81" i="7"/>
  <c r="D81" i="7"/>
  <c r="C81" i="7"/>
  <c r="H80" i="7"/>
  <c r="G80" i="7"/>
  <c r="F80" i="7"/>
  <c r="E80" i="7"/>
  <c r="D80" i="7"/>
  <c r="C80" i="7"/>
  <c r="H79" i="7"/>
  <c r="G79" i="7"/>
  <c r="F79" i="7"/>
  <c r="E79" i="7"/>
  <c r="D79" i="7"/>
  <c r="C79" i="7"/>
  <c r="H78" i="7"/>
  <c r="G78" i="7"/>
  <c r="F78" i="7"/>
  <c r="E78" i="7"/>
  <c r="D78" i="7"/>
  <c r="C78" i="7"/>
  <c r="H77" i="7"/>
  <c r="G77" i="7"/>
  <c r="F77" i="7"/>
  <c r="E77" i="7"/>
  <c r="D77" i="7"/>
  <c r="C77" i="7"/>
  <c r="H76" i="7"/>
  <c r="G76" i="7"/>
  <c r="F76" i="7"/>
  <c r="E76" i="7"/>
  <c r="D76" i="7"/>
  <c r="C76" i="7"/>
  <c r="H75" i="7"/>
  <c r="G75" i="7"/>
  <c r="F75" i="7"/>
  <c r="E75" i="7"/>
  <c r="D75" i="7"/>
  <c r="C75" i="7"/>
  <c r="H74" i="7"/>
  <c r="G74" i="7"/>
  <c r="F74" i="7"/>
  <c r="E74" i="7"/>
  <c r="D74" i="7"/>
  <c r="C74" i="7"/>
  <c r="H73" i="7"/>
  <c r="G73" i="7"/>
  <c r="F73" i="7"/>
  <c r="E73" i="7"/>
  <c r="D73" i="7"/>
  <c r="C73" i="7"/>
  <c r="H72" i="7"/>
  <c r="G72" i="7"/>
  <c r="F72" i="7"/>
  <c r="E72" i="7"/>
  <c r="D72" i="7"/>
  <c r="C72" i="7"/>
  <c r="H71" i="7"/>
  <c r="G71" i="7"/>
  <c r="F71" i="7"/>
  <c r="E71" i="7"/>
  <c r="D71" i="7"/>
  <c r="C71" i="7"/>
  <c r="H70" i="7"/>
  <c r="G70" i="7"/>
  <c r="F70" i="7"/>
  <c r="E70" i="7"/>
  <c r="D70" i="7"/>
  <c r="C70" i="7"/>
  <c r="H69" i="7"/>
  <c r="G69" i="7"/>
  <c r="F69" i="7"/>
  <c r="E69" i="7"/>
  <c r="D69" i="7"/>
  <c r="C69" i="7"/>
  <c r="H68" i="7"/>
  <c r="G68" i="7"/>
  <c r="F68" i="7"/>
  <c r="E68" i="7"/>
  <c r="D68" i="7"/>
  <c r="C68" i="7"/>
  <c r="H67" i="7"/>
  <c r="G67" i="7"/>
  <c r="F67" i="7"/>
  <c r="E67" i="7"/>
  <c r="D67" i="7"/>
  <c r="C67" i="7"/>
  <c r="H66" i="7"/>
  <c r="G66" i="7"/>
  <c r="F66" i="7"/>
  <c r="E66" i="7"/>
  <c r="D66" i="7"/>
  <c r="C66" i="7"/>
  <c r="H65" i="7"/>
  <c r="G65" i="7"/>
  <c r="F65" i="7"/>
  <c r="E65" i="7"/>
  <c r="D65" i="7"/>
  <c r="C65" i="7"/>
  <c r="H64" i="7"/>
  <c r="G64" i="7"/>
  <c r="F64" i="7"/>
  <c r="E64" i="7"/>
  <c r="D64" i="7"/>
  <c r="C64" i="7"/>
  <c r="H63" i="7"/>
  <c r="G63" i="7"/>
  <c r="F63" i="7"/>
  <c r="E63" i="7"/>
  <c r="D63" i="7"/>
  <c r="C63" i="7"/>
  <c r="H62" i="7"/>
  <c r="G62" i="7"/>
  <c r="F62" i="7"/>
  <c r="E62" i="7"/>
  <c r="D62" i="7"/>
  <c r="C62" i="7"/>
  <c r="H61" i="7"/>
  <c r="G61" i="7"/>
  <c r="F61" i="7"/>
  <c r="E61" i="7"/>
  <c r="D61" i="7"/>
  <c r="C61" i="7"/>
  <c r="H60" i="7"/>
  <c r="G60" i="7"/>
  <c r="F60" i="7"/>
  <c r="E60" i="7"/>
  <c r="D60" i="7"/>
  <c r="C60" i="7"/>
  <c r="H59" i="7"/>
  <c r="G59" i="7"/>
  <c r="F59" i="7"/>
  <c r="E59" i="7"/>
  <c r="D59" i="7"/>
  <c r="C59" i="7"/>
  <c r="H58" i="7"/>
  <c r="G58" i="7"/>
  <c r="F58" i="7"/>
  <c r="E58" i="7"/>
  <c r="D58" i="7"/>
  <c r="C58" i="7"/>
  <c r="H57" i="7"/>
  <c r="G57" i="7"/>
  <c r="F57" i="7"/>
  <c r="E57" i="7"/>
  <c r="D57" i="7"/>
  <c r="C57" i="7"/>
  <c r="H56" i="7"/>
  <c r="G56" i="7"/>
  <c r="F56" i="7"/>
  <c r="E56" i="7"/>
  <c r="D56" i="7"/>
  <c r="C56" i="7"/>
  <c r="H55" i="7"/>
  <c r="G55" i="7"/>
  <c r="F55" i="7"/>
  <c r="E55" i="7"/>
  <c r="D55" i="7"/>
  <c r="C55" i="7"/>
  <c r="H54" i="7"/>
  <c r="G54" i="7"/>
  <c r="F54" i="7"/>
  <c r="E54" i="7"/>
  <c r="D54" i="7"/>
  <c r="C54" i="7"/>
  <c r="H53" i="7"/>
  <c r="G53" i="7"/>
  <c r="F53" i="7"/>
  <c r="E53" i="7"/>
  <c r="D53" i="7"/>
  <c r="C53" i="7"/>
  <c r="H52" i="7"/>
  <c r="G52" i="7"/>
  <c r="F52" i="7"/>
  <c r="E52" i="7"/>
  <c r="D52" i="7"/>
  <c r="C52" i="7"/>
  <c r="H51" i="7"/>
  <c r="G51" i="7"/>
  <c r="F51" i="7"/>
  <c r="E51" i="7"/>
  <c r="D51" i="7"/>
  <c r="C51" i="7"/>
  <c r="H50" i="7"/>
  <c r="G50" i="7"/>
  <c r="F50" i="7"/>
  <c r="E50" i="7"/>
  <c r="D50" i="7"/>
  <c r="C50" i="7"/>
  <c r="H49" i="7"/>
  <c r="G49" i="7"/>
  <c r="F49" i="7"/>
  <c r="E49" i="7"/>
  <c r="D49" i="7"/>
  <c r="C49" i="7"/>
  <c r="H48" i="7"/>
  <c r="G48" i="7"/>
  <c r="F48" i="7"/>
  <c r="E48" i="7"/>
  <c r="D48" i="7"/>
  <c r="C48" i="7"/>
  <c r="H47" i="7"/>
  <c r="G47" i="7"/>
  <c r="F47" i="7"/>
  <c r="E47" i="7"/>
  <c r="D47" i="7"/>
  <c r="C47" i="7"/>
  <c r="H46" i="7"/>
  <c r="G46" i="7"/>
  <c r="F46" i="7"/>
  <c r="E46" i="7"/>
  <c r="D46" i="7"/>
  <c r="C46" i="7"/>
  <c r="H45" i="7"/>
  <c r="G45" i="7"/>
  <c r="F45" i="7"/>
  <c r="E45" i="7"/>
  <c r="D45" i="7"/>
  <c r="C45" i="7"/>
  <c r="C3" i="4"/>
  <c r="C23" i="4"/>
  <c r="C33" i="4"/>
  <c r="C43" i="4"/>
  <c r="C53" i="4"/>
  <c r="B3" i="4"/>
  <c r="K44" i="7" s="1"/>
  <c r="B23" i="6"/>
  <c r="L74" i="7" s="1"/>
  <c r="J10" i="4"/>
  <c r="B33" i="4"/>
  <c r="K74" i="7" s="1"/>
  <c r="B43" i="4"/>
  <c r="K84" i="7" s="1"/>
  <c r="T44" i="7" l="1"/>
  <c r="S44" i="7"/>
  <c r="T74" i="7"/>
  <c r="S74" i="7"/>
  <c r="M11" i="4"/>
  <c r="C44" i="4" s="1"/>
  <c r="L11" i="4"/>
  <c r="C34" i="4" s="1"/>
  <c r="B54" i="10"/>
  <c r="E54" i="10" s="1"/>
  <c r="J66" i="7"/>
  <c r="B44" i="10"/>
  <c r="E44" i="10" s="1"/>
  <c r="J56" i="7"/>
  <c r="B34" i="10"/>
  <c r="E34" i="10" s="1"/>
  <c r="J46" i="7"/>
  <c r="B24" i="10"/>
  <c r="E24" i="10" s="1"/>
  <c r="J36" i="7"/>
  <c r="B14" i="10"/>
  <c r="E14" i="10" s="1"/>
  <c r="J26" i="7"/>
  <c r="B7" i="10"/>
  <c r="E7" i="10" s="1"/>
  <c r="J19" i="7"/>
  <c r="B27" i="9"/>
  <c r="E27" i="9" s="1"/>
  <c r="I36" i="7"/>
  <c r="B17" i="9"/>
  <c r="E17" i="9" s="1"/>
  <c r="I26" i="7"/>
  <c r="I10" i="4"/>
  <c r="B4" i="4" s="1"/>
  <c r="K45" i="7" s="1"/>
  <c r="R54" i="7"/>
  <c r="Q54" i="7"/>
  <c r="R66" i="7"/>
  <c r="Q66" i="7"/>
  <c r="R74" i="7"/>
  <c r="Q74" i="7"/>
  <c r="R94" i="7"/>
  <c r="Q94" i="7"/>
  <c r="R45" i="7"/>
  <c r="Q45" i="7"/>
  <c r="R49" i="7"/>
  <c r="Q49" i="7"/>
  <c r="R65" i="7"/>
  <c r="Q65" i="7"/>
  <c r="Q69" i="7"/>
  <c r="R69" i="7"/>
  <c r="Q77" i="7"/>
  <c r="R77" i="7"/>
  <c r="R81" i="7"/>
  <c r="Q81" i="7"/>
  <c r="Q85" i="7"/>
  <c r="R85" i="7"/>
  <c r="R89" i="7"/>
  <c r="Q89" i="7"/>
  <c r="Q93" i="7"/>
  <c r="R93" i="7"/>
  <c r="R86" i="7"/>
  <c r="Q86" i="7"/>
  <c r="Q90" i="7"/>
  <c r="R90" i="7"/>
  <c r="Q53" i="7"/>
  <c r="R53" i="7"/>
  <c r="R73" i="7"/>
  <c r="Q73" i="7"/>
  <c r="Q52" i="7"/>
  <c r="R52" i="7"/>
  <c r="R56" i="7"/>
  <c r="Q56" i="7"/>
  <c r="Q60" i="7"/>
  <c r="R60" i="7"/>
  <c r="Q64" i="7"/>
  <c r="R64" i="7"/>
  <c r="R68" i="7"/>
  <c r="Q68" i="7"/>
  <c r="R72" i="7"/>
  <c r="Q72" i="7"/>
  <c r="Q76" i="7"/>
  <c r="R76" i="7"/>
  <c r="Q80" i="7"/>
  <c r="R80" i="7"/>
  <c r="Q84" i="7"/>
  <c r="R84" i="7"/>
  <c r="R62" i="7"/>
  <c r="Q62" i="7"/>
  <c r="R57" i="7"/>
  <c r="Q57" i="7"/>
  <c r="Q61" i="7"/>
  <c r="R61" i="7"/>
  <c r="R48" i="7"/>
  <c r="Q48" i="7"/>
  <c r="R88" i="7"/>
  <c r="Q88" i="7"/>
  <c r="R92" i="7"/>
  <c r="Q92" i="7"/>
  <c r="R50" i="7"/>
  <c r="Q50" i="7"/>
  <c r="R46" i="7"/>
  <c r="Q46" i="7"/>
  <c r="R58" i="7"/>
  <c r="Q58" i="7"/>
  <c r="R70" i="7"/>
  <c r="Q70" i="7"/>
  <c r="R78" i="7"/>
  <c r="Q78" i="7"/>
  <c r="R47" i="7"/>
  <c r="Q47" i="7"/>
  <c r="R51" i="7"/>
  <c r="Q51" i="7"/>
  <c r="R55" i="7"/>
  <c r="Q55" i="7"/>
  <c r="R59" i="7"/>
  <c r="Q59" i="7"/>
  <c r="R63" i="7"/>
  <c r="Q63" i="7"/>
  <c r="R67" i="7"/>
  <c r="Q67" i="7"/>
  <c r="R71" i="7"/>
  <c r="Q71" i="7"/>
  <c r="R75" i="7"/>
  <c r="Q75" i="7"/>
  <c r="R79" i="7"/>
  <c r="Q79" i="7"/>
  <c r="R83" i="7"/>
  <c r="Q83" i="7"/>
  <c r="R87" i="7"/>
  <c r="Q87" i="7"/>
  <c r="R91" i="7"/>
  <c r="Q91" i="7"/>
  <c r="R82" i="7"/>
  <c r="Q82" i="7"/>
  <c r="I11" i="4"/>
  <c r="C4" i="4" s="1"/>
  <c r="C13" i="4"/>
  <c r="B13" i="4"/>
  <c r="K54" i="7" s="1"/>
  <c r="K11" i="4"/>
  <c r="C24" i="4" s="1"/>
  <c r="J11" i="4"/>
  <c r="M10" i="4"/>
  <c r="B44" i="4" s="1"/>
  <c r="K85" i="7" s="1"/>
  <c r="H8" i="6"/>
  <c r="B4" i="6" s="1"/>
  <c r="L55" i="7" s="1"/>
  <c r="B53" i="4"/>
  <c r="K94" i="7" s="1"/>
  <c r="L10" i="4"/>
  <c r="B34" i="4" s="1"/>
  <c r="K75" i="7" s="1"/>
  <c r="B13" i="6"/>
  <c r="L64" i="7" s="1"/>
  <c r="J8" i="6"/>
  <c r="B24" i="6" s="1"/>
  <c r="L75" i="7" s="1"/>
  <c r="B23" i="4"/>
  <c r="K64" i="7" s="1"/>
  <c r="K8" i="6"/>
  <c r="I8" i="6"/>
  <c r="K10" i="4"/>
  <c r="B33" i="6"/>
  <c r="B43" i="6"/>
  <c r="L94" i="7" s="1"/>
  <c r="L84" i="7" l="1"/>
  <c r="T84" i="7" s="1"/>
  <c r="U44" i="7"/>
  <c r="T54" i="7"/>
  <c r="S54" i="7"/>
  <c r="T94" i="7"/>
  <c r="S94" i="7"/>
  <c r="U74" i="7"/>
  <c r="T64" i="7"/>
  <c r="S64" i="7"/>
  <c r="B55" i="10"/>
  <c r="E55" i="10" s="1"/>
  <c r="J67" i="7"/>
  <c r="B45" i="10"/>
  <c r="E45" i="10" s="1"/>
  <c r="J57" i="7"/>
  <c r="B35" i="10"/>
  <c r="E35" i="10" s="1"/>
  <c r="J47" i="7"/>
  <c r="B25" i="10"/>
  <c r="E25" i="10" s="1"/>
  <c r="J37" i="7"/>
  <c r="B15" i="10"/>
  <c r="E15" i="10" s="1"/>
  <c r="J27" i="7"/>
  <c r="B8" i="10"/>
  <c r="E8" i="10" s="1"/>
  <c r="J20" i="7"/>
  <c r="B28" i="9"/>
  <c r="E28" i="9" s="1"/>
  <c r="I37" i="7"/>
  <c r="B18" i="9"/>
  <c r="E18" i="9" s="1"/>
  <c r="I27" i="7"/>
  <c r="C5" i="4"/>
  <c r="B45" i="4"/>
  <c r="K86" i="7" s="1"/>
  <c r="B14" i="4"/>
  <c r="K55" i="7" s="1"/>
  <c r="C35" i="4"/>
  <c r="C14" i="4"/>
  <c r="C25" i="4"/>
  <c r="B5" i="4"/>
  <c r="K46" i="7" s="1"/>
  <c r="C45" i="4"/>
  <c r="B25" i="6"/>
  <c r="L76" i="7" s="1"/>
  <c r="T75" i="7"/>
  <c r="B5" i="6"/>
  <c r="L56" i="7" s="1"/>
  <c r="B14" i="6"/>
  <c r="L65" i="7" s="1"/>
  <c r="B35" i="4"/>
  <c r="K76" i="7" s="1"/>
  <c r="B34" i="6"/>
  <c r="L85" i="7" s="1"/>
  <c r="B24" i="4"/>
  <c r="K65" i="7" s="1"/>
  <c r="S84" i="7" l="1"/>
  <c r="U84" i="7" s="1"/>
  <c r="B15" i="4"/>
  <c r="K56" i="7" s="1"/>
  <c r="U54" i="7"/>
  <c r="U64" i="7"/>
  <c r="U94" i="7"/>
  <c r="S55" i="7"/>
  <c r="S75" i="7"/>
  <c r="U75" i="7" s="1"/>
  <c r="T45" i="7"/>
  <c r="S45" i="7"/>
  <c r="T55" i="7"/>
  <c r="B56" i="10"/>
  <c r="E56" i="10" s="1"/>
  <c r="J68" i="7"/>
  <c r="B46" i="10"/>
  <c r="E46" i="10" s="1"/>
  <c r="J58" i="7"/>
  <c r="B36" i="10"/>
  <c r="E36" i="10" s="1"/>
  <c r="J48" i="7"/>
  <c r="B26" i="10"/>
  <c r="E26" i="10" s="1"/>
  <c r="J38" i="7"/>
  <c r="B16" i="10"/>
  <c r="E16" i="10" s="1"/>
  <c r="J28" i="7"/>
  <c r="B9" i="10"/>
  <c r="E9" i="10" s="1"/>
  <c r="J21" i="7"/>
  <c r="B29" i="9"/>
  <c r="E29" i="9" s="1"/>
  <c r="I38" i="7"/>
  <c r="B19" i="9"/>
  <c r="E19" i="9" s="1"/>
  <c r="I28" i="7"/>
  <c r="C36" i="4"/>
  <c r="B36" i="4"/>
  <c r="K77" i="7" s="1"/>
  <c r="B6" i="4"/>
  <c r="K47" i="7" s="1"/>
  <c r="C46" i="4"/>
  <c r="C26" i="4"/>
  <c r="B46" i="4"/>
  <c r="K87" i="7" s="1"/>
  <c r="C6" i="4"/>
  <c r="C15" i="4"/>
  <c r="B35" i="6"/>
  <c r="L86" i="7" s="1"/>
  <c r="S85" i="7"/>
  <c r="B26" i="6"/>
  <c r="L77" i="7" s="1"/>
  <c r="B15" i="6"/>
  <c r="L66" i="7" s="1"/>
  <c r="T65" i="7"/>
  <c r="B6" i="6"/>
  <c r="L57" i="7" s="1"/>
  <c r="B25" i="4"/>
  <c r="K66" i="7" s="1"/>
  <c r="B16" i="4" l="1"/>
  <c r="K57" i="7" s="1"/>
  <c r="U45" i="7"/>
  <c r="S65" i="7"/>
  <c r="U65" i="7" s="1"/>
  <c r="T85" i="7"/>
  <c r="U85" i="7" s="1"/>
  <c r="S76" i="7"/>
  <c r="T46" i="7"/>
  <c r="S46" i="7"/>
  <c r="T56" i="7"/>
  <c r="S56" i="7"/>
  <c r="U55" i="7"/>
  <c r="T76" i="7"/>
  <c r="B57" i="10"/>
  <c r="E57" i="10" s="1"/>
  <c r="J69" i="7"/>
  <c r="B47" i="10"/>
  <c r="E47" i="10" s="1"/>
  <c r="J59" i="7"/>
  <c r="B37" i="10"/>
  <c r="E37" i="10" s="1"/>
  <c r="J49" i="7"/>
  <c r="B27" i="10"/>
  <c r="E27" i="10" s="1"/>
  <c r="J39" i="7"/>
  <c r="B17" i="10"/>
  <c r="E17" i="10" s="1"/>
  <c r="J29" i="7"/>
  <c r="B10" i="10"/>
  <c r="J22" i="7"/>
  <c r="B30" i="9"/>
  <c r="E30" i="9" s="1"/>
  <c r="I39" i="7"/>
  <c r="B20" i="9"/>
  <c r="E20" i="9" s="1"/>
  <c r="I29" i="7"/>
  <c r="B37" i="4"/>
  <c r="K78" i="7" s="1"/>
  <c r="C7" i="4"/>
  <c r="B47" i="4"/>
  <c r="K88" i="7" s="1"/>
  <c r="C27" i="4"/>
  <c r="C16" i="4"/>
  <c r="B7" i="4"/>
  <c r="K48" i="7" s="1"/>
  <c r="C47" i="4"/>
  <c r="C37" i="4"/>
  <c r="B36" i="6"/>
  <c r="L87" i="7" s="1"/>
  <c r="T86" i="7"/>
  <c r="B27" i="6"/>
  <c r="L78" i="7" s="1"/>
  <c r="T77" i="7"/>
  <c r="B16" i="6"/>
  <c r="L67" i="7" s="1"/>
  <c r="T66" i="7"/>
  <c r="B7" i="6"/>
  <c r="L58" i="7" s="1"/>
  <c r="B26" i="4"/>
  <c r="K67" i="7" s="1"/>
  <c r="J23" i="7" l="1"/>
  <c r="E10" i="10"/>
  <c r="B38" i="4"/>
  <c r="K79" i="7" s="1"/>
  <c r="S57" i="7"/>
  <c r="B17" i="4"/>
  <c r="K58" i="7" s="1"/>
  <c r="U76" i="7"/>
  <c r="U46" i="7"/>
  <c r="S66" i="7"/>
  <c r="U66" i="7" s="1"/>
  <c r="S77" i="7"/>
  <c r="U77" i="7" s="1"/>
  <c r="T47" i="7"/>
  <c r="S47" i="7"/>
  <c r="S86" i="7"/>
  <c r="U86" i="7" s="1"/>
  <c r="U56" i="7"/>
  <c r="B58" i="10"/>
  <c r="E58" i="10" s="1"/>
  <c r="J70" i="7"/>
  <c r="B48" i="10"/>
  <c r="E48" i="10" s="1"/>
  <c r="J60" i="7"/>
  <c r="B38" i="10"/>
  <c r="E38" i="10" s="1"/>
  <c r="J50" i="7"/>
  <c r="B28" i="10"/>
  <c r="E28" i="10" s="1"/>
  <c r="J40" i="7"/>
  <c r="B18" i="10"/>
  <c r="E18" i="10" s="1"/>
  <c r="J30" i="7"/>
  <c r="B31" i="9"/>
  <c r="E31" i="9" s="1"/>
  <c r="I40" i="7"/>
  <c r="B21" i="9"/>
  <c r="E21" i="9" s="1"/>
  <c r="I30" i="7"/>
  <c r="C38" i="4"/>
  <c r="C28" i="4"/>
  <c r="C17" i="4"/>
  <c r="B48" i="4"/>
  <c r="K89" i="7" s="1"/>
  <c r="C48" i="4"/>
  <c r="B8" i="4"/>
  <c r="K49" i="7" s="1"/>
  <c r="C8" i="4"/>
  <c r="B37" i="6"/>
  <c r="L88" i="7" s="1"/>
  <c r="S87" i="7"/>
  <c r="B28" i="6"/>
  <c r="L79" i="7" s="1"/>
  <c r="T78" i="7"/>
  <c r="B17" i="6"/>
  <c r="L68" i="7" s="1"/>
  <c r="T67" i="7"/>
  <c r="B8" i="6"/>
  <c r="L59" i="7" s="1"/>
  <c r="B27" i="4"/>
  <c r="K68" i="7" s="1"/>
  <c r="J32" i="2"/>
  <c r="K32" i="2"/>
  <c r="L32" i="2"/>
  <c r="M32" i="2"/>
  <c r="N32" i="2"/>
  <c r="O32" i="2"/>
  <c r="P32" i="2"/>
  <c r="Q32" i="2"/>
  <c r="R32" i="2"/>
  <c r="S32" i="2"/>
  <c r="T32" i="2"/>
  <c r="U32" i="2"/>
  <c r="V32" i="2"/>
  <c r="W32" i="2"/>
  <c r="X32" i="2"/>
  <c r="Y32" i="2"/>
  <c r="Z32" i="2"/>
  <c r="AA32" i="2"/>
  <c r="AB32" i="2"/>
  <c r="AC32" i="2"/>
  <c r="AD32" i="2"/>
  <c r="AE32" i="2"/>
  <c r="AF32" i="2"/>
  <c r="AG32" i="2"/>
  <c r="I32" i="2"/>
  <c r="B39" i="4" l="1"/>
  <c r="K80" i="7" s="1"/>
  <c r="T57" i="7"/>
  <c r="U57" i="7" s="1"/>
  <c r="S58" i="7"/>
  <c r="B18" i="4"/>
  <c r="K59" i="7" s="1"/>
  <c r="U47" i="7"/>
  <c r="T87" i="7"/>
  <c r="U87" i="7" s="1"/>
  <c r="S78" i="7"/>
  <c r="U78" i="7" s="1"/>
  <c r="T58" i="7"/>
  <c r="S67" i="7"/>
  <c r="U67" i="7" s="1"/>
  <c r="T48" i="7"/>
  <c r="S48" i="7"/>
  <c r="B59" i="10"/>
  <c r="E59" i="10" s="1"/>
  <c r="J71" i="7"/>
  <c r="B49" i="10"/>
  <c r="E49" i="10" s="1"/>
  <c r="J61" i="7"/>
  <c r="B39" i="10"/>
  <c r="E39" i="10" s="1"/>
  <c r="J51" i="7"/>
  <c r="B29" i="10"/>
  <c r="E29" i="10" s="1"/>
  <c r="J41" i="7"/>
  <c r="B19" i="10"/>
  <c r="E19" i="10" s="1"/>
  <c r="J31" i="7"/>
  <c r="B32" i="9"/>
  <c r="E32" i="9" s="1"/>
  <c r="I41" i="7"/>
  <c r="B22" i="9"/>
  <c r="E22" i="9" s="1"/>
  <c r="I31" i="7"/>
  <c r="C9" i="4"/>
  <c r="C18" i="4"/>
  <c r="B49" i="4"/>
  <c r="K90" i="7" s="1"/>
  <c r="C29" i="4"/>
  <c r="B9" i="4"/>
  <c r="K50" i="7" s="1"/>
  <c r="C49" i="4"/>
  <c r="C39" i="4"/>
  <c r="B38" i="6"/>
  <c r="L89" i="7" s="1"/>
  <c r="S88" i="7"/>
  <c r="B29" i="6"/>
  <c r="L80" i="7" s="1"/>
  <c r="B18" i="6"/>
  <c r="L69" i="7" s="1"/>
  <c r="T68" i="7"/>
  <c r="B9" i="6"/>
  <c r="L60" i="7" s="1"/>
  <c r="B28" i="4"/>
  <c r="K69" i="7" s="1"/>
  <c r="B40" i="4" l="1"/>
  <c r="K81" i="7" s="1"/>
  <c r="U58" i="7"/>
  <c r="B19" i="4"/>
  <c r="K60" i="7" s="1"/>
  <c r="U48" i="7"/>
  <c r="S68" i="7"/>
  <c r="U68" i="7" s="1"/>
  <c r="T79" i="7"/>
  <c r="S79" i="7"/>
  <c r="T59" i="7"/>
  <c r="S59" i="7"/>
  <c r="T49" i="7"/>
  <c r="S49" i="7"/>
  <c r="T88" i="7"/>
  <c r="U88" i="7" s="1"/>
  <c r="B60" i="10"/>
  <c r="J72" i="7"/>
  <c r="B50" i="10"/>
  <c r="J62" i="7"/>
  <c r="B40" i="10"/>
  <c r="J52" i="7"/>
  <c r="B30" i="10"/>
  <c r="J42" i="7"/>
  <c r="B20" i="10"/>
  <c r="J32" i="7"/>
  <c r="B33" i="9"/>
  <c r="I42" i="7"/>
  <c r="B23" i="9"/>
  <c r="I32" i="7"/>
  <c r="B50" i="4"/>
  <c r="K91" i="7" s="1"/>
  <c r="C40" i="4"/>
  <c r="C50" i="4"/>
  <c r="C19" i="4"/>
  <c r="C30" i="4"/>
  <c r="B10" i="4"/>
  <c r="K51" i="7" s="1"/>
  <c r="C10" i="4"/>
  <c r="B39" i="6"/>
  <c r="L90" i="7" s="1"/>
  <c r="T89" i="7"/>
  <c r="B30" i="6"/>
  <c r="L81" i="7" s="1"/>
  <c r="B19" i="6"/>
  <c r="L70" i="7" s="1"/>
  <c r="T69" i="7"/>
  <c r="B10" i="6"/>
  <c r="L61" i="7" s="1"/>
  <c r="B29" i="4"/>
  <c r="K70" i="7" s="1"/>
  <c r="J33" i="7" l="1"/>
  <c r="E20" i="10"/>
  <c r="J63" i="7"/>
  <c r="E50" i="10"/>
  <c r="J73" i="7"/>
  <c r="E60" i="10"/>
  <c r="J43" i="7"/>
  <c r="E30" i="10"/>
  <c r="J53" i="7"/>
  <c r="E40" i="10"/>
  <c r="I33" i="7"/>
  <c r="E23" i="9"/>
  <c r="I43" i="7"/>
  <c r="E33" i="9"/>
  <c r="S89" i="7"/>
  <c r="U89" i="7" s="1"/>
  <c r="B41" i="4"/>
  <c r="K82" i="7" s="1"/>
  <c r="B20" i="4"/>
  <c r="K61" i="7" s="1"/>
  <c r="U59" i="7"/>
  <c r="U79" i="7"/>
  <c r="S69" i="7"/>
  <c r="U69" i="7" s="1"/>
  <c r="U49" i="7"/>
  <c r="T80" i="7"/>
  <c r="S80" i="7"/>
  <c r="T50" i="7"/>
  <c r="S50" i="7"/>
  <c r="T60" i="7"/>
  <c r="S60" i="7"/>
  <c r="C51" i="4"/>
  <c r="C20" i="4"/>
  <c r="C11" i="4"/>
  <c r="B11" i="4"/>
  <c r="K52" i="7" s="1"/>
  <c r="C41" i="4"/>
  <c r="B51" i="4"/>
  <c r="K92" i="7" s="1"/>
  <c r="C31" i="4"/>
  <c r="B40" i="6"/>
  <c r="L91" i="7" s="1"/>
  <c r="T90" i="7"/>
  <c r="B31" i="6"/>
  <c r="L82" i="7" s="1"/>
  <c r="B20" i="6"/>
  <c r="L71" i="7" s="1"/>
  <c r="T70" i="7"/>
  <c r="B11" i="6"/>
  <c r="L62" i="7" s="1"/>
  <c r="B30" i="4"/>
  <c r="K71" i="7" s="1"/>
  <c r="B42" i="4" l="1"/>
  <c r="K83" i="7" s="1"/>
  <c r="B21" i="4"/>
  <c r="K62" i="7" s="1"/>
  <c r="U50" i="7"/>
  <c r="U80" i="7"/>
  <c r="S70" i="7"/>
  <c r="U70" i="7" s="1"/>
  <c r="U60" i="7"/>
  <c r="T81" i="7"/>
  <c r="S81" i="7"/>
  <c r="S90" i="7"/>
  <c r="U90" i="7" s="1"/>
  <c r="T51" i="7"/>
  <c r="S51" i="7"/>
  <c r="T61" i="7"/>
  <c r="S61" i="7"/>
  <c r="B52" i="4"/>
  <c r="K93" i="7" s="1"/>
  <c r="C12" i="4"/>
  <c r="C21" i="4"/>
  <c r="B12" i="4"/>
  <c r="K53" i="7" s="1"/>
  <c r="C32" i="4"/>
  <c r="C42" i="4"/>
  <c r="C52" i="4"/>
  <c r="B41" i="6"/>
  <c r="L92" i="7" s="1"/>
  <c r="T91" i="7"/>
  <c r="B32" i="6"/>
  <c r="L83" i="7" s="1"/>
  <c r="B21" i="6"/>
  <c r="L72" i="7" s="1"/>
  <c r="T71" i="7"/>
  <c r="B12" i="6"/>
  <c r="L63" i="7" s="1"/>
  <c r="B31" i="4"/>
  <c r="K72" i="7" s="1"/>
  <c r="T83" i="7" l="1"/>
  <c r="B22" i="4"/>
  <c r="U51" i="7"/>
  <c r="U61" i="7"/>
  <c r="S71" i="7"/>
  <c r="U71" i="7" s="1"/>
  <c r="U81" i="7"/>
  <c r="T62" i="7"/>
  <c r="S62" i="7"/>
  <c r="T82" i="7"/>
  <c r="S82" i="7"/>
  <c r="T53" i="7"/>
  <c r="S53" i="7"/>
  <c r="S83" i="7"/>
  <c r="S91" i="7"/>
  <c r="U91" i="7" s="1"/>
  <c r="T52" i="7"/>
  <c r="S52" i="7"/>
  <c r="C22" i="4"/>
  <c r="B42" i="6"/>
  <c r="T92" i="7"/>
  <c r="B22" i="6"/>
  <c r="L73" i="7" s="1"/>
  <c r="T72" i="7"/>
  <c r="B32" i="4"/>
  <c r="K73" i="7" s="1"/>
  <c r="C4" i="9"/>
  <c r="B5" i="9" s="1"/>
  <c r="E5" i="9" s="1"/>
  <c r="L93" i="7" l="1"/>
  <c r="S93" i="7" s="1"/>
  <c r="U83" i="7"/>
  <c r="K63" i="7"/>
  <c r="S63" i="7" s="1"/>
  <c r="U62" i="7"/>
  <c r="U53" i="7"/>
  <c r="S92" i="7"/>
  <c r="U92" i="7" s="1"/>
  <c r="U82" i="7"/>
  <c r="S72" i="7"/>
  <c r="U72" i="7" s="1"/>
  <c r="U52" i="7"/>
  <c r="T73" i="7"/>
  <c r="S73" i="7"/>
  <c r="B6" i="9"/>
  <c r="E6" i="9" s="1"/>
  <c r="I15" i="7"/>
  <c r="T93" i="7" l="1"/>
  <c r="U93" i="7" s="1"/>
  <c r="T63" i="7"/>
  <c r="U63" i="7" s="1"/>
  <c r="U73" i="7"/>
  <c r="B7" i="9"/>
  <c r="E7" i="9" s="1"/>
  <c r="I16" i="7"/>
  <c r="B8" i="9" l="1"/>
  <c r="E8" i="9" s="1"/>
  <c r="I17" i="7"/>
  <c r="B9" i="9" l="1"/>
  <c r="E9" i="9" s="1"/>
  <c r="I18" i="7"/>
  <c r="B10" i="9" l="1"/>
  <c r="E10" i="9" s="1"/>
  <c r="I19" i="7"/>
  <c r="B11" i="9" l="1"/>
  <c r="E11" i="9" s="1"/>
  <c r="I20" i="7"/>
  <c r="B12" i="9" l="1"/>
  <c r="E12" i="9" s="1"/>
  <c r="I21" i="7"/>
  <c r="B13" i="9" l="1"/>
  <c r="I22" i="7"/>
  <c r="I23" i="7" l="1"/>
  <c r="E13" i="9"/>
</calcChain>
</file>

<file path=xl/sharedStrings.xml><?xml version="1.0" encoding="utf-8"?>
<sst xmlns="http://schemas.openxmlformats.org/spreadsheetml/2006/main" count="925" uniqueCount="200">
  <si>
    <t>https://www.usbr.gov/uc/envdocs/plans.html#CCULR</t>
  </si>
  <si>
    <t>BASELINE</t>
  </si>
  <si>
    <t>SCENARIO B</t>
  </si>
  <si>
    <t>SCENARIO C1</t>
  </si>
  <si>
    <t>SCENARIO C2</t>
  </si>
  <si>
    <t>SCENARIO D1</t>
  </si>
  <si>
    <t>SCENARIO D2</t>
  </si>
  <si>
    <t>Baseline</t>
  </si>
  <si>
    <t>Scenario B</t>
  </si>
  <si>
    <t>Scenario C1</t>
  </si>
  <si>
    <t>Scenario C2</t>
  </si>
  <si>
    <t>Scenario D1</t>
  </si>
  <si>
    <t>Scenario D2</t>
  </si>
  <si>
    <t>http://www.ucrcommission.com/RepDoc/DepSchedules/Dep_Schedules_2007.pdf</t>
  </si>
  <si>
    <t>Upper Colorado River Division States Current and Future Depletion Demand Schedule, December 31, 2016</t>
  </si>
  <si>
    <t>http://www.ucrcommission.com/RepDoc/DepSchedules/CurFutDemandSchedule.pdf</t>
  </si>
  <si>
    <t>Arizona</t>
  </si>
  <si>
    <t>Wyoming</t>
  </si>
  <si>
    <t>USBR 1981</t>
  </si>
  <si>
    <t>USBR 1984</t>
  </si>
  <si>
    <t>UCRC 1999</t>
  </si>
  <si>
    <t>UCRC 1996</t>
  </si>
  <si>
    <t>min BOR/CRSS</t>
  </si>
  <si>
    <t>max BOR/CRSS</t>
  </si>
  <si>
    <t>minUCRC</t>
  </si>
  <si>
    <t>maxUCRC</t>
  </si>
  <si>
    <t>Upper Colorado River Division States Current and Future Depletion Demand Schedule, December 12, 2007</t>
  </si>
  <si>
    <t>USBR Projected Water Supply and Depletions Table - 1984</t>
  </si>
  <si>
    <t>USBR Projected Water Supply and Depletions Table - 1981</t>
  </si>
  <si>
    <t xml:space="preserve">Calendar Year </t>
  </si>
  <si>
    <t xml:space="preserve">Colorado </t>
  </si>
  <si>
    <t xml:space="preserve">Utah </t>
  </si>
  <si>
    <t xml:space="preserve">New Mexico </t>
  </si>
  <si>
    <t>Reservoir Evaporation</t>
  </si>
  <si>
    <t>Total Upper Basin</t>
  </si>
  <si>
    <t>Depletion (KAF)</t>
  </si>
  <si>
    <t>Ten years gap</t>
  </si>
  <si>
    <t>Historical Depelations</t>
  </si>
  <si>
    <t>UCRC B 2007</t>
  </si>
  <si>
    <t>UCRC 2016</t>
  </si>
  <si>
    <t>minall</t>
  </si>
  <si>
    <t>Basin study scenarios calculation - based on State.xlsx</t>
  </si>
  <si>
    <t>Basin study scenarios calculation - based on Rivers.xlsx</t>
  </si>
  <si>
    <t>(MAF/per year)</t>
  </si>
  <si>
    <t>Title</t>
  </si>
  <si>
    <t>Date</t>
  </si>
  <si>
    <t>Description</t>
  </si>
  <si>
    <t>Upper Colorado River Depeletion</t>
  </si>
  <si>
    <t>WorkSheet</t>
  </si>
  <si>
    <t>Explanation</t>
  </si>
  <si>
    <t>Upper Colorado River ResEvap</t>
  </si>
  <si>
    <t>03/15/2020</t>
  </si>
  <si>
    <t>Upper Colorado River Basin Depletions and Evaporation</t>
  </si>
  <si>
    <t>25 years report from 1971 to 1995</t>
  </si>
  <si>
    <t>Year</t>
  </si>
  <si>
    <t>5 years reports from 1996 to 2020</t>
  </si>
  <si>
    <t>Evapoartion (KAF)</t>
  </si>
  <si>
    <t>Upper Basin Estimated Water Use (KAF)</t>
  </si>
  <si>
    <r>
      <rPr>
        <b/>
        <sz val="11"/>
        <color theme="1"/>
        <rFont val="Calibri"/>
        <family val="2"/>
        <scheme val="minor"/>
      </rPr>
      <t>Evaporation</t>
    </r>
    <r>
      <rPr>
        <sz val="11"/>
        <color theme="1"/>
        <rFont val="Calibri"/>
        <family val="2"/>
        <scheme val="minor"/>
      </rPr>
      <t>:  total evaporation of Flaming Gorge + Blue Mesa + Morrow Point + Lake Powell</t>
    </r>
  </si>
  <si>
    <t>UB Depletion Plot</t>
  </si>
  <si>
    <t>Consumptive Uses</t>
  </si>
  <si>
    <t>UCRC 2007</t>
  </si>
  <si>
    <t>Basin study/ CRSS used data</t>
  </si>
  <si>
    <t>UCRC prejections</t>
  </si>
  <si>
    <t>Consumptive Uses data</t>
  </si>
  <si>
    <t>Guidance for this page</t>
  </si>
  <si>
    <t xml:space="preserve">Summary of Depletions of Schedule A (=Total of schedule B) </t>
  </si>
  <si>
    <t>Total of schedule A</t>
  </si>
  <si>
    <t>Critical Period CRSP Evap</t>
  </si>
  <si>
    <t>Depletion</t>
  </si>
  <si>
    <t xml:space="preserve"> (KAF/ per year)</t>
  </si>
  <si>
    <t>(KAF/ per year)</t>
  </si>
  <si>
    <t>(KAF/per year)</t>
  </si>
  <si>
    <t>Depletions</t>
  </si>
  <si>
    <t>CRSP Reservoir Evap</t>
  </si>
  <si>
    <t>Total (KAF)</t>
  </si>
  <si>
    <t>Summary of Depletions of Schedule A (=Total of schedule B) (KAF/ per year)</t>
  </si>
  <si>
    <t>Total of schedule A (KAF/ per year)</t>
  </si>
  <si>
    <t>Critical Period CRSP Evap (KAF/ per year)</t>
  </si>
  <si>
    <t>CRSP evaporation</t>
  </si>
  <si>
    <t>Yeaar</t>
  </si>
  <si>
    <t>TOTAL Forecasted Depletions (KAF/ per year)</t>
  </si>
  <si>
    <t>Shared CRSP Evap (KAF/ per year)</t>
  </si>
  <si>
    <t>TOTAL (KAF/ per year)</t>
  </si>
  <si>
    <t>UCRC 2007 projections</t>
  </si>
  <si>
    <t>UCRC 2016 projection</t>
  </si>
  <si>
    <t>BOR projections</t>
  </si>
  <si>
    <t>BOR 1981</t>
  </si>
  <si>
    <t>BOR 1984</t>
  </si>
  <si>
    <t>BOR 1981 projection</t>
  </si>
  <si>
    <t>BOR 1984 projection</t>
  </si>
  <si>
    <t>UCRC 1996 projection</t>
  </si>
  <si>
    <t>UCRC 1999 projection</t>
  </si>
  <si>
    <t>Scenarios used in CRSS</t>
  </si>
  <si>
    <t>https://qcnr.usu.edu/coloradoriver/files/CCRS_White_Paper_3.pdf</t>
  </si>
  <si>
    <t>There is no reservoir evaporation in the report</t>
  </si>
  <si>
    <t>Evaporation</t>
  </si>
  <si>
    <t>7 or 10 years gap</t>
  </si>
  <si>
    <t>Jian Wang (jian.wang@usu.edu)</t>
  </si>
  <si>
    <t>Upper Basin (UB) Consumptive uses comparison plot</t>
  </si>
  <si>
    <t>Colorado River Storage Project (CRSP) reservoir evaporation plot</t>
  </si>
  <si>
    <t>URL for the blog post</t>
  </si>
  <si>
    <t>About us</t>
  </si>
  <si>
    <t>Authors</t>
  </si>
  <si>
    <t>David E. Rosenberg (david.rosenberg@usu.edu)</t>
  </si>
  <si>
    <t>John C. Schmidt (jack.schmidt@usu.edu)</t>
  </si>
  <si>
    <t>Kevin G. Wheeler (kgw@waterbalance.org)</t>
  </si>
  <si>
    <t>https://qcnr.usu.edu/coloradoriver/blog/overestim_Rosen</t>
  </si>
  <si>
    <t>https://qcnr.usu.edu/coloradoriver/futures</t>
  </si>
  <si>
    <t>Application</t>
  </si>
  <si>
    <t>CRSP Reservoir Evaporation Plot</t>
  </si>
  <si>
    <r>
      <t>The </t>
    </r>
    <r>
      <rPr>
        <b/>
        <i/>
        <sz val="11"/>
        <color rgb="FF333333"/>
        <rFont val="Calibri"/>
        <family val="2"/>
        <scheme val="minor"/>
      </rPr>
      <t>Center for Colorado River Studies</t>
    </r>
    <r>
      <rPr>
        <sz val="11"/>
        <color rgb="FF333333"/>
        <rFont val="Calibri"/>
        <family val="2"/>
        <scheme val="minor"/>
      </rPr>
      <t> at Utah State University is a nexus for innovative research, teaching, and outreach that informs management of the Colorado River and other major rivers of the American Southwest. </t>
    </r>
  </si>
  <si>
    <t>Our website</t>
  </si>
  <si>
    <t>https://qcnr.usu.edu/coloradoriver/index</t>
  </si>
  <si>
    <t>More work from us</t>
  </si>
  <si>
    <t xml:space="preserve">This file is used to generate the plot that shows scenarios of Upper Colorado River Basin consumptive water use predicated by Bureau of Reclamation (BOR), Upper Colorado River Commission (UCRC) and used in CRSS (BOR/CRSS) in comparison to actual use. </t>
  </si>
  <si>
    <t>The generated plot has been used in Figure 5 in the white paper "Managing the Colorado River for an Uncertain Future" and one blog post "Scenarios Consistently Overestimate Consumptive Water Use in the Upper Colorado River Basin"</t>
  </si>
  <si>
    <t>URL for white paper</t>
  </si>
  <si>
    <t>Store all data for "the UB Depletion Plot"</t>
  </si>
  <si>
    <t>Store all data for "CRSP Reservoir Evaporation Plot"</t>
  </si>
  <si>
    <t>Actual water use data</t>
  </si>
  <si>
    <t>Data Sources</t>
  </si>
  <si>
    <t xml:space="preserve">Under CRSS folder. </t>
  </si>
  <si>
    <t>Original data is from CRSS folder. "CRSS\CRSS.Jun2019\dmi\Demand_Input_Tool_Current_Trends_And_Other_Scenarios_092412wFig_v4.xlsm".</t>
  </si>
  <si>
    <t xml:space="preserve">BOR-CRSS (6 scenarios) </t>
  </si>
  <si>
    <t>from "Upper Colorado River Depeletion" worksheet</t>
  </si>
  <si>
    <t>from "Upper Colorado River ResEvap" worksheet</t>
  </si>
  <si>
    <t>from all of the following worksheets</t>
  </si>
  <si>
    <t>Colorado River Interim Surplus Criteria, Draft Environmental Impact Statement</t>
  </si>
  <si>
    <t>Colorado River Interim Surplus Criteria, FEIS</t>
  </si>
  <si>
    <t>Screenshot of data copied in "UCRC 1996" worksheet</t>
  </si>
  <si>
    <t>Upper Colorado River Division States, Current and Future Depletion Demand Schedule, 2007</t>
  </si>
  <si>
    <t>Upper Colorado River Division States Current and Future Depletion Demand Schedule, 2016</t>
  </si>
  <si>
    <t>CRSS\CRSS.Jun2019\dmi\Demand_Input_Tool_Current_Trends_And_Other_Scenarios_092412wFig_v4.xlsm.</t>
  </si>
  <si>
    <t>Obtain Data</t>
  </si>
  <si>
    <t>Screenshot of data  is attached  in "UCRC 1999" worksheet</t>
  </si>
  <si>
    <t>Screenshot of data  is attached in "BOR 1981" worksheet</t>
  </si>
  <si>
    <t>Screenshot of data  is attached in "BOR 1984" worksheet</t>
  </si>
  <si>
    <t>Projected Water Supply and Depletions, Upper Colorado River Basin, 1981</t>
  </si>
  <si>
    <t>Projected Water Supply and Depletions, Upper Colorado River Basin, 1984</t>
  </si>
  <si>
    <t>See the worksheet</t>
  </si>
  <si>
    <t>Columns Q to U is the data used to draw shaded area in the " UB Depletion Plot"</t>
  </si>
  <si>
    <t>Reclamation's Consumptive Use reports</t>
  </si>
  <si>
    <t>Data from column I to column AG is copied from Reclamation's Consumptive Use reports.</t>
  </si>
  <si>
    <t>Data from column B to column C is the transpose values of the data from column I to column AG.</t>
  </si>
  <si>
    <t>Data in Column B is from the following report.</t>
  </si>
  <si>
    <t>Depletion (KAF/per year)</t>
  </si>
  <si>
    <t>Reports URL:</t>
  </si>
  <si>
    <t>Evaporation and total upper basin data are copied from "Colorado River Interim Surplus Criteria, FEIS"</t>
  </si>
  <si>
    <t>Depletion is the gap between Total Upper basin and Evaporation</t>
  </si>
  <si>
    <t>Gap between every 10 years (used for interpolation)</t>
  </si>
  <si>
    <t>Gap between every 7 or 10 years (used for interpolation)</t>
  </si>
  <si>
    <t>Data Range (G5 to K7) is copied from the following report. Data in Columns B and C is the liner interpolation results</t>
  </si>
  <si>
    <t>Data Range (H7 to M9) is copied from the following report. Data in Columns B and C is the liner interpolation results</t>
  </si>
  <si>
    <t>Data Range (J7 to K10) is copied from the following report. Data in Columns B is the liner interpolation results</t>
  </si>
  <si>
    <t>Data Range (H8 to I14) is copied from the following report. Data in Columns B is the liner interpolation results</t>
  </si>
  <si>
    <t>We can not know CRSP reservoir evaporation unless we simulate the entire system. However, simulation results are subject to the change the rulesets.</t>
  </si>
  <si>
    <t>We now use the results calculated in "Demand_Input_Tool_Current_Trends_And_Other_Scenarios_092412wFig_v4-UB CRSS Demands Data.xlsm" for the plot.</t>
  </si>
  <si>
    <t>We use three ways to calculate depletion data. Results from different ways are very close to each other. Calculation process is shown in "Basin study scenarios calculation - based on State.xlsx", "Basin study scenarios calculation - based on Rivers.xlsx" AND "UB CRSS Demands Data.xlsm".</t>
  </si>
  <si>
    <t>UB CRSS Demands Data.xlsm</t>
  </si>
  <si>
    <t>Flaming Gorge</t>
  </si>
  <si>
    <t>Blue Mesa</t>
  </si>
  <si>
    <t>Morrow Point</t>
  </si>
  <si>
    <t>Lake Powell</t>
  </si>
  <si>
    <t xml:space="preserve"> Elevation (feet)</t>
  </si>
  <si>
    <t>May</t>
  </si>
  <si>
    <t>area (acre)</t>
  </si>
  <si>
    <t>Elevation Area Table from CRSS</t>
  </si>
  <si>
    <t xml:space="preserve"> Historical Elevation (feet)</t>
  </si>
  <si>
    <t>Area (acre)</t>
  </si>
  <si>
    <t>Evaporation (KAF)</t>
  </si>
  <si>
    <t>https://www.usbr.gov/rsvrWater/HistoricalApp.html</t>
  </si>
  <si>
    <t>Jan</t>
  </si>
  <si>
    <t>Feb</t>
  </si>
  <si>
    <t>Mar</t>
  </si>
  <si>
    <t>Apr</t>
  </si>
  <si>
    <t>Jun</t>
  </si>
  <si>
    <t>Jul</t>
  </si>
  <si>
    <t>Aug</t>
  </si>
  <si>
    <t>Sep</t>
  </si>
  <si>
    <t>Oct</t>
  </si>
  <si>
    <t>Nov</t>
  </si>
  <si>
    <t>Dec</t>
  </si>
  <si>
    <t>Month</t>
  </si>
  <si>
    <t xml:space="preserve"> (KAF/per year)</t>
  </si>
  <si>
    <t>Total</t>
  </si>
  <si>
    <t>https://qcnr.usu.edu/coloradoriver/files/FillMeadFirst_Technical_Assessment.pdf</t>
  </si>
  <si>
    <t>URL</t>
  </si>
  <si>
    <t>Lake Powell historical elevation</t>
  </si>
  <si>
    <t>Powell Gross Evap Rate from Fill Mead First report, table 2</t>
  </si>
  <si>
    <t>1. Evaporation data for Flaming Gorge, Blue Mesa and Morrow Point is from BOR consumptive uses and losses report</t>
  </si>
  <si>
    <t>2. Evaporation for Lake Powell in each month = Area of Lake Powell * Evaporation rate.</t>
  </si>
  <si>
    <t>3. Area of Lake Powell is calculated based on historical Lake Powell elevation from BOR and elevation-area table from CRSS.</t>
  </si>
  <si>
    <t>4. Evaporation rate is from Fill Mead First report.</t>
  </si>
  <si>
    <t>Historical CRSP evap</t>
  </si>
  <si>
    <t>Historical CRSP Evap with Gross Lake Powell Evap Rate</t>
  </si>
  <si>
    <t>CRSP evap (PowellGrossEvapRate)</t>
  </si>
  <si>
    <t>CRSP Reservoir Evaporation (Lake Powell evaporation is calculated based on its gross evaporation rate)</t>
  </si>
  <si>
    <t>Reclamation's Consumptive Use reports, BOR website for Lake Powell elevation, Lake Powell elevation-area table and Fill Mead First report</t>
  </si>
  <si>
    <t>Gross evaporation rate (feet)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</si>
</sst>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0" x14ac:knownFonts="1">
    <font>
      <sz val="11"/>
      <color theme="1"/>
      <name val="Calibri"/>
      <family val="2"/>
      <scheme val="minor"/>
    </font>
    <font>
      <u/>
      <sz val="11"/>
      <color theme="10"/>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b/>
      <sz val="12"/>
      <color rgb="FF000000"/>
      <name val="Times New Roman"/>
      <family val="1"/>
    </font>
    <font>
      <sz val="8"/>
      <color theme="1"/>
      <name val="Arial"/>
      <family val="2"/>
    </font>
    <font>
      <b/>
      <i/>
      <sz val="11"/>
      <color rgb="FF333333"/>
      <name val="Calibri"/>
      <family val="2"/>
      <scheme val="minor"/>
    </font>
    <font>
      <sz val="11"/>
      <color rgb="FF333333"/>
      <name val="Calibri"/>
      <family val="2"/>
      <scheme val="minor"/>
    </font>
    <font>
      <sz val="10"/>
      <color rgb="FF333333"/>
      <name val="Arial"/>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47">
    <xf numFmtId="0" fontId="0" fillId="0" borderId="0" xfId="0"/>
    <xf numFmtId="0" fontId="0" fillId="0" borderId="0" xfId="0" applyAlignment="1">
      <alignment horizontal="center"/>
    </xf>
    <xf numFmtId="0" fontId="0" fillId="0" borderId="0" xfId="0" applyAlignment="1">
      <alignment horizontal="left"/>
    </xf>
    <xf numFmtId="3" fontId="0" fillId="0" borderId="0" xfId="0" applyNumberFormat="1"/>
    <xf numFmtId="0" fontId="1" fillId="0" borderId="0" xfId="1"/>
    <xf numFmtId="0" fontId="2" fillId="0" borderId="0" xfId="0" applyFont="1"/>
    <xf numFmtId="0" fontId="2" fillId="0" borderId="0" xfId="0" applyFont="1" applyAlignment="1">
      <alignment horizontal="left"/>
    </xf>
    <xf numFmtId="3" fontId="0" fillId="0" borderId="0" xfId="0" applyNumberFormat="1" applyAlignment="1">
      <alignment horizontal="center"/>
    </xf>
    <xf numFmtId="3" fontId="3" fillId="0" borderId="0" xfId="0" applyNumberFormat="1" applyFont="1" applyAlignment="1">
      <alignment horizontal="center"/>
    </xf>
    <xf numFmtId="4" fontId="0" fillId="0" borderId="0" xfId="0" applyNumberFormat="1" applyAlignment="1">
      <alignment horizontal="center"/>
    </xf>
    <xf numFmtId="3" fontId="4"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3" fontId="4" fillId="0" borderId="0" xfId="0" applyNumberFormat="1" applyFont="1" applyAlignment="1">
      <alignment horizontal="left"/>
    </xf>
    <xf numFmtId="0" fontId="5" fillId="0" borderId="0" xfId="0" applyFont="1" applyAlignment="1">
      <alignment vertical="center"/>
    </xf>
    <xf numFmtId="0" fontId="2" fillId="0" borderId="0" xfId="0" applyFont="1" applyAlignment="1">
      <alignment horizontal="center"/>
    </xf>
    <xf numFmtId="164" fontId="0" fillId="0" borderId="0" xfId="0" applyNumberFormat="1" applyAlignment="1">
      <alignment horizontal="center"/>
    </xf>
    <xf numFmtId="0" fontId="0" fillId="0" borderId="0" xfId="0" applyFont="1" applyAlignment="1">
      <alignment horizontal="left"/>
    </xf>
    <xf numFmtId="0" fontId="0" fillId="0" borderId="0" xfId="0" applyFont="1"/>
    <xf numFmtId="0" fontId="2" fillId="0" borderId="1" xfId="0" applyFont="1" applyBorder="1"/>
    <xf numFmtId="0" fontId="6" fillId="2" borderId="0" xfId="0" applyFont="1" applyFill="1"/>
    <xf numFmtId="0" fontId="0" fillId="0" borderId="0" xfId="0" applyFont="1" applyAlignment="1">
      <alignment horizontal="center"/>
    </xf>
    <xf numFmtId="0" fontId="2" fillId="0" borderId="0" xfId="0" applyFont="1" applyFill="1"/>
    <xf numFmtId="1" fontId="3" fillId="0" borderId="0" xfId="0" applyNumberFormat="1" applyFont="1" applyAlignment="1">
      <alignment horizontal="center"/>
    </xf>
    <xf numFmtId="0" fontId="0" fillId="0" borderId="0" xfId="0" applyAlignment="1">
      <alignment horizontal="center"/>
    </xf>
    <xf numFmtId="1" fontId="0" fillId="0" borderId="0" xfId="0" applyNumberFormat="1" applyAlignment="1">
      <alignment horizontal="center"/>
    </xf>
    <xf numFmtId="0" fontId="0" fillId="0" borderId="0" xfId="0" applyAlignment="1">
      <alignment wrapText="1"/>
    </xf>
    <xf numFmtId="0" fontId="0" fillId="0" borderId="0" xfId="0" applyAlignment="1">
      <alignment vertical="center"/>
    </xf>
    <xf numFmtId="0" fontId="2" fillId="0" borderId="0" xfId="0" applyFont="1" applyAlignment="1">
      <alignment horizontal="center" vertical="center"/>
    </xf>
    <xf numFmtId="0" fontId="0" fillId="0" borderId="0" xfId="0" applyAlignment="1">
      <alignment vertical="center" wrapText="1"/>
    </xf>
    <xf numFmtId="3" fontId="3" fillId="0" borderId="0" xfId="0" applyNumberFormat="1" applyFont="1" applyAlignment="1">
      <alignment horizontal="left"/>
    </xf>
    <xf numFmtId="0" fontId="0" fillId="0" borderId="0" xfId="0" applyFont="1" applyAlignment="1">
      <alignment horizontal="left" vertical="center"/>
    </xf>
    <xf numFmtId="0" fontId="0" fillId="0" borderId="0" xfId="0" applyAlignment="1">
      <alignment horizontal="left" vertical="center"/>
    </xf>
    <xf numFmtId="0" fontId="1" fillId="0" borderId="0" xfId="1" applyAlignment="1">
      <alignment vertical="center"/>
    </xf>
    <xf numFmtId="0" fontId="0" fillId="0" borderId="0" xfId="0" applyFill="1"/>
    <xf numFmtId="0" fontId="0" fillId="0" borderId="0" xfId="0" applyFont="1" applyFill="1"/>
    <xf numFmtId="0" fontId="0" fillId="0" borderId="0" xfId="0" applyAlignment="1">
      <alignment horizontal="center"/>
    </xf>
    <xf numFmtId="0" fontId="0" fillId="0" borderId="0" xfId="0" applyAlignment="1"/>
    <xf numFmtId="0" fontId="9" fillId="0" borderId="0" xfId="0" applyFont="1"/>
    <xf numFmtId="165" fontId="0" fillId="0" borderId="0" xfId="0" applyNumberFormat="1"/>
    <xf numFmtId="165" fontId="0" fillId="0" borderId="0" xfId="0" applyNumberFormat="1" applyAlignment="1">
      <alignment horizontal="center"/>
    </xf>
    <xf numFmtId="1" fontId="2" fillId="0" borderId="0" xfId="0" applyNumberFormat="1" applyFont="1" applyAlignment="1">
      <alignment horizontal="center"/>
    </xf>
    <xf numFmtId="1" fontId="0" fillId="0" borderId="0" xfId="0" applyNumberFormat="1" applyFont="1" applyAlignment="1">
      <alignment horizontal="center"/>
    </xf>
    <xf numFmtId="1" fontId="2" fillId="0" borderId="0" xfId="0" applyNumberFormat="1" applyFont="1" applyAlignment="1">
      <alignment horizontal="left"/>
    </xf>
    <xf numFmtId="0" fontId="2" fillId="0" borderId="0" xfId="0" applyFont="1" applyAlignment="1">
      <alignment horizontal="center" vertical="center"/>
    </xf>
    <xf numFmtId="0" fontId="0" fillId="0" borderId="0" xfId="0" applyFont="1" applyAlignment="1">
      <alignment horizontal="left" vertical="center"/>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4178BE"/>
      <color rgb="FFCC5800"/>
      <color rgb="FFFF8E32"/>
      <color rgb="FFFFAD65"/>
      <color rgb="FFFFCA99"/>
      <color rgb="FF5AAAFA"/>
      <color rgb="FFFFE5CC"/>
      <color rgb="FF662700"/>
      <color rgb="FF5596E6"/>
      <color rgb="FF325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6.xml"/><Relationship Id="rId13" Type="http://schemas.openxmlformats.org/officeDocument/2006/relationships/worksheet" Target="worksheets/sheet11.xml"/><Relationship Id="rId18" Type="http://schemas.openxmlformats.org/officeDocument/2006/relationships/calcChain" Target="calcChain.xml"/><Relationship Id="rId3" Type="http://schemas.openxmlformats.org/officeDocument/2006/relationships/chartsheet" Target="chartsheets/sheet2.xml"/><Relationship Id="rId7" Type="http://schemas.openxmlformats.org/officeDocument/2006/relationships/worksheet" Target="worksheets/sheet5.xml"/><Relationship Id="rId12" Type="http://schemas.openxmlformats.org/officeDocument/2006/relationships/worksheet" Target="worksheets/sheet10.xml"/><Relationship Id="rId17" Type="http://schemas.openxmlformats.org/officeDocument/2006/relationships/sharedStrings" Target="sharedStrings.xml"/><Relationship Id="rId2" Type="http://schemas.openxmlformats.org/officeDocument/2006/relationships/chartsheet" Target="chartsheets/sheet1.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4.xml"/><Relationship Id="rId11" Type="http://schemas.openxmlformats.org/officeDocument/2006/relationships/worksheet" Target="worksheets/sheet9.xml"/><Relationship Id="rId5" Type="http://schemas.openxmlformats.org/officeDocument/2006/relationships/worksheet" Target="worksheets/sheet3.xml"/><Relationship Id="rId15" Type="http://schemas.openxmlformats.org/officeDocument/2006/relationships/theme" Target="theme/theme1.xml"/><Relationship Id="rId10" Type="http://schemas.openxmlformats.org/officeDocument/2006/relationships/worksheet" Target="worksheets/sheet8.xml"/><Relationship Id="rId4" Type="http://schemas.openxmlformats.org/officeDocument/2006/relationships/worksheet" Target="worksheets/sheet2.xml"/><Relationship Id="rId9" Type="http://schemas.openxmlformats.org/officeDocument/2006/relationships/worksheet" Target="worksheets/sheet7.xml"/><Relationship Id="rId14" Type="http://schemas.openxmlformats.org/officeDocument/2006/relationships/worksheet" Target="worksheets/sheet12.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09105166420487"/>
          <c:y val="8.6744806912741418E-2"/>
          <c:w val="0.77922411692761295"/>
          <c:h val="0.83672075676665392"/>
        </c:manualLayout>
      </c:layout>
      <c:areaChart>
        <c:grouping val="standard"/>
        <c:varyColors val="0"/>
        <c:ser>
          <c:idx val="10"/>
          <c:order val="13"/>
          <c:tx>
            <c:v>maxCRSS</c:v>
          </c:tx>
          <c:spPr>
            <a:solidFill>
              <a:schemeClr val="accent1">
                <a:lumMod val="60000"/>
                <a:lumOff val="40000"/>
              </a:schemeClr>
            </a:solidFill>
            <a:ln>
              <a:solidFill>
                <a:schemeClr val="accent1">
                  <a:lumMod val="60000"/>
                  <a:lumOff val="40000"/>
                  <a:alpha val="42000"/>
                </a:schemeClr>
              </a:solidFill>
            </a:ln>
            <a:effectLst/>
          </c:spPr>
          <c:val>
            <c:numRef>
              <c:f>'Upper Colorado River Depeletion'!$R$4:$R$94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extLst>
            <c:ext xmlns:c16="http://schemas.microsoft.com/office/drawing/2014/chart" uri="{C3380CC4-5D6E-409C-BE32-E72D297353CC}">
              <c16:uniqueId val="{00000000-6160-4D2C-AE45-2F90C43186EA}"/>
            </c:ext>
          </c:extLst>
        </c:ser>
        <c:ser>
          <c:idx val="9"/>
          <c:order val="14"/>
          <c:tx>
            <c:v>minCRSS</c:v>
          </c:tx>
          <c:spPr>
            <a:solidFill>
              <a:schemeClr val="bg1"/>
            </a:solidFill>
            <a:ln>
              <a:solidFill>
                <a:schemeClr val="bg1"/>
              </a:solidFill>
            </a:ln>
            <a:effectLst/>
          </c:spPr>
          <c:val>
            <c:numRef>
              <c:f>'Upper Colorado River Depeletion'!$Q$4:$Q$94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extLst>
            <c:ext xmlns:c16="http://schemas.microsoft.com/office/drawing/2014/chart" uri="{C3380CC4-5D6E-409C-BE32-E72D297353CC}">
              <c16:uniqueId val="{00000001-6160-4D2C-AE45-2F90C43186EA}"/>
            </c:ext>
          </c:extLst>
        </c:ser>
        <c:ser>
          <c:idx val="16"/>
          <c:order val="15"/>
          <c:tx>
            <c:v>maxUCRC</c:v>
          </c:tx>
          <c:spPr>
            <a:solidFill>
              <a:srgbClr val="FFAD65">
                <a:alpha val="50000"/>
              </a:srgbClr>
            </a:solidFill>
            <a:ln>
              <a:noFill/>
            </a:ln>
            <a:effectLst/>
          </c:spPr>
          <c:val>
            <c:numRef>
              <c:f>'Upper Colorado River Depeletion'!$T$4:$T$94</c:f>
              <c:numCache>
                <c:formatCode>0.00</c:formatCode>
                <c:ptCount val="91"/>
                <c:pt idx="30">
                  <c:v>3.96</c:v>
                </c:pt>
                <c:pt idx="31">
                  <c:v>3.9889999999999999</c:v>
                </c:pt>
                <c:pt idx="32">
                  <c:v>4.2729999999999997</c:v>
                </c:pt>
                <c:pt idx="33">
                  <c:v>4.319</c:v>
                </c:pt>
                <c:pt idx="34">
                  <c:v>4.3659999999999997</c:v>
                </c:pt>
                <c:pt idx="35">
                  <c:v>4.4450000000000003</c:v>
                </c:pt>
                <c:pt idx="36">
                  <c:v>4.4779999999999998</c:v>
                </c:pt>
                <c:pt idx="37">
                  <c:v>4.51</c:v>
                </c:pt>
                <c:pt idx="38">
                  <c:v>4.5430000000000001</c:v>
                </c:pt>
                <c:pt idx="39">
                  <c:v>4.5750000000000002</c:v>
                </c:pt>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extLst>
            <c:ext xmlns:c16="http://schemas.microsoft.com/office/drawing/2014/chart" uri="{C3380CC4-5D6E-409C-BE32-E72D297353CC}">
              <c16:uniqueId val="{00000002-6160-4D2C-AE45-2F90C43186EA}"/>
            </c:ext>
          </c:extLst>
        </c:ser>
        <c:ser>
          <c:idx val="15"/>
          <c:order val="16"/>
          <c:tx>
            <c:v>minUCRC</c:v>
          </c:tx>
          <c:spPr>
            <a:solidFill>
              <a:schemeClr val="accent1">
                <a:lumMod val="60000"/>
                <a:lumOff val="40000"/>
              </a:schemeClr>
            </a:solidFill>
            <a:ln w="25400">
              <a:noFill/>
            </a:ln>
            <a:effectLst/>
          </c:spPr>
          <c:val>
            <c:numRef>
              <c:f>'Upper Colorado River Depeletion'!$S$4:$S$94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extLst>
            <c:ext xmlns:c16="http://schemas.microsoft.com/office/drawing/2014/chart" uri="{C3380CC4-5D6E-409C-BE32-E72D297353CC}">
              <c16:uniqueId val="{00000003-6160-4D2C-AE45-2F90C43186EA}"/>
            </c:ext>
          </c:extLst>
        </c:ser>
        <c:ser>
          <c:idx val="8"/>
          <c:order val="17"/>
          <c:tx>
            <c:v>minall</c:v>
          </c:tx>
          <c:spPr>
            <a:solidFill>
              <a:sysClr val="window" lastClr="FFFFFF"/>
            </a:solidFill>
            <a:ln>
              <a:noFill/>
            </a:ln>
            <a:effectLst/>
          </c:spPr>
          <c:val>
            <c:numRef>
              <c:f>'Upper Colorado River Depeletion'!$U$4:$U$94</c:f>
              <c:numCache>
                <c:formatCode>General</c:formatCode>
                <c:ptCount val="91"/>
                <c:pt idx="30" formatCode="0.00">
                  <c:v>3.96</c:v>
                </c:pt>
                <c:pt idx="31" formatCode="0.00">
                  <c:v>3.9889999999999999</c:v>
                </c:pt>
                <c:pt idx="32" formatCode="0.00">
                  <c:v>4.0190000000000001</c:v>
                </c:pt>
                <c:pt idx="33" formatCode="0.00">
                  <c:v>4.048</c:v>
                </c:pt>
                <c:pt idx="34" formatCode="0.00">
                  <c:v>4.0780000000000003</c:v>
                </c:pt>
                <c:pt idx="35" formatCode="0.00">
                  <c:v>4.1070000000000002</c:v>
                </c:pt>
                <c:pt idx="36" formatCode="0.00">
                  <c:v>4.1369999999999996</c:v>
                </c:pt>
                <c:pt idx="37" formatCode="0.00">
                  <c:v>4.1669999999999998</c:v>
                </c:pt>
                <c:pt idx="38" formatCode="0.00">
                  <c:v>4.1959999999999997</c:v>
                </c:pt>
                <c:pt idx="39" formatCode="0.00">
                  <c:v>4.226</c:v>
                </c:pt>
                <c:pt idx="40" formatCode="0.00">
                  <c:v>4.3739999999999997</c:v>
                </c:pt>
                <c:pt idx="41" formatCode="0.00">
                  <c:v>4.3920000000000003</c:v>
                </c:pt>
                <c:pt idx="42" formatCode="0.00">
                  <c:v>4.41</c:v>
                </c:pt>
                <c:pt idx="43" formatCode="0.00">
                  <c:v>4.4279999999999999</c:v>
                </c:pt>
                <c:pt idx="44" formatCode="0.00">
                  <c:v>4.4459999999999997</c:v>
                </c:pt>
                <c:pt idx="45" formatCode="0.00">
                  <c:v>4.4640000000000004</c:v>
                </c:pt>
                <c:pt idx="46" formatCode="0.00">
                  <c:v>4.4820000000000002</c:v>
                </c:pt>
                <c:pt idx="47" formatCode="0.00">
                  <c:v>4.5</c:v>
                </c:pt>
                <c:pt idx="48" formatCode="0.00">
                  <c:v>4.5179999999999998</c:v>
                </c:pt>
                <c:pt idx="49" formatCode="0.00">
                  <c:v>4.5359999999999996</c:v>
                </c:pt>
                <c:pt idx="50" formatCode="0.00">
                  <c:v>4.6100000000000003</c:v>
                </c:pt>
                <c:pt idx="51" formatCode="0.00">
                  <c:v>4.6239999999999997</c:v>
                </c:pt>
                <c:pt idx="52" formatCode="0.00">
                  <c:v>4.6379999999999999</c:v>
                </c:pt>
                <c:pt idx="53" formatCode="0.00">
                  <c:v>4.6520000000000001</c:v>
                </c:pt>
                <c:pt idx="54" formatCode="0.00">
                  <c:v>4.6660000000000004</c:v>
                </c:pt>
                <c:pt idx="55" formatCode="0.00">
                  <c:v>4.68</c:v>
                </c:pt>
                <c:pt idx="56" formatCode="0.00">
                  <c:v>4.6929999999999996</c:v>
                </c:pt>
                <c:pt idx="57" formatCode="0.00">
                  <c:v>4.7069999999999999</c:v>
                </c:pt>
                <c:pt idx="58" formatCode="0.00">
                  <c:v>4.7210000000000001</c:v>
                </c:pt>
                <c:pt idx="59" formatCode="0.00">
                  <c:v>4.7350000000000003</c:v>
                </c:pt>
                <c:pt idx="60" formatCode="0.00">
                  <c:v>4.7489999999999997</c:v>
                </c:pt>
                <c:pt idx="61" formatCode="0.00">
                  <c:v>4.766</c:v>
                </c:pt>
                <c:pt idx="62" formatCode="0.00">
                  <c:v>4.7839999999999998</c:v>
                </c:pt>
                <c:pt idx="63" formatCode="0.00">
                  <c:v>4.8010000000000002</c:v>
                </c:pt>
                <c:pt idx="64" formatCode="0.00">
                  <c:v>4.8179999999999996</c:v>
                </c:pt>
                <c:pt idx="65" formatCode="0.00">
                  <c:v>4.8360000000000003</c:v>
                </c:pt>
                <c:pt idx="66" formatCode="0.00">
                  <c:v>4.8529999999999998</c:v>
                </c:pt>
                <c:pt idx="67" formatCode="0.00">
                  <c:v>4.87</c:v>
                </c:pt>
                <c:pt idx="68" formatCode="0.00">
                  <c:v>4.8869999999999996</c:v>
                </c:pt>
                <c:pt idx="69" formatCode="0.00">
                  <c:v>4.9050000000000002</c:v>
                </c:pt>
                <c:pt idx="70" formatCode="0.00">
                  <c:v>4.9290000000000003</c:v>
                </c:pt>
                <c:pt idx="71" formatCode="0.00">
                  <c:v>4.95</c:v>
                </c:pt>
                <c:pt idx="72" formatCode="0.00">
                  <c:v>4.97</c:v>
                </c:pt>
                <c:pt idx="73" formatCode="0.00">
                  <c:v>4.9909999999999997</c:v>
                </c:pt>
                <c:pt idx="74" formatCode="0.00">
                  <c:v>5.0119999999999996</c:v>
                </c:pt>
                <c:pt idx="75" formatCode="0.00">
                  <c:v>5.0330000000000004</c:v>
                </c:pt>
                <c:pt idx="76" formatCode="0.00">
                  <c:v>5.0529999999999999</c:v>
                </c:pt>
                <c:pt idx="77" formatCode="0.00">
                  <c:v>5.0739999999999998</c:v>
                </c:pt>
                <c:pt idx="78" formatCode="0.00">
                  <c:v>5.0828783457369369</c:v>
                </c:pt>
                <c:pt idx="79" formatCode="0.00">
                  <c:v>5.0907461095692259</c:v>
                </c:pt>
                <c:pt idx="80" formatCode="0.00">
                  <c:v>5.0986138734015096</c:v>
                </c:pt>
                <c:pt idx="81" formatCode="0.00">
                  <c:v>5.1035599247176044</c:v>
                </c:pt>
                <c:pt idx="82" formatCode="0.00">
                  <c:v>5.1085059760336975</c:v>
                </c:pt>
                <c:pt idx="83" formatCode="0.00">
                  <c:v>5.113452027349787</c:v>
                </c:pt>
                <c:pt idx="84" formatCode="0.00">
                  <c:v>5.1183980786658809</c:v>
                </c:pt>
                <c:pt idx="85" formatCode="0.00">
                  <c:v>5.123344129981974</c:v>
                </c:pt>
                <c:pt idx="86" formatCode="0.00">
                  <c:v>5.1282901812980661</c:v>
                </c:pt>
                <c:pt idx="87" formatCode="0.00">
                  <c:v>5.1332362326141592</c:v>
                </c:pt>
                <c:pt idx="88" formatCode="0.00">
                  <c:v>5.1381822839302531</c:v>
                </c:pt>
                <c:pt idx="89" formatCode="0.00">
                  <c:v>5.1431283352463462</c:v>
                </c:pt>
                <c:pt idx="90" formatCode="0.00">
                  <c:v>5.1480743865624401</c:v>
                </c:pt>
              </c:numCache>
            </c:numRef>
          </c:val>
          <c:extLst>
            <c:ext xmlns:c16="http://schemas.microsoft.com/office/drawing/2014/chart" uri="{C3380CC4-5D6E-409C-BE32-E72D297353CC}">
              <c16:uniqueId val="{00000004-6160-4D2C-AE45-2F90C43186EA}"/>
            </c:ext>
          </c:extLst>
        </c:ser>
        <c:dLbls>
          <c:showLegendKey val="0"/>
          <c:showVal val="0"/>
          <c:showCatName val="0"/>
          <c:showSerName val="0"/>
          <c:showPercent val="0"/>
          <c:showBubbleSize val="0"/>
        </c:dLbls>
        <c:axId val="182767327"/>
        <c:axId val="182808479"/>
      </c:areaChar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Depeletion'!$I$4:$I$94</c:f>
              <c:numCache>
                <c:formatCode>0.00</c:formatCode>
                <c:ptCount val="91"/>
                <c:pt idx="10">
                  <c:v>3.4620000000000002</c:v>
                </c:pt>
                <c:pt idx="11">
                  <c:v>3.5385999999999997</c:v>
                </c:pt>
                <c:pt idx="12">
                  <c:v>3.6151999999999997</c:v>
                </c:pt>
                <c:pt idx="13">
                  <c:v>3.6917999999999997</c:v>
                </c:pt>
                <c:pt idx="14">
                  <c:v>3.7683999999999997</c:v>
                </c:pt>
                <c:pt idx="15">
                  <c:v>3.8449999999999998</c:v>
                </c:pt>
                <c:pt idx="16">
                  <c:v>3.9215999999999993</c:v>
                </c:pt>
                <c:pt idx="17">
                  <c:v>3.9981999999999993</c:v>
                </c:pt>
                <c:pt idx="18">
                  <c:v>4.0747999999999989</c:v>
                </c:pt>
                <c:pt idx="19">
                  <c:v>4.1513999999999998</c:v>
                </c:pt>
                <c:pt idx="20">
                  <c:v>4.2279999999999998</c:v>
                </c:pt>
                <c:pt idx="21">
                  <c:v>4.2847</c:v>
                </c:pt>
                <c:pt idx="22">
                  <c:v>4.3413999999999993</c:v>
                </c:pt>
                <c:pt idx="23">
                  <c:v>4.3980999999999995</c:v>
                </c:pt>
                <c:pt idx="24">
                  <c:v>4.4547999999999996</c:v>
                </c:pt>
                <c:pt idx="25">
                  <c:v>4.511499999999999</c:v>
                </c:pt>
                <c:pt idx="26">
                  <c:v>4.5681999999999992</c:v>
                </c:pt>
                <c:pt idx="27">
                  <c:v>4.6248999999999985</c:v>
                </c:pt>
                <c:pt idx="28">
                  <c:v>4.6815999999999987</c:v>
                </c:pt>
                <c:pt idx="29">
                  <c:v>4.738299999999998</c:v>
                </c:pt>
                <c:pt idx="30">
                  <c:v>4.7949999999999999</c:v>
                </c:pt>
                <c:pt idx="31">
                  <c:v>4.8277999999999999</c:v>
                </c:pt>
                <c:pt idx="32">
                  <c:v>4.8606000000000007</c:v>
                </c:pt>
                <c:pt idx="33">
                  <c:v>4.8934000000000006</c:v>
                </c:pt>
                <c:pt idx="34">
                  <c:v>4.9262000000000006</c:v>
                </c:pt>
                <c:pt idx="35">
                  <c:v>4.9590000000000005</c:v>
                </c:pt>
                <c:pt idx="36">
                  <c:v>4.9918000000000013</c:v>
                </c:pt>
                <c:pt idx="37">
                  <c:v>5.0246000000000013</c:v>
                </c:pt>
                <c:pt idx="38">
                  <c:v>5.0574000000000012</c:v>
                </c:pt>
                <c:pt idx="39">
                  <c:v>5.0902000000000021</c:v>
                </c:pt>
                <c:pt idx="40">
                  <c:v>5.1230000000000002</c:v>
                </c:pt>
              </c:numCache>
            </c:numRef>
          </c:val>
          <c:smooth val="0"/>
          <c:extLst>
            <c:ext xmlns:c16="http://schemas.microsoft.com/office/drawing/2014/chart" uri="{C3380CC4-5D6E-409C-BE32-E72D297353CC}">
              <c16:uniqueId val="{00000005-6160-4D2C-AE45-2F90C43186EA}"/>
            </c:ext>
          </c:extLst>
        </c:ser>
        <c:ser>
          <c:idx val="12"/>
          <c:order val="1"/>
          <c:tx>
            <c:v>BRUCR 1984</c:v>
          </c:tx>
          <c:spPr>
            <a:ln w="22225" cap="rnd">
              <a:solidFill>
                <a:srgbClr val="00B050"/>
              </a:solidFill>
              <a:prstDash val="lgDash"/>
              <a:round/>
            </a:ln>
            <a:effectLst/>
          </c:spPr>
          <c:marker>
            <c:symbol val="none"/>
          </c:marker>
          <c:val>
            <c:numRef>
              <c:f>'Upper Colorado River Depeletion'!$J$4:$J$94</c:f>
              <c:numCache>
                <c:formatCode>0.00</c:formatCode>
                <c:ptCount val="91"/>
                <c:pt idx="13">
                  <c:v>3.4889999999999999</c:v>
                </c:pt>
                <c:pt idx="14">
                  <c:v>3.5761428571428575</c:v>
                </c:pt>
                <c:pt idx="15">
                  <c:v>3.6632857142857147</c:v>
                </c:pt>
                <c:pt idx="16">
                  <c:v>3.7504285714285719</c:v>
                </c:pt>
                <c:pt idx="17">
                  <c:v>3.8375714285714295</c:v>
                </c:pt>
                <c:pt idx="18">
                  <c:v>3.9247142857142867</c:v>
                </c:pt>
                <c:pt idx="19">
                  <c:v>4.0118571428571439</c:v>
                </c:pt>
                <c:pt idx="20">
                  <c:v>4.0990000000000002</c:v>
                </c:pt>
                <c:pt idx="21">
                  <c:v>4.1568000000000005</c:v>
                </c:pt>
                <c:pt idx="22">
                  <c:v>4.2146000000000008</c:v>
                </c:pt>
                <c:pt idx="23">
                  <c:v>4.2724000000000002</c:v>
                </c:pt>
                <c:pt idx="24">
                  <c:v>4.3302000000000005</c:v>
                </c:pt>
                <c:pt idx="25">
                  <c:v>4.3880000000000008</c:v>
                </c:pt>
                <c:pt idx="26">
                  <c:v>4.4458000000000011</c:v>
                </c:pt>
                <c:pt idx="27">
                  <c:v>4.5036000000000014</c:v>
                </c:pt>
                <c:pt idx="28">
                  <c:v>4.5614000000000017</c:v>
                </c:pt>
                <c:pt idx="29">
                  <c:v>4.619200000000002</c:v>
                </c:pt>
                <c:pt idx="30">
                  <c:v>4.6769999999999996</c:v>
                </c:pt>
                <c:pt idx="31">
                  <c:v>4.6962999999999999</c:v>
                </c:pt>
                <c:pt idx="32">
                  <c:v>4.7156000000000002</c:v>
                </c:pt>
                <c:pt idx="33">
                  <c:v>4.7349000000000006</c:v>
                </c:pt>
                <c:pt idx="34">
                  <c:v>4.7542000000000009</c:v>
                </c:pt>
                <c:pt idx="35">
                  <c:v>4.7735000000000012</c:v>
                </c:pt>
                <c:pt idx="36">
                  <c:v>4.7928000000000015</c:v>
                </c:pt>
                <c:pt idx="37">
                  <c:v>4.8121000000000009</c:v>
                </c:pt>
                <c:pt idx="38">
                  <c:v>4.8314000000000012</c:v>
                </c:pt>
                <c:pt idx="39">
                  <c:v>4.8507000000000016</c:v>
                </c:pt>
                <c:pt idx="40">
                  <c:v>4.87</c:v>
                </c:pt>
                <c:pt idx="41">
                  <c:v>4.8834999999999997</c:v>
                </c:pt>
                <c:pt idx="42">
                  <c:v>4.8970000000000002</c:v>
                </c:pt>
                <c:pt idx="43">
                  <c:v>4.9104999999999999</c:v>
                </c:pt>
                <c:pt idx="44">
                  <c:v>4.9240000000000004</c:v>
                </c:pt>
                <c:pt idx="45">
                  <c:v>4.9375</c:v>
                </c:pt>
                <c:pt idx="46">
                  <c:v>4.9509999999999996</c:v>
                </c:pt>
                <c:pt idx="47">
                  <c:v>4.9645000000000001</c:v>
                </c:pt>
                <c:pt idx="48">
                  <c:v>4.9779999999999998</c:v>
                </c:pt>
                <c:pt idx="49">
                  <c:v>4.9915000000000003</c:v>
                </c:pt>
                <c:pt idx="50">
                  <c:v>5.0049999999999999</c:v>
                </c:pt>
                <c:pt idx="51">
                  <c:v>5.0143999999999993</c:v>
                </c:pt>
                <c:pt idx="52">
                  <c:v>5.0237999999999996</c:v>
                </c:pt>
                <c:pt idx="53">
                  <c:v>5.033199999999999</c:v>
                </c:pt>
                <c:pt idx="54">
                  <c:v>5.0425999999999984</c:v>
                </c:pt>
                <c:pt idx="55">
                  <c:v>5.0519999999999978</c:v>
                </c:pt>
                <c:pt idx="56">
                  <c:v>5.0613999999999981</c:v>
                </c:pt>
                <c:pt idx="57">
                  <c:v>5.0707999999999975</c:v>
                </c:pt>
                <c:pt idx="58">
                  <c:v>5.0801999999999969</c:v>
                </c:pt>
                <c:pt idx="59">
                  <c:v>5.0895999999999963</c:v>
                </c:pt>
                <c:pt idx="60">
                  <c:v>5.0990000000000002</c:v>
                </c:pt>
                <c:pt idx="61">
                  <c:v>5.1171000000000006</c:v>
                </c:pt>
                <c:pt idx="62">
                  <c:v>5.1352000000000011</c:v>
                </c:pt>
                <c:pt idx="63">
                  <c:v>5.1533000000000007</c:v>
                </c:pt>
                <c:pt idx="64">
                  <c:v>5.1714000000000011</c:v>
                </c:pt>
                <c:pt idx="65">
                  <c:v>5.1895000000000016</c:v>
                </c:pt>
                <c:pt idx="66">
                  <c:v>5.207600000000002</c:v>
                </c:pt>
                <c:pt idx="67">
                  <c:v>5.2257000000000025</c:v>
                </c:pt>
                <c:pt idx="68">
                  <c:v>5.2438000000000029</c:v>
                </c:pt>
                <c:pt idx="69">
                  <c:v>5.2619000000000034</c:v>
                </c:pt>
                <c:pt idx="70">
                  <c:v>5.28</c:v>
                </c:pt>
              </c:numCache>
            </c:numRef>
          </c:val>
          <c:smooth val="0"/>
          <c:extLst>
            <c:ext xmlns:c16="http://schemas.microsoft.com/office/drawing/2014/chart" uri="{C3380CC4-5D6E-409C-BE32-E72D297353CC}">
              <c16:uniqueId val="{00000006-6160-4D2C-AE45-2F90C43186EA}"/>
            </c:ext>
          </c:extLst>
        </c:ser>
        <c:ser>
          <c:idx val="1"/>
          <c:order val="2"/>
          <c:tx>
            <c:v>CRSS-baseline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Depeletion'!$C$4:$C$94</c:f>
              <c:numCache>
                <c:formatCode>0.00</c:formatCode>
                <c:ptCount val="91"/>
                <c:pt idx="41">
                  <c:v>4.7031310788551135</c:v>
                </c:pt>
                <c:pt idx="42">
                  <c:v>4.7134030118551147</c:v>
                </c:pt>
                <c:pt idx="43">
                  <c:v>4.7236749448551141</c:v>
                </c:pt>
                <c:pt idx="44">
                  <c:v>4.7339468778551153</c:v>
                </c:pt>
                <c:pt idx="45">
                  <c:v>4.7442188108551155</c:v>
                </c:pt>
                <c:pt idx="46">
                  <c:v>4.7688840938551147</c:v>
                </c:pt>
                <c:pt idx="47">
                  <c:v>4.7935493768551147</c:v>
                </c:pt>
                <c:pt idx="48">
                  <c:v>4.8182146598551148</c:v>
                </c:pt>
                <c:pt idx="49">
                  <c:v>4.8428799428551166</c:v>
                </c:pt>
                <c:pt idx="50">
                  <c:v>4.8725452258551156</c:v>
                </c:pt>
                <c:pt idx="51">
                  <c:v>4.8960095088551148</c:v>
                </c:pt>
                <c:pt idx="52">
                  <c:v>4.9194737918551148</c:v>
                </c:pt>
                <c:pt idx="53">
                  <c:v>4.9429380748551157</c:v>
                </c:pt>
                <c:pt idx="54">
                  <c:v>4.9664023578551157</c:v>
                </c:pt>
                <c:pt idx="55">
                  <c:v>4.9898666408551149</c:v>
                </c:pt>
                <c:pt idx="56">
                  <c:v>5.013330923855114</c:v>
                </c:pt>
                <c:pt idx="57">
                  <c:v>5.0367952068551149</c:v>
                </c:pt>
                <c:pt idx="58">
                  <c:v>5.0602594898551159</c:v>
                </c:pt>
                <c:pt idx="59">
                  <c:v>5.083723772855115</c:v>
                </c:pt>
                <c:pt idx="60">
                  <c:v>5.1121880558551149</c:v>
                </c:pt>
                <c:pt idx="61">
                  <c:v>5.1350023398551148</c:v>
                </c:pt>
                <c:pt idx="62">
                  <c:v>5.1578166238551146</c:v>
                </c:pt>
                <c:pt idx="63">
                  <c:v>5.1806309078551154</c:v>
                </c:pt>
                <c:pt idx="64">
                  <c:v>5.2034451918551161</c:v>
                </c:pt>
                <c:pt idx="65">
                  <c:v>5.2262594758551151</c:v>
                </c:pt>
                <c:pt idx="66">
                  <c:v>5.2420947098551149</c:v>
                </c:pt>
                <c:pt idx="67">
                  <c:v>5.257929943855113</c:v>
                </c:pt>
                <c:pt idx="68">
                  <c:v>5.2737651778551138</c:v>
                </c:pt>
                <c:pt idx="69">
                  <c:v>5.2896004118551154</c:v>
                </c:pt>
                <c:pt idx="70">
                  <c:v>5.3054356458551144</c:v>
                </c:pt>
                <c:pt idx="71">
                  <c:v>5.3196942458551151</c:v>
                </c:pt>
                <c:pt idx="72">
                  <c:v>5.3339528458551149</c:v>
                </c:pt>
                <c:pt idx="73">
                  <c:v>5.3482114458551147</c:v>
                </c:pt>
                <c:pt idx="74">
                  <c:v>5.3624700458551162</c:v>
                </c:pt>
                <c:pt idx="75">
                  <c:v>5.3767286458551142</c:v>
                </c:pt>
                <c:pt idx="76">
                  <c:v>5.390987245855114</c:v>
                </c:pt>
                <c:pt idx="77">
                  <c:v>5.4052458458551156</c:v>
                </c:pt>
                <c:pt idx="78">
                  <c:v>5.4195044458551154</c:v>
                </c:pt>
                <c:pt idx="79">
                  <c:v>5.4337630458551152</c:v>
                </c:pt>
                <c:pt idx="80">
                  <c:v>5.4480216458551149</c:v>
                </c:pt>
                <c:pt idx="81">
                  <c:v>5.4577702458551141</c:v>
                </c:pt>
                <c:pt idx="82">
                  <c:v>5.4675188458551149</c:v>
                </c:pt>
                <c:pt idx="83">
                  <c:v>5.4772674458551149</c:v>
                </c:pt>
                <c:pt idx="84">
                  <c:v>5.4870160458551158</c:v>
                </c:pt>
                <c:pt idx="85">
                  <c:v>5.496764645855114</c:v>
                </c:pt>
                <c:pt idx="86">
                  <c:v>5.506513245855114</c:v>
                </c:pt>
                <c:pt idx="87">
                  <c:v>5.5162618458551158</c:v>
                </c:pt>
                <c:pt idx="88">
                  <c:v>5.5260104458551158</c:v>
                </c:pt>
                <c:pt idx="89">
                  <c:v>5.5357590458551149</c:v>
                </c:pt>
                <c:pt idx="90">
                  <c:v>5.545507645855114</c:v>
                </c:pt>
              </c:numCache>
            </c:numRef>
          </c:val>
          <c:smooth val="0"/>
          <c:extLst>
            <c:ext xmlns:c16="http://schemas.microsoft.com/office/drawing/2014/chart" uri="{C3380CC4-5D6E-409C-BE32-E72D297353CC}">
              <c16:uniqueId val="{00000007-6160-4D2C-AE45-2F90C43186EA}"/>
            </c:ext>
          </c:extLst>
        </c:ser>
        <c:ser>
          <c:idx val="2"/>
          <c:order val="3"/>
          <c:tx>
            <c:v>CRSS-B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Depeletion'!$D$4:$D$94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4.8371330386217393</c:v>
                </c:pt>
                <c:pt idx="55">
                  <c:v>4.8571984259622063</c:v>
                </c:pt>
                <c:pt idx="56">
                  <c:v>4.8772638133026716</c:v>
                </c:pt>
                <c:pt idx="57">
                  <c:v>4.8973292006431395</c:v>
                </c:pt>
                <c:pt idx="58">
                  <c:v>4.9173945879836065</c:v>
                </c:pt>
                <c:pt idx="59">
                  <c:v>4.9374599753240735</c:v>
                </c:pt>
                <c:pt idx="60">
                  <c:v>4.9575253626645397</c:v>
                </c:pt>
                <c:pt idx="61">
                  <c:v>4.9764518416543861</c:v>
                </c:pt>
                <c:pt idx="62">
                  <c:v>4.9953783206442335</c:v>
                </c:pt>
                <c:pt idx="63">
                  <c:v>5.0143047996340782</c:v>
                </c:pt>
                <c:pt idx="64">
                  <c:v>5.0332312786239246</c:v>
                </c:pt>
                <c:pt idx="65">
                  <c:v>5.0521577576137719</c:v>
                </c:pt>
                <c:pt idx="66">
                  <c:v>5.0667333303701305</c:v>
                </c:pt>
                <c:pt idx="67">
                  <c:v>5.08130890312649</c:v>
                </c:pt>
                <c:pt idx="68">
                  <c:v>5.0958844758828512</c:v>
                </c:pt>
                <c:pt idx="69">
                  <c:v>5.1104600486392124</c:v>
                </c:pt>
                <c:pt idx="70">
                  <c:v>5.1250356213955728</c:v>
                </c:pt>
                <c:pt idx="71">
                  <c:v>5.133981875997093</c:v>
                </c:pt>
                <c:pt idx="72">
                  <c:v>5.1429281305986123</c:v>
                </c:pt>
                <c:pt idx="73">
                  <c:v>5.1518743852001316</c:v>
                </c:pt>
                <c:pt idx="74">
                  <c:v>5.1608206398016518</c:v>
                </c:pt>
                <c:pt idx="75">
                  <c:v>5.1697668944031721</c:v>
                </c:pt>
                <c:pt idx="76">
                  <c:v>5.1787131490046914</c:v>
                </c:pt>
                <c:pt idx="77">
                  <c:v>5.1876594036062107</c:v>
                </c:pt>
                <c:pt idx="78">
                  <c:v>5.19660565820773</c:v>
                </c:pt>
                <c:pt idx="79">
                  <c:v>5.2055519128092502</c:v>
                </c:pt>
                <c:pt idx="80">
                  <c:v>5.2144981674107687</c:v>
                </c:pt>
                <c:pt idx="81">
                  <c:v>5.220022709496094</c:v>
                </c:pt>
                <c:pt idx="82">
                  <c:v>5.2255472515814212</c:v>
                </c:pt>
                <c:pt idx="83">
                  <c:v>5.2310717936667439</c:v>
                </c:pt>
                <c:pt idx="84">
                  <c:v>5.2365963357520693</c:v>
                </c:pt>
                <c:pt idx="85">
                  <c:v>5.2421208778373947</c:v>
                </c:pt>
                <c:pt idx="86">
                  <c:v>5.24764541992272</c:v>
                </c:pt>
                <c:pt idx="87">
                  <c:v>5.2531699620080454</c:v>
                </c:pt>
                <c:pt idx="88">
                  <c:v>5.2586945040933708</c:v>
                </c:pt>
                <c:pt idx="89">
                  <c:v>5.2642190461786953</c:v>
                </c:pt>
                <c:pt idx="90">
                  <c:v>5.2697435882640224</c:v>
                </c:pt>
              </c:numCache>
            </c:numRef>
          </c:val>
          <c:smooth val="0"/>
          <c:extLst>
            <c:ext xmlns:c16="http://schemas.microsoft.com/office/drawing/2014/chart" uri="{C3380CC4-5D6E-409C-BE32-E72D297353CC}">
              <c16:uniqueId val="{00000008-6160-4D2C-AE45-2F90C43186EA}"/>
            </c:ext>
          </c:extLst>
        </c:ser>
        <c:ser>
          <c:idx val="3"/>
          <c:order val="4"/>
          <c:tx>
            <c:v>CRSS-C1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Depeletion'!$E$4:$E$94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smooth val="0"/>
          <c:extLst>
            <c:ext xmlns:c16="http://schemas.microsoft.com/office/drawing/2014/chart" uri="{C3380CC4-5D6E-409C-BE32-E72D297353CC}">
              <c16:uniqueId val="{00000009-6160-4D2C-AE45-2F90C43186EA}"/>
            </c:ext>
          </c:extLst>
        </c:ser>
        <c:ser>
          <c:idx val="4"/>
          <c:order val="5"/>
          <c:tx>
            <c:v>CRSS-C2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Depeletion'!$F$4:$F$94</c:f>
              <c:numCache>
                <c:formatCode>0.00</c:formatCode>
                <c:ptCount val="91"/>
                <c:pt idx="41">
                  <c:v>4.7045537915571245</c:v>
                </c:pt>
                <c:pt idx="42">
                  <c:v>4.7128329069849064</c:v>
                </c:pt>
                <c:pt idx="43">
                  <c:v>4.7205830640337814</c:v>
                </c:pt>
                <c:pt idx="44">
                  <c:v>4.7283338211196462</c:v>
                </c:pt>
                <c:pt idx="45">
                  <c:v>4.7360850069972695</c:v>
                </c:pt>
                <c:pt idx="46">
                  <c:v>4.7592183921164404</c:v>
                </c:pt>
                <c:pt idx="47">
                  <c:v>4.7823521619871059</c:v>
                </c:pt>
                <c:pt idx="48">
                  <c:v>4.8054865852556148</c:v>
                </c:pt>
                <c:pt idx="49">
                  <c:v>4.8286210783918344</c:v>
                </c:pt>
                <c:pt idx="50">
                  <c:v>4.8567546767014163</c:v>
                </c:pt>
                <c:pt idx="51">
                  <c:v>4.881478795140934</c:v>
                </c:pt>
                <c:pt idx="52">
                  <c:v>4.9062032505811333</c:v>
                </c:pt>
                <c:pt idx="53">
                  <c:v>4.9309277060213326</c:v>
                </c:pt>
                <c:pt idx="54">
                  <c:v>4.9556521614615319</c:v>
                </c:pt>
                <c:pt idx="55">
                  <c:v>4.9803766169027313</c:v>
                </c:pt>
                <c:pt idx="56">
                  <c:v>5.0046284344549292</c:v>
                </c:pt>
                <c:pt idx="57">
                  <c:v>5.028880252007129</c:v>
                </c:pt>
                <c:pt idx="58">
                  <c:v>5.053132069559326</c:v>
                </c:pt>
                <c:pt idx="59">
                  <c:v>5.0773838871115267</c:v>
                </c:pt>
                <c:pt idx="60">
                  <c:v>5.1016357046637228</c:v>
                </c:pt>
                <c:pt idx="61">
                  <c:v>5.1252612298153197</c:v>
                </c:pt>
                <c:pt idx="62">
                  <c:v>5.1488867549669157</c:v>
                </c:pt>
                <c:pt idx="63">
                  <c:v>5.1725122801185099</c:v>
                </c:pt>
                <c:pt idx="64">
                  <c:v>5.1961378052701068</c:v>
                </c:pt>
                <c:pt idx="65">
                  <c:v>5.2197633304217002</c:v>
                </c:pt>
                <c:pt idx="66">
                  <c:v>5.2461833673531713</c:v>
                </c:pt>
                <c:pt idx="67">
                  <c:v>5.2726034042846406</c:v>
                </c:pt>
                <c:pt idx="68">
                  <c:v>5.299023441216109</c:v>
                </c:pt>
                <c:pt idx="69">
                  <c:v>5.3254434781475775</c:v>
                </c:pt>
                <c:pt idx="70">
                  <c:v>5.3518635150790486</c:v>
                </c:pt>
                <c:pt idx="71">
                  <c:v>5.3732365796396904</c:v>
                </c:pt>
                <c:pt idx="72">
                  <c:v>5.394609644200334</c:v>
                </c:pt>
                <c:pt idx="73">
                  <c:v>5.4159827087609766</c:v>
                </c:pt>
                <c:pt idx="74">
                  <c:v>5.4373557733216185</c:v>
                </c:pt>
                <c:pt idx="75">
                  <c:v>5.458728837882262</c:v>
                </c:pt>
                <c:pt idx="76">
                  <c:v>5.4801019024429056</c:v>
                </c:pt>
                <c:pt idx="77">
                  <c:v>5.501474967003551</c:v>
                </c:pt>
                <c:pt idx="78">
                  <c:v>5.5228480315641919</c:v>
                </c:pt>
                <c:pt idx="79">
                  <c:v>5.5442210961248346</c:v>
                </c:pt>
                <c:pt idx="80">
                  <c:v>5.5655941606854773</c:v>
                </c:pt>
                <c:pt idx="81">
                  <c:v>5.591497403699428</c:v>
                </c:pt>
                <c:pt idx="82">
                  <c:v>5.6174006467133797</c:v>
                </c:pt>
                <c:pt idx="83">
                  <c:v>5.6433038897273313</c:v>
                </c:pt>
                <c:pt idx="84">
                  <c:v>5.6692071327412838</c:v>
                </c:pt>
                <c:pt idx="85">
                  <c:v>5.6951103757552355</c:v>
                </c:pt>
                <c:pt idx="86">
                  <c:v>5.7210136187691862</c:v>
                </c:pt>
                <c:pt idx="87">
                  <c:v>5.746916861783137</c:v>
                </c:pt>
                <c:pt idx="88">
                  <c:v>5.7728201047970895</c:v>
                </c:pt>
                <c:pt idx="89">
                  <c:v>5.798723347811042</c:v>
                </c:pt>
                <c:pt idx="90">
                  <c:v>5.8246265908249937</c:v>
                </c:pt>
              </c:numCache>
            </c:numRef>
          </c:val>
          <c:smooth val="0"/>
          <c:extLst>
            <c:ext xmlns:c16="http://schemas.microsoft.com/office/drawing/2014/chart" uri="{C3380CC4-5D6E-409C-BE32-E72D297353CC}">
              <c16:uniqueId val="{0000000A-6160-4D2C-AE45-2F90C43186EA}"/>
            </c:ext>
          </c:extLst>
        </c:ser>
        <c:ser>
          <c:idx val="5"/>
          <c:order val="6"/>
          <c:tx>
            <c:v>CRSS-D1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Depeletion'!$G$4:$G$94</c:f>
              <c:numCache>
                <c:formatCode>0.00</c:formatCode>
                <c:ptCount val="91"/>
                <c:pt idx="41">
                  <c:v>4.7032740788551139</c:v>
                </c:pt>
                <c:pt idx="42">
                  <c:v>4.7075445134509062</c:v>
                </c:pt>
                <c:pt idx="43">
                  <c:v>4.7118149480466975</c:v>
                </c:pt>
                <c:pt idx="44">
                  <c:v>4.716085382642488</c:v>
                </c:pt>
                <c:pt idx="45">
                  <c:v>4.7203558172382785</c:v>
                </c:pt>
                <c:pt idx="46">
                  <c:v>4.731962817277573</c:v>
                </c:pt>
                <c:pt idx="47">
                  <c:v>4.7435698173168648</c:v>
                </c:pt>
                <c:pt idx="48">
                  <c:v>4.7551768173561584</c:v>
                </c:pt>
                <c:pt idx="49">
                  <c:v>4.7667838173954502</c:v>
                </c:pt>
                <c:pt idx="50">
                  <c:v>4.7833908174347437</c:v>
                </c:pt>
                <c:pt idx="51">
                  <c:v>4.7962210540655024</c:v>
                </c:pt>
                <c:pt idx="52">
                  <c:v>4.8090512906962584</c:v>
                </c:pt>
                <c:pt idx="53">
                  <c:v>4.821881527327017</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smooth val="0"/>
          <c:extLst>
            <c:ext xmlns:c16="http://schemas.microsoft.com/office/drawing/2014/chart" uri="{C3380CC4-5D6E-409C-BE32-E72D297353CC}">
              <c16:uniqueId val="{0000000B-6160-4D2C-AE45-2F90C43186EA}"/>
            </c:ext>
          </c:extLst>
        </c:ser>
        <c:ser>
          <c:idx val="6"/>
          <c:order val="7"/>
          <c:tx>
            <c:v>CRSS-D2 scenario</c:v>
          </c:tx>
          <c:spPr>
            <a:ln w="22225"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Depeletion'!$H$4:$H$94</c:f>
              <c:numCache>
                <c:formatCode>0.00</c:formatCode>
                <c:ptCount val="91"/>
                <c:pt idx="41">
                  <c:v>4.7040887915571252</c:v>
                </c:pt>
                <c:pt idx="42">
                  <c:v>4.7117066085281394</c:v>
                </c:pt>
                <c:pt idx="43">
                  <c:v>4.7187954671202474</c:v>
                </c:pt>
                <c:pt idx="44">
                  <c:v>4.7258849257493463</c:v>
                </c:pt>
                <c:pt idx="45">
                  <c:v>4.7329748131702019</c:v>
                </c:pt>
                <c:pt idx="46">
                  <c:v>4.761432134093905</c:v>
                </c:pt>
                <c:pt idx="47">
                  <c:v>4.7898898397691019</c:v>
                </c:pt>
                <c:pt idx="48">
                  <c:v>4.8183481988421395</c:v>
                </c:pt>
                <c:pt idx="49">
                  <c:v>4.8468066277828896</c:v>
                </c:pt>
                <c:pt idx="50">
                  <c:v>4.8802641618970011</c:v>
                </c:pt>
                <c:pt idx="51">
                  <c:v>4.9103122161410511</c:v>
                </c:pt>
                <c:pt idx="52">
                  <c:v>4.9403606073857791</c:v>
                </c:pt>
                <c:pt idx="53">
                  <c:v>4.970408998630508</c:v>
                </c:pt>
                <c:pt idx="54">
                  <c:v>5.0004573898752378</c:v>
                </c:pt>
                <c:pt idx="55">
                  <c:v>5.0305057811209677</c:v>
                </c:pt>
                <c:pt idx="56">
                  <c:v>5.0600815344776962</c:v>
                </c:pt>
                <c:pt idx="57">
                  <c:v>5.0896572878344282</c:v>
                </c:pt>
                <c:pt idx="58">
                  <c:v>5.1192330411911549</c:v>
                </c:pt>
                <c:pt idx="59">
                  <c:v>5.1488087945478842</c:v>
                </c:pt>
                <c:pt idx="60">
                  <c:v>5.1783845479046118</c:v>
                </c:pt>
                <c:pt idx="61">
                  <c:v>5.20733400886074</c:v>
                </c:pt>
                <c:pt idx="62">
                  <c:v>5.2362834698168665</c:v>
                </c:pt>
                <c:pt idx="63">
                  <c:v>5.2652329307729904</c:v>
                </c:pt>
                <c:pt idx="64">
                  <c:v>5.2941823917291195</c:v>
                </c:pt>
                <c:pt idx="65">
                  <c:v>5.3231318526852442</c:v>
                </c:pt>
                <c:pt idx="66">
                  <c:v>5.3479725188778016</c:v>
                </c:pt>
                <c:pt idx="67">
                  <c:v>5.3728131850703598</c:v>
                </c:pt>
                <c:pt idx="68">
                  <c:v>5.3976538512629171</c:v>
                </c:pt>
                <c:pt idx="69">
                  <c:v>5.4224945174554744</c:v>
                </c:pt>
                <c:pt idx="70">
                  <c:v>5.4473351836480326</c:v>
                </c:pt>
                <c:pt idx="71">
                  <c:v>5.4713888774697619</c:v>
                </c:pt>
                <c:pt idx="72">
                  <c:v>5.4954425712914938</c:v>
                </c:pt>
                <c:pt idx="73">
                  <c:v>5.5194962651132258</c:v>
                </c:pt>
                <c:pt idx="74">
                  <c:v>5.5435499589349568</c:v>
                </c:pt>
                <c:pt idx="75">
                  <c:v>5.567603652756687</c:v>
                </c:pt>
                <c:pt idx="76">
                  <c:v>5.591657346578419</c:v>
                </c:pt>
                <c:pt idx="77">
                  <c:v>5.6157110404001509</c:v>
                </c:pt>
                <c:pt idx="78">
                  <c:v>5.6397647342218811</c:v>
                </c:pt>
                <c:pt idx="79">
                  <c:v>5.663818428043613</c:v>
                </c:pt>
                <c:pt idx="80">
                  <c:v>5.6878721218653432</c:v>
                </c:pt>
                <c:pt idx="81">
                  <c:v>5.7079359941403833</c:v>
                </c:pt>
                <c:pt idx="82">
                  <c:v>5.7279998664154208</c:v>
                </c:pt>
                <c:pt idx="83">
                  <c:v>5.7480637386904618</c:v>
                </c:pt>
                <c:pt idx="84">
                  <c:v>5.7681276109655037</c:v>
                </c:pt>
                <c:pt idx="85">
                  <c:v>5.788191483240543</c:v>
                </c:pt>
                <c:pt idx="86">
                  <c:v>5.8082553555155805</c:v>
                </c:pt>
                <c:pt idx="87">
                  <c:v>5.8283192277906224</c:v>
                </c:pt>
                <c:pt idx="88">
                  <c:v>5.8483831000656616</c:v>
                </c:pt>
                <c:pt idx="89">
                  <c:v>5.8684469723407027</c:v>
                </c:pt>
                <c:pt idx="90">
                  <c:v>5.8885108446157419</c:v>
                </c:pt>
              </c:numCache>
            </c:numRef>
          </c:val>
          <c:smooth val="0"/>
          <c:extLst>
            <c:ext xmlns:c16="http://schemas.microsoft.com/office/drawing/2014/chart" uri="{C3380CC4-5D6E-409C-BE32-E72D297353CC}">
              <c16:uniqueId val="{0000000C-6160-4D2C-AE45-2F90C43186EA}"/>
            </c:ext>
          </c:extLst>
        </c:ser>
        <c:ser>
          <c:idx val="17"/>
          <c:order val="8"/>
          <c:tx>
            <c:v>UCRC 2016</c:v>
          </c:tx>
          <c:spPr>
            <a:ln w="22225" cap="rnd">
              <a:solidFill>
                <a:srgbClr val="CC5800"/>
              </a:solidFill>
              <a:prstDash val="dash"/>
              <a:round/>
            </a:ln>
            <a:effectLst/>
          </c:spPr>
          <c:marker>
            <c:symbol val="none"/>
          </c:marker>
          <c:val>
            <c:numRef>
              <c:f>'Upper Colorado River Depeletion'!$L$4:$L$94</c:f>
              <c:numCache>
                <c:formatCode>0.00</c:formatCode>
                <c:ptCount val="91"/>
                <c:pt idx="50">
                  <c:v>4.7530000000000001</c:v>
                </c:pt>
                <c:pt idx="51">
                  <c:v>4.774</c:v>
                </c:pt>
                <c:pt idx="52">
                  <c:v>4.7949999999999999</c:v>
                </c:pt>
                <c:pt idx="53">
                  <c:v>4.8159999999999998</c:v>
                </c:pt>
                <c:pt idx="54">
                  <c:v>4.8369999999999997</c:v>
                </c:pt>
                <c:pt idx="55">
                  <c:v>4.8579999999999997</c:v>
                </c:pt>
                <c:pt idx="56">
                  <c:v>4.8789999999999996</c:v>
                </c:pt>
                <c:pt idx="57">
                  <c:v>4.9000000000000004</c:v>
                </c:pt>
                <c:pt idx="58">
                  <c:v>4.9210000000000003</c:v>
                </c:pt>
                <c:pt idx="59">
                  <c:v>4.9420000000000002</c:v>
                </c:pt>
                <c:pt idx="60">
                  <c:v>4.9630000000000001</c:v>
                </c:pt>
                <c:pt idx="61">
                  <c:v>4.9832000000000001</c:v>
                </c:pt>
                <c:pt idx="62">
                  <c:v>5.0034000000000001</c:v>
                </c:pt>
                <c:pt idx="63">
                  <c:v>5.0235999999999992</c:v>
                </c:pt>
                <c:pt idx="64">
                  <c:v>5.0437999999999992</c:v>
                </c:pt>
                <c:pt idx="65">
                  <c:v>5.0639999999999992</c:v>
                </c:pt>
                <c:pt idx="66">
                  <c:v>5.0841999999999992</c:v>
                </c:pt>
                <c:pt idx="67">
                  <c:v>5.1043999999999992</c:v>
                </c:pt>
                <c:pt idx="68">
                  <c:v>5.1245999999999983</c:v>
                </c:pt>
                <c:pt idx="69">
                  <c:v>5.1447999999999983</c:v>
                </c:pt>
                <c:pt idx="70">
                  <c:v>5.165</c:v>
                </c:pt>
                <c:pt idx="71">
                  <c:v>5.1852999999999998</c:v>
                </c:pt>
                <c:pt idx="72">
                  <c:v>5.2056000000000004</c:v>
                </c:pt>
                <c:pt idx="73">
                  <c:v>5.2259000000000002</c:v>
                </c:pt>
                <c:pt idx="74">
                  <c:v>5.2462000000000009</c:v>
                </c:pt>
                <c:pt idx="75">
                  <c:v>5.2665000000000006</c:v>
                </c:pt>
                <c:pt idx="76">
                  <c:v>5.2868000000000013</c:v>
                </c:pt>
                <c:pt idx="77">
                  <c:v>5.307100000000001</c:v>
                </c:pt>
                <c:pt idx="78">
                  <c:v>5.3274000000000017</c:v>
                </c:pt>
                <c:pt idx="79">
                  <c:v>5.3477000000000015</c:v>
                </c:pt>
                <c:pt idx="80">
                  <c:v>5.3680000000000003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smooth val="0"/>
          <c:extLst>
            <c:ext xmlns:c16="http://schemas.microsoft.com/office/drawing/2014/chart" uri="{C3380CC4-5D6E-409C-BE32-E72D297353CC}">
              <c16:uniqueId val="{0000000D-6160-4D2C-AE45-2F90C43186EA}"/>
            </c:ext>
          </c:extLst>
        </c:ser>
        <c:ser>
          <c:idx val="14"/>
          <c:order val="9"/>
          <c:tx>
            <c:strRef>
              <c:f>'Upper Colorado River Depeletion'!$N$2</c:f>
              <c:strCache>
                <c:ptCount val="1"/>
                <c:pt idx="0">
                  <c:v>UCRC 1996</c:v>
                </c:pt>
              </c:strCache>
            </c:strRef>
          </c:tx>
          <c:spPr>
            <a:ln w="22225" cap="rnd">
              <a:solidFill>
                <a:srgbClr val="CC5800"/>
              </a:solidFill>
              <a:prstDash val="dash"/>
              <a:round/>
            </a:ln>
            <a:effectLst/>
          </c:spPr>
          <c:marker>
            <c:symbol val="none"/>
          </c:marker>
          <c:val>
            <c:numRef>
              <c:f>'Upper Colorado River Depeletion'!$N$4:$N$94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numCache>
            </c:numRef>
          </c:val>
          <c:smooth val="0"/>
          <c:extLst>
            <c:ext xmlns:c16="http://schemas.microsoft.com/office/drawing/2014/chart" uri="{C3380CC4-5D6E-409C-BE32-E72D297353CC}">
              <c16:uniqueId val="{0000000E-6160-4D2C-AE45-2F90C43186EA}"/>
            </c:ext>
          </c:extLst>
        </c:ser>
        <c:ser>
          <c:idx val="13"/>
          <c:order val="10"/>
          <c:tx>
            <c:strRef>
              <c:f>'Upper Colorado River Depeletion'!$M$2</c:f>
              <c:strCache>
                <c:ptCount val="1"/>
                <c:pt idx="0">
                  <c:v>UCRC 1999</c:v>
                </c:pt>
              </c:strCache>
            </c:strRef>
          </c:tx>
          <c:spPr>
            <a:ln w="22225" cap="rnd">
              <a:solidFill>
                <a:srgbClr val="CC5800"/>
              </a:solidFill>
              <a:prstDash val="dash"/>
              <a:round/>
            </a:ln>
            <a:effectLst/>
          </c:spPr>
          <c:marker>
            <c:symbol val="none"/>
          </c:marker>
          <c:val>
            <c:numRef>
              <c:f>'Upper Colorado River Depeletion'!$M$4:$M$94</c:f>
              <c:numCache>
                <c:formatCode>0.00</c:formatCode>
                <c:ptCount val="91"/>
                <c:pt idx="32">
                  <c:v>4.2729999999999997</c:v>
                </c:pt>
                <c:pt idx="33">
                  <c:v>4.319</c:v>
                </c:pt>
                <c:pt idx="34">
                  <c:v>4.3659999999999997</c:v>
                </c:pt>
                <c:pt idx="35">
                  <c:v>4.4450000000000003</c:v>
                </c:pt>
                <c:pt idx="36">
                  <c:v>4.4779999999999998</c:v>
                </c:pt>
                <c:pt idx="37">
                  <c:v>4.51</c:v>
                </c:pt>
                <c:pt idx="38">
                  <c:v>4.5430000000000001</c:v>
                </c:pt>
                <c:pt idx="39">
                  <c:v>4.5750000000000002</c:v>
                </c:pt>
                <c:pt idx="40">
                  <c:v>4.7039999999999997</c:v>
                </c:pt>
                <c:pt idx="41">
                  <c:v>4.7169999999999996</c:v>
                </c:pt>
                <c:pt idx="42">
                  <c:v>4.7290000000000001</c:v>
                </c:pt>
                <c:pt idx="43">
                  <c:v>4.742</c:v>
                </c:pt>
                <c:pt idx="44">
                  <c:v>4.7539999999999996</c:v>
                </c:pt>
                <c:pt idx="45">
                  <c:v>4.7670000000000003</c:v>
                </c:pt>
                <c:pt idx="46">
                  <c:v>4.7789999999999999</c:v>
                </c:pt>
                <c:pt idx="47">
                  <c:v>4.7910000000000004</c:v>
                </c:pt>
                <c:pt idx="48">
                  <c:v>4.8040000000000003</c:v>
                </c:pt>
                <c:pt idx="49">
                  <c:v>4.8159999999999998</c:v>
                </c:pt>
                <c:pt idx="50">
                  <c:v>4.8550000000000004</c:v>
                </c:pt>
                <c:pt idx="51">
                  <c:v>4.8689999999999998</c:v>
                </c:pt>
                <c:pt idx="52">
                  <c:v>4.883</c:v>
                </c:pt>
                <c:pt idx="53">
                  <c:v>4.8970000000000002</c:v>
                </c:pt>
                <c:pt idx="54">
                  <c:v>4.9109999999999996</c:v>
                </c:pt>
                <c:pt idx="55">
                  <c:v>4.9249999999999998</c:v>
                </c:pt>
                <c:pt idx="56">
                  <c:v>4.9400000000000004</c:v>
                </c:pt>
                <c:pt idx="57">
                  <c:v>4.9550000000000001</c:v>
                </c:pt>
                <c:pt idx="58">
                  <c:v>4.9710000000000001</c:v>
                </c:pt>
                <c:pt idx="59">
                  <c:v>4.9859999999999998</c:v>
                </c:pt>
                <c:pt idx="60">
                  <c:v>5.0289999999999999</c:v>
                </c:pt>
                <c:pt idx="61">
                  <c:v>5.04</c:v>
                </c:pt>
                <c:pt idx="62">
                  <c:v>5.0519999999999996</c:v>
                </c:pt>
                <c:pt idx="63">
                  <c:v>5.0629999999999997</c:v>
                </c:pt>
                <c:pt idx="64">
                  <c:v>5.0750000000000002</c:v>
                </c:pt>
                <c:pt idx="65">
                  <c:v>5.0860000000000003</c:v>
                </c:pt>
                <c:pt idx="66">
                  <c:v>5.0970000000000004</c:v>
                </c:pt>
                <c:pt idx="67">
                  <c:v>5.109</c:v>
                </c:pt>
                <c:pt idx="68">
                  <c:v>5.12</c:v>
                </c:pt>
                <c:pt idx="69">
                  <c:v>5.1319999999999997</c:v>
                </c:pt>
                <c:pt idx="70">
                  <c:v>5.15</c:v>
                </c:pt>
                <c:pt idx="71">
                  <c:v>5.165</c:v>
                </c:pt>
                <c:pt idx="72">
                  <c:v>5.18</c:v>
                </c:pt>
                <c:pt idx="73">
                  <c:v>5.1950000000000003</c:v>
                </c:pt>
                <c:pt idx="74">
                  <c:v>5.21</c:v>
                </c:pt>
                <c:pt idx="75">
                  <c:v>5.226</c:v>
                </c:pt>
                <c:pt idx="76">
                  <c:v>5.2409999999999997</c:v>
                </c:pt>
                <c:pt idx="77">
                  <c:v>5.2560000000000002</c:v>
                </c:pt>
                <c:pt idx="78">
                  <c:v>5.2709999999999999</c:v>
                </c:pt>
                <c:pt idx="79">
                  <c:v>5.2859999999999996</c:v>
                </c:pt>
                <c:pt idx="80">
                  <c:v>5.3250000000000002</c:v>
                </c:pt>
              </c:numCache>
            </c:numRef>
          </c:val>
          <c:smooth val="0"/>
          <c:extLst>
            <c:ext xmlns:c16="http://schemas.microsoft.com/office/drawing/2014/chart" uri="{C3380CC4-5D6E-409C-BE32-E72D297353CC}">
              <c16:uniqueId val="{0000000F-6160-4D2C-AE45-2F90C43186EA}"/>
            </c:ext>
          </c:extLst>
        </c:ser>
        <c:ser>
          <c:idx val="7"/>
          <c:order val="11"/>
          <c:tx>
            <c:v>UCRC 2007 schedule B</c:v>
          </c:tx>
          <c:spPr>
            <a:ln w="22225" cap="rnd">
              <a:solidFill>
                <a:srgbClr val="CC5800"/>
              </a:solidFill>
              <a:prstDash val="dash"/>
              <a:round/>
            </a:ln>
            <a:effectLst/>
          </c:spPr>
          <c:marker>
            <c:symbol val="none"/>
          </c:marker>
          <c:val>
            <c:numRef>
              <c:f>'Upper Colorado River Depeletion'!$K$4:$K$94</c:f>
              <c:numCache>
                <c:formatCode>0.00</c:formatCode>
                <c:ptCount val="91"/>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smooth val="0"/>
          <c:extLst>
            <c:ext xmlns:c16="http://schemas.microsoft.com/office/drawing/2014/chart" uri="{C3380CC4-5D6E-409C-BE32-E72D297353CC}">
              <c16:uniqueId val="{00000010-6160-4D2C-AE45-2F90C43186EA}"/>
            </c:ext>
          </c:extLst>
        </c:ser>
        <c:ser>
          <c:idx val="0"/>
          <c:order val="12"/>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Depeletion'!$B$4:$B$94</c:f>
              <c:numCache>
                <c:formatCode>0.00</c:formatCode>
                <c:ptCount val="91"/>
                <c:pt idx="1">
                  <c:v>2.9514</c:v>
                </c:pt>
                <c:pt idx="2">
                  <c:v>3.0074000000000001</c:v>
                </c:pt>
                <c:pt idx="3">
                  <c:v>2.8475000000000001</c:v>
                </c:pt>
                <c:pt idx="4">
                  <c:v>3.2201999999999997</c:v>
                </c:pt>
                <c:pt idx="5">
                  <c:v>3.0006999999999997</c:v>
                </c:pt>
                <c:pt idx="6">
                  <c:v>2.9198000000000004</c:v>
                </c:pt>
                <c:pt idx="7">
                  <c:v>2.4460000000000002</c:v>
                </c:pt>
                <c:pt idx="8">
                  <c:v>3.3090999999999999</c:v>
                </c:pt>
                <c:pt idx="9">
                  <c:v>3.2654000000000001</c:v>
                </c:pt>
                <c:pt idx="10">
                  <c:v>3.2197</c:v>
                </c:pt>
                <c:pt idx="11">
                  <c:v>3.4651999999999998</c:v>
                </c:pt>
                <c:pt idx="12">
                  <c:v>3.4876999999999998</c:v>
                </c:pt>
                <c:pt idx="13">
                  <c:v>3.3424999999999998</c:v>
                </c:pt>
                <c:pt idx="14">
                  <c:v>3.2628000000000004</c:v>
                </c:pt>
                <c:pt idx="15">
                  <c:v>3.5406</c:v>
                </c:pt>
                <c:pt idx="16">
                  <c:v>3.4243999999999999</c:v>
                </c:pt>
                <c:pt idx="17">
                  <c:v>3.5215999999999998</c:v>
                </c:pt>
                <c:pt idx="18">
                  <c:v>3.9537</c:v>
                </c:pt>
                <c:pt idx="19">
                  <c:v>4.0442</c:v>
                </c:pt>
                <c:pt idx="20">
                  <c:v>3.8029999999999999</c:v>
                </c:pt>
                <c:pt idx="21">
                  <c:v>3.8767</c:v>
                </c:pt>
                <c:pt idx="22">
                  <c:v>4.0275999999999996</c:v>
                </c:pt>
                <c:pt idx="23">
                  <c:v>3.7368999999999999</c:v>
                </c:pt>
                <c:pt idx="24">
                  <c:v>4.25</c:v>
                </c:pt>
                <c:pt idx="25">
                  <c:v>3.3663000000000003</c:v>
                </c:pt>
                <c:pt idx="26">
                  <c:v>3.8401999999999998</c:v>
                </c:pt>
                <c:pt idx="27">
                  <c:v>3.6084000000000001</c:v>
                </c:pt>
                <c:pt idx="28">
                  <c:v>3.7081</c:v>
                </c:pt>
                <c:pt idx="29">
                  <c:v>3.5278</c:v>
                </c:pt>
                <c:pt idx="30">
                  <c:v>3.9556999999999998</c:v>
                </c:pt>
                <c:pt idx="31">
                  <c:v>4.2190000000000003</c:v>
                </c:pt>
                <c:pt idx="32">
                  <c:v>3.7744</c:v>
                </c:pt>
                <c:pt idx="33">
                  <c:v>3.7894999999999999</c:v>
                </c:pt>
                <c:pt idx="34">
                  <c:v>3.5507</c:v>
                </c:pt>
                <c:pt idx="35">
                  <c:v>3.6459000000000001</c:v>
                </c:pt>
                <c:pt idx="36">
                  <c:v>3.8368000000000002</c:v>
                </c:pt>
                <c:pt idx="37">
                  <c:v>4.0961000000000007</c:v>
                </c:pt>
                <c:pt idx="38">
                  <c:v>4.1581999999999999</c:v>
                </c:pt>
                <c:pt idx="39">
                  <c:v>4.0503999999999998</c:v>
                </c:pt>
                <c:pt idx="40">
                  <c:v>3.8971</c:v>
                </c:pt>
                <c:pt idx="41">
                  <c:v>3.9163999999999999</c:v>
                </c:pt>
                <c:pt idx="42">
                  <c:v>4.3056000000000001</c:v>
                </c:pt>
                <c:pt idx="43">
                  <c:v>3.6586999999999996</c:v>
                </c:pt>
                <c:pt idx="44">
                  <c:v>3.4762</c:v>
                </c:pt>
                <c:pt idx="45">
                  <c:v>3.1772</c:v>
                </c:pt>
                <c:pt idx="46">
                  <c:v>3.8971</c:v>
                </c:pt>
                <c:pt idx="47">
                  <c:v>4.1672000000000002</c:v>
                </c:pt>
                <c:pt idx="48">
                  <c:v>4.3650000000000002</c:v>
                </c:pt>
              </c:numCache>
            </c:numRef>
          </c:val>
          <c:smooth val="0"/>
          <c:extLst>
            <c:ext xmlns:c16="http://schemas.microsoft.com/office/drawing/2014/chart" uri="{C3380CC4-5D6E-409C-BE32-E72D297353CC}">
              <c16:uniqueId val="{00000011-6160-4D2C-AE45-2F90C43186EA}"/>
            </c:ext>
          </c:extLst>
        </c:ser>
        <c:dLbls>
          <c:showLegendKey val="0"/>
          <c:showVal val="0"/>
          <c:showCatName val="0"/>
          <c:showSerName val="0"/>
          <c:showPercent val="0"/>
          <c:showBubbleSize val="0"/>
        </c:dLbls>
        <c:marker val="1"/>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sz="1400" b="1" i="0" u="none" strike="noStrike" kern="1200" baseline="0">
                    <a:solidFill>
                      <a:schemeClr val="tx1"/>
                    </a:solidFill>
                    <a:latin typeface="+mn-lt"/>
                    <a:ea typeface="+mn-ea"/>
                    <a:cs typeface="+mn-cs"/>
                  </a:rPr>
                  <a:t> Depeletion </a:t>
                </a:r>
                <a:r>
                  <a:rPr lang="en-US" altLang="zh-CN" sz="1400" b="1" i="0" u="none" strike="noStrike" kern="1200" baseline="0">
                    <a:solidFill>
                      <a:schemeClr val="tx1"/>
                    </a:solidFill>
                    <a:latin typeface="+mn-lt"/>
                    <a:ea typeface="+mn-ea"/>
                    <a:cs typeface="+mn-cs"/>
                  </a:rPr>
                  <a:t>without 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090033640161177E-2"/>
              <c:y val="0.1254997706597355"/>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35286634119764"/>
          <c:y val="8.6744806912741418E-2"/>
          <c:w val="0.83003206040394151"/>
          <c:h val="0.83672075676665392"/>
        </c:manualLayout>
      </c:layou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ResEvap'!$C$3:$C$93</c:f>
              <c:numCache>
                <c:formatCode>0.00</c:formatCode>
                <c:ptCount val="91"/>
                <c:pt idx="10">
                  <c:v>0.52</c:v>
                </c:pt>
                <c:pt idx="11">
                  <c:v>0.52</c:v>
                </c:pt>
                <c:pt idx="12">
                  <c:v>0.52</c:v>
                </c:pt>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numCache>
            </c:numRef>
          </c:val>
          <c:smooth val="0"/>
          <c:extLst>
            <c:ext xmlns:c16="http://schemas.microsoft.com/office/drawing/2014/chart" uri="{C3380CC4-5D6E-409C-BE32-E72D297353CC}">
              <c16:uniqueId val="{00000002-7B98-47CE-8E77-A1427396115F}"/>
            </c:ext>
          </c:extLst>
        </c:ser>
        <c:ser>
          <c:idx val="12"/>
          <c:order val="1"/>
          <c:tx>
            <c:v>BRUCR 1984</c:v>
          </c:tx>
          <c:spPr>
            <a:ln w="22225" cap="rnd">
              <a:solidFill>
                <a:srgbClr val="00B050"/>
              </a:solidFill>
              <a:prstDash val="lgDash"/>
              <a:round/>
            </a:ln>
            <a:effectLst/>
          </c:spPr>
          <c:marker>
            <c:symbol val="none"/>
          </c:marker>
          <c:val>
            <c:numRef>
              <c:f>'Upper Colorado River ResEvap'!$D$3:$D$93</c:f>
              <c:numCache>
                <c:formatCode>0.00</c:formatCode>
                <c:ptCount val="91"/>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pt idx="41">
                  <c:v>0.52</c:v>
                </c:pt>
                <c:pt idx="42">
                  <c:v>0.52</c:v>
                </c:pt>
                <c:pt idx="43">
                  <c:v>0.52</c:v>
                </c:pt>
                <c:pt idx="44">
                  <c:v>0.52</c:v>
                </c:pt>
                <c:pt idx="45">
                  <c:v>0.52</c:v>
                </c:pt>
                <c:pt idx="46">
                  <c:v>0.52</c:v>
                </c:pt>
                <c:pt idx="47">
                  <c:v>0.52</c:v>
                </c:pt>
                <c:pt idx="48">
                  <c:v>0.52</c:v>
                </c:pt>
                <c:pt idx="49">
                  <c:v>0.52</c:v>
                </c:pt>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numCache>
            </c:numRef>
          </c:val>
          <c:smooth val="0"/>
          <c:extLst>
            <c:ext xmlns:c16="http://schemas.microsoft.com/office/drawing/2014/chart" uri="{C3380CC4-5D6E-409C-BE32-E72D297353CC}">
              <c16:uniqueId val="{00000003-7B98-47CE-8E77-A1427396115F}"/>
            </c:ext>
          </c:extLst>
        </c:ser>
        <c:ser>
          <c:idx val="17"/>
          <c:order val="2"/>
          <c:tx>
            <c:v>UCRC 2016</c:v>
          </c:tx>
          <c:spPr>
            <a:ln w="22225" cap="rnd">
              <a:solidFill>
                <a:srgbClr val="CC5800"/>
              </a:solidFill>
              <a:prstDash val="dash"/>
              <a:round/>
            </a:ln>
            <a:effectLst/>
          </c:spPr>
          <c:marker>
            <c:symbol val="none"/>
          </c:marker>
          <c:val>
            <c:numRef>
              <c:f>'Upper Colorado River ResEvap'!$F$3:$F$93</c:f>
              <c:numCache>
                <c:formatCode>0.00</c:formatCode>
                <c:ptCount val="91"/>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pt idx="71">
                  <c:v>0.52</c:v>
                </c:pt>
                <c:pt idx="72">
                  <c:v>0.52</c:v>
                </c:pt>
                <c:pt idx="73">
                  <c:v>0.52</c:v>
                </c:pt>
                <c:pt idx="74">
                  <c:v>0.52</c:v>
                </c:pt>
                <c:pt idx="75">
                  <c:v>0.52</c:v>
                </c:pt>
                <c:pt idx="76">
                  <c:v>0.52</c:v>
                </c:pt>
                <c:pt idx="77">
                  <c:v>0.52</c:v>
                </c:pt>
                <c:pt idx="78">
                  <c:v>0.52</c:v>
                </c:pt>
                <c:pt idx="79">
                  <c:v>0.52</c:v>
                </c:pt>
                <c:pt idx="80">
                  <c:v>0.52</c:v>
                </c:pt>
                <c:pt idx="81">
                  <c:v>0.52</c:v>
                </c:pt>
                <c:pt idx="82">
                  <c:v>0.52</c:v>
                </c:pt>
                <c:pt idx="83">
                  <c:v>0.52</c:v>
                </c:pt>
                <c:pt idx="84">
                  <c:v>0.52</c:v>
                </c:pt>
                <c:pt idx="85">
                  <c:v>0.52</c:v>
                </c:pt>
                <c:pt idx="86">
                  <c:v>0.52</c:v>
                </c:pt>
                <c:pt idx="87">
                  <c:v>0.52</c:v>
                </c:pt>
                <c:pt idx="88">
                  <c:v>0.52</c:v>
                </c:pt>
                <c:pt idx="89">
                  <c:v>0.52</c:v>
                </c:pt>
                <c:pt idx="90">
                  <c:v>0.52</c:v>
                </c:pt>
              </c:numCache>
            </c:numRef>
          </c:val>
          <c:smooth val="0"/>
          <c:extLst>
            <c:ext xmlns:c16="http://schemas.microsoft.com/office/drawing/2014/chart" uri="{C3380CC4-5D6E-409C-BE32-E72D297353CC}">
              <c16:uniqueId val="{0000000A-7B98-47CE-8E77-A1427396115F}"/>
            </c:ext>
          </c:extLst>
        </c:ser>
        <c:ser>
          <c:idx val="13"/>
          <c:order val="3"/>
          <c:tx>
            <c:strRef>
              <c:f>'Upper Colorado River ResEvap'!$G$1</c:f>
              <c:strCache>
                <c:ptCount val="1"/>
                <c:pt idx="0">
                  <c:v>UCRC 1999</c:v>
                </c:pt>
              </c:strCache>
            </c:strRef>
          </c:tx>
          <c:spPr>
            <a:ln w="22225" cap="rnd">
              <a:solidFill>
                <a:srgbClr val="CC5800"/>
              </a:solidFill>
              <a:prstDash val="dash"/>
              <a:round/>
            </a:ln>
            <a:effectLst/>
          </c:spPr>
          <c:marker>
            <c:symbol val="none"/>
          </c:marker>
          <c:val>
            <c:numRef>
              <c:f>'Upper Colorado River ResEvap'!$G$3:$G$93</c:f>
              <c:numCache>
                <c:formatCode>0.00</c:formatCode>
                <c:ptCount val="91"/>
                <c:pt idx="32">
                  <c:v>0.57399999999999995</c:v>
                </c:pt>
                <c:pt idx="33">
                  <c:v>0.57399999999999995</c:v>
                </c:pt>
                <c:pt idx="34">
                  <c:v>0.57399999999999995</c:v>
                </c:pt>
                <c:pt idx="35">
                  <c:v>0.57399999999999995</c:v>
                </c:pt>
                <c:pt idx="36">
                  <c:v>0.57399999999999995</c:v>
                </c:pt>
                <c:pt idx="37">
                  <c:v>0.57399999999999995</c:v>
                </c:pt>
                <c:pt idx="38">
                  <c:v>0.57399999999999995</c:v>
                </c:pt>
                <c:pt idx="39">
                  <c:v>0.57399999999999995</c:v>
                </c:pt>
                <c:pt idx="40">
                  <c:v>0.57399999999999995</c:v>
                </c:pt>
                <c:pt idx="41">
                  <c:v>0.57399999999999995</c:v>
                </c:pt>
                <c:pt idx="42">
                  <c:v>0.57399999999999995</c:v>
                </c:pt>
                <c:pt idx="43">
                  <c:v>0.57399999999999995</c:v>
                </c:pt>
                <c:pt idx="44">
                  <c:v>0.57399999999999995</c:v>
                </c:pt>
                <c:pt idx="45">
                  <c:v>0.57399999999999995</c:v>
                </c:pt>
                <c:pt idx="46">
                  <c:v>0.57399999999999995</c:v>
                </c:pt>
                <c:pt idx="47">
                  <c:v>0.57399999999999995</c:v>
                </c:pt>
                <c:pt idx="48">
                  <c:v>0.57399999999999995</c:v>
                </c:pt>
                <c:pt idx="49">
                  <c:v>0.57399999999999995</c:v>
                </c:pt>
                <c:pt idx="50">
                  <c:v>0.57399999999999995</c:v>
                </c:pt>
                <c:pt idx="51">
                  <c:v>0.57399999999999995</c:v>
                </c:pt>
                <c:pt idx="52">
                  <c:v>0.57399999999999995</c:v>
                </c:pt>
                <c:pt idx="53">
                  <c:v>0.57399999999999995</c:v>
                </c:pt>
                <c:pt idx="54">
                  <c:v>0.57399999999999995</c:v>
                </c:pt>
                <c:pt idx="55">
                  <c:v>0.57399999999999995</c:v>
                </c:pt>
                <c:pt idx="56">
                  <c:v>0.57399999999999995</c:v>
                </c:pt>
                <c:pt idx="57">
                  <c:v>0.57399999999999995</c:v>
                </c:pt>
                <c:pt idx="58">
                  <c:v>0.57399999999999995</c:v>
                </c:pt>
                <c:pt idx="59">
                  <c:v>0.57399999999999995</c:v>
                </c:pt>
                <c:pt idx="60">
                  <c:v>0.57399999999999995</c:v>
                </c:pt>
                <c:pt idx="61">
                  <c:v>0.57399999999999995</c:v>
                </c:pt>
                <c:pt idx="62">
                  <c:v>0.57399999999999995</c:v>
                </c:pt>
                <c:pt idx="63">
                  <c:v>0.57399999999999995</c:v>
                </c:pt>
                <c:pt idx="64">
                  <c:v>0.57399999999999995</c:v>
                </c:pt>
                <c:pt idx="65">
                  <c:v>0.57399999999999995</c:v>
                </c:pt>
                <c:pt idx="66">
                  <c:v>0.57399999999999995</c:v>
                </c:pt>
                <c:pt idx="67">
                  <c:v>0.57399999999999995</c:v>
                </c:pt>
                <c:pt idx="68">
                  <c:v>0.57399999999999995</c:v>
                </c:pt>
                <c:pt idx="69">
                  <c:v>0.57399999999999995</c:v>
                </c:pt>
                <c:pt idx="70">
                  <c:v>0.57399999999999995</c:v>
                </c:pt>
                <c:pt idx="71">
                  <c:v>0.57399999999999995</c:v>
                </c:pt>
                <c:pt idx="72">
                  <c:v>0.57399999999999995</c:v>
                </c:pt>
                <c:pt idx="73">
                  <c:v>0.57399999999999995</c:v>
                </c:pt>
                <c:pt idx="74">
                  <c:v>0.57399999999999995</c:v>
                </c:pt>
                <c:pt idx="75">
                  <c:v>0.57399999999999995</c:v>
                </c:pt>
                <c:pt idx="76">
                  <c:v>0.57399999999999995</c:v>
                </c:pt>
                <c:pt idx="77">
                  <c:v>0.57399999999999995</c:v>
                </c:pt>
                <c:pt idx="78">
                  <c:v>0.57399999999999995</c:v>
                </c:pt>
                <c:pt idx="79">
                  <c:v>0.57399999999999995</c:v>
                </c:pt>
                <c:pt idx="80">
                  <c:v>0.57399999999999995</c:v>
                </c:pt>
              </c:numCache>
            </c:numRef>
          </c:val>
          <c:smooth val="0"/>
          <c:extLst>
            <c:ext xmlns:c16="http://schemas.microsoft.com/office/drawing/2014/chart" uri="{C3380CC4-5D6E-409C-BE32-E72D297353CC}">
              <c16:uniqueId val="{0000000B-7B98-47CE-8E77-A1427396115F}"/>
            </c:ext>
          </c:extLst>
        </c:ser>
        <c:ser>
          <c:idx val="7"/>
          <c:order val="4"/>
          <c:tx>
            <c:v>UCRC 2007 schedule B</c:v>
          </c:tx>
          <c:spPr>
            <a:ln w="22225" cap="rnd">
              <a:solidFill>
                <a:srgbClr val="CC5800"/>
              </a:solidFill>
              <a:prstDash val="dash"/>
              <a:round/>
            </a:ln>
            <a:effectLst/>
          </c:spPr>
          <c:marker>
            <c:symbol val="none"/>
          </c:marker>
          <c:val>
            <c:numRef>
              <c:f>'Upper Colorado River ResEvap'!$E$3:$E$93</c:f>
              <c:numCache>
                <c:formatCode>0.00</c:formatCode>
                <c:ptCount val="91"/>
                <c:pt idx="40">
                  <c:v>0.25</c:v>
                </c:pt>
                <c:pt idx="41">
                  <c:v>0.25</c:v>
                </c:pt>
                <c:pt idx="42">
                  <c:v>0.25</c:v>
                </c:pt>
                <c:pt idx="43">
                  <c:v>0.25</c:v>
                </c:pt>
                <c:pt idx="44">
                  <c:v>0.25</c:v>
                </c:pt>
                <c:pt idx="45">
                  <c:v>0.25</c:v>
                </c:pt>
                <c:pt idx="46">
                  <c:v>0.25</c:v>
                </c:pt>
                <c:pt idx="47">
                  <c:v>0.25</c:v>
                </c:pt>
                <c:pt idx="48">
                  <c:v>0.25</c:v>
                </c:pt>
                <c:pt idx="49">
                  <c:v>0.25</c:v>
                </c:pt>
                <c:pt idx="50">
                  <c:v>0.25</c:v>
                </c:pt>
                <c:pt idx="51">
                  <c:v>0.25</c:v>
                </c:pt>
                <c:pt idx="52">
                  <c:v>0.25</c:v>
                </c:pt>
                <c:pt idx="53">
                  <c:v>0.25</c:v>
                </c:pt>
                <c:pt idx="54">
                  <c:v>0.25</c:v>
                </c:pt>
                <c:pt idx="55">
                  <c:v>0.25</c:v>
                </c:pt>
                <c:pt idx="56">
                  <c:v>0.25</c:v>
                </c:pt>
                <c:pt idx="57">
                  <c:v>0.25</c:v>
                </c:pt>
                <c:pt idx="58">
                  <c:v>0.25</c:v>
                </c:pt>
                <c:pt idx="59">
                  <c:v>0.25</c:v>
                </c:pt>
                <c:pt idx="60">
                  <c:v>0.25</c:v>
                </c:pt>
                <c:pt idx="61">
                  <c:v>0.25</c:v>
                </c:pt>
                <c:pt idx="62">
                  <c:v>0.25</c:v>
                </c:pt>
                <c:pt idx="63">
                  <c:v>0.25</c:v>
                </c:pt>
                <c:pt idx="64">
                  <c:v>0.25</c:v>
                </c:pt>
                <c:pt idx="65">
                  <c:v>0.25</c:v>
                </c:pt>
                <c:pt idx="66">
                  <c:v>0.25</c:v>
                </c:pt>
                <c:pt idx="67">
                  <c:v>0.25</c:v>
                </c:pt>
                <c:pt idx="68">
                  <c:v>0.25</c:v>
                </c:pt>
                <c:pt idx="69">
                  <c:v>0.25</c:v>
                </c:pt>
                <c:pt idx="70">
                  <c:v>0.25</c:v>
                </c:pt>
                <c:pt idx="71">
                  <c:v>0.25</c:v>
                </c:pt>
                <c:pt idx="72">
                  <c:v>0.25</c:v>
                </c:pt>
                <c:pt idx="73">
                  <c:v>0.25</c:v>
                </c:pt>
                <c:pt idx="74">
                  <c:v>0.25</c:v>
                </c:pt>
                <c:pt idx="75">
                  <c:v>0.25</c:v>
                </c:pt>
                <c:pt idx="76">
                  <c:v>0.25</c:v>
                </c:pt>
                <c:pt idx="77">
                  <c:v>0.25</c:v>
                </c:pt>
                <c:pt idx="78">
                  <c:v>0.25</c:v>
                </c:pt>
                <c:pt idx="79">
                  <c:v>0.25</c:v>
                </c:pt>
                <c:pt idx="80">
                  <c:v>0.25</c:v>
                </c:pt>
                <c:pt idx="81">
                  <c:v>0.25</c:v>
                </c:pt>
                <c:pt idx="82">
                  <c:v>0.25</c:v>
                </c:pt>
                <c:pt idx="83">
                  <c:v>0.25</c:v>
                </c:pt>
                <c:pt idx="84">
                  <c:v>0.25</c:v>
                </c:pt>
                <c:pt idx="85">
                  <c:v>0.25</c:v>
                </c:pt>
                <c:pt idx="86">
                  <c:v>0.25</c:v>
                </c:pt>
                <c:pt idx="87">
                  <c:v>0.25</c:v>
                </c:pt>
                <c:pt idx="88">
                  <c:v>0.25</c:v>
                </c:pt>
                <c:pt idx="89">
                  <c:v>0.25</c:v>
                </c:pt>
                <c:pt idx="90">
                  <c:v>0.25</c:v>
                </c:pt>
              </c:numCache>
            </c:numRef>
          </c:val>
          <c:smooth val="0"/>
          <c:extLst>
            <c:ext xmlns:c16="http://schemas.microsoft.com/office/drawing/2014/chart" uri="{C3380CC4-5D6E-409C-BE32-E72D297353CC}">
              <c16:uniqueId val="{0000000C-7B98-47CE-8E77-A1427396115F}"/>
            </c:ext>
          </c:extLst>
        </c:ser>
        <c:ser>
          <c:idx val="0"/>
          <c:order val="5"/>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ResEvap'!$B$3:$B$93</c:f>
              <c:numCache>
                <c:formatCode>0.00</c:formatCode>
                <c:ptCount val="91"/>
                <c:pt idx="1">
                  <c:v>0.44189999999999996</c:v>
                </c:pt>
                <c:pt idx="2">
                  <c:v>0.44919999999999999</c:v>
                </c:pt>
                <c:pt idx="3">
                  <c:v>0.50409999999999999</c:v>
                </c:pt>
                <c:pt idx="4">
                  <c:v>0.59060000000000001</c:v>
                </c:pt>
                <c:pt idx="5">
                  <c:v>0.61329999999999996</c:v>
                </c:pt>
                <c:pt idx="6">
                  <c:v>0.62639999999999996</c:v>
                </c:pt>
                <c:pt idx="7">
                  <c:v>0.53700000000000003</c:v>
                </c:pt>
                <c:pt idx="8">
                  <c:v>0.51879999999999993</c:v>
                </c:pt>
                <c:pt idx="9">
                  <c:v>0.61229999999999996</c:v>
                </c:pt>
                <c:pt idx="10">
                  <c:v>0.68820000000000003</c:v>
                </c:pt>
                <c:pt idx="11">
                  <c:v>0.6482</c:v>
                </c:pt>
                <c:pt idx="12">
                  <c:v>0.6663</c:v>
                </c:pt>
                <c:pt idx="13">
                  <c:v>0.73409999999999997</c:v>
                </c:pt>
                <c:pt idx="14">
                  <c:v>0.71439999999999992</c:v>
                </c:pt>
                <c:pt idx="15">
                  <c:v>0.7026</c:v>
                </c:pt>
                <c:pt idx="16">
                  <c:v>0.70579999999999998</c:v>
                </c:pt>
                <c:pt idx="17">
                  <c:v>0.70479999999999998</c:v>
                </c:pt>
                <c:pt idx="18">
                  <c:v>0.68910000000000005</c:v>
                </c:pt>
                <c:pt idx="19">
                  <c:v>0.63449999999999995</c:v>
                </c:pt>
                <c:pt idx="20">
                  <c:v>0.5494</c:v>
                </c:pt>
                <c:pt idx="21">
                  <c:v>0.51029999999999998</c:v>
                </c:pt>
                <c:pt idx="22">
                  <c:v>0.49099999999999999</c:v>
                </c:pt>
                <c:pt idx="23">
                  <c:v>0.57350000000000001</c:v>
                </c:pt>
                <c:pt idx="24">
                  <c:v>0.58910000000000007</c:v>
                </c:pt>
                <c:pt idx="25">
                  <c:v>0.64890000000000003</c:v>
                </c:pt>
                <c:pt idx="26">
                  <c:v>0.67149999999999999</c:v>
                </c:pt>
                <c:pt idx="27">
                  <c:v>0.6845</c:v>
                </c:pt>
                <c:pt idx="28">
                  <c:v>0.69729999999999992</c:v>
                </c:pt>
                <c:pt idx="29">
                  <c:v>0.69650000000000001</c:v>
                </c:pt>
                <c:pt idx="30">
                  <c:v>0.6623</c:v>
                </c:pt>
                <c:pt idx="31">
                  <c:v>0.61629999999999996</c:v>
                </c:pt>
                <c:pt idx="32">
                  <c:v>0.51360000000000006</c:v>
                </c:pt>
                <c:pt idx="33">
                  <c:v>0.42819999999999997</c:v>
                </c:pt>
                <c:pt idx="34">
                  <c:v>0.35520000000000002</c:v>
                </c:pt>
                <c:pt idx="35">
                  <c:v>0.39389999999999997</c:v>
                </c:pt>
                <c:pt idx="36">
                  <c:v>0.44400000000000001</c:v>
                </c:pt>
                <c:pt idx="37">
                  <c:v>0.45300000000000001</c:v>
                </c:pt>
                <c:pt idx="38">
                  <c:v>0.49510000000000004</c:v>
                </c:pt>
                <c:pt idx="39">
                  <c:v>0.53310000000000002</c:v>
                </c:pt>
                <c:pt idx="40">
                  <c:v>0.53110000000000002</c:v>
                </c:pt>
                <c:pt idx="41">
                  <c:v>0.56989999999999996</c:v>
                </c:pt>
                <c:pt idx="42">
                  <c:v>0.51749999999999996</c:v>
                </c:pt>
                <c:pt idx="43">
                  <c:v>0.42380000000000001</c:v>
                </c:pt>
                <c:pt idx="44">
                  <c:v>0.44260000000000005</c:v>
                </c:pt>
                <c:pt idx="45">
                  <c:v>0.46079999999999999</c:v>
                </c:pt>
                <c:pt idx="46">
                  <c:v>0.46870000000000001</c:v>
                </c:pt>
                <c:pt idx="47">
                  <c:v>0.51239999999999997</c:v>
                </c:pt>
                <c:pt idx="48">
                  <c:v>0.45219999999999999</c:v>
                </c:pt>
              </c:numCache>
            </c:numRef>
          </c:val>
          <c:smooth val="0"/>
          <c:extLst>
            <c:ext xmlns:c16="http://schemas.microsoft.com/office/drawing/2014/chart" uri="{C3380CC4-5D6E-409C-BE32-E72D297353CC}">
              <c16:uniqueId val="{0000000D-7B98-47CE-8E77-A1427396115F}"/>
            </c:ext>
          </c:extLst>
        </c:ser>
        <c:ser>
          <c:idx val="1"/>
          <c:order val="6"/>
          <c:tx>
            <c:v>HisDataPowellGrossRate</c:v>
          </c:tx>
          <c:spPr>
            <a:ln w="28575" cap="rnd">
              <a:solidFill>
                <a:schemeClr val="accent5"/>
              </a:solidFill>
              <a:round/>
            </a:ln>
            <a:effectLst/>
          </c:spPr>
          <c:marker>
            <c:symbol val="none"/>
          </c:marker>
          <c:val>
            <c:numRef>
              <c:f>'Upper Colorado River ResEvap'!$H$3:$H$93</c:f>
              <c:numCache>
                <c:formatCode>0.00</c:formatCode>
                <c:ptCount val="91"/>
                <c:pt idx="1">
                  <c:v>0.65747446570199541</c:v>
                </c:pt>
                <c:pt idx="2">
                  <c:v>0.66090741440991119</c:v>
                </c:pt>
                <c:pt idx="3">
                  <c:v>0.73501688721811698</c:v>
                </c:pt>
                <c:pt idx="4">
                  <c:v>0.81978498868997396</c:v>
                </c:pt>
                <c:pt idx="5">
                  <c:v>0.85385275162413699</c:v>
                </c:pt>
                <c:pt idx="6">
                  <c:v>0.8590072091579446</c:v>
                </c:pt>
                <c:pt idx="7">
                  <c:v>0.75761721284396555</c:v>
                </c:pt>
                <c:pt idx="8">
                  <c:v>0.74335185423804895</c:v>
                </c:pt>
                <c:pt idx="9">
                  <c:v>0.86106744928413914</c:v>
                </c:pt>
                <c:pt idx="10">
                  <c:v>0.94148264275014915</c:v>
                </c:pt>
                <c:pt idx="11">
                  <c:v>0.88855356775811434</c:v>
                </c:pt>
                <c:pt idx="12">
                  <c:v>0.91937055252395516</c:v>
                </c:pt>
                <c:pt idx="13">
                  <c:v>0.99406036719605251</c:v>
                </c:pt>
                <c:pt idx="14">
                  <c:v>0.97180775095807825</c:v>
                </c:pt>
                <c:pt idx="15">
                  <c:v>0.95717948490401372</c:v>
                </c:pt>
                <c:pt idx="16">
                  <c:v>0.96028126787609702</c:v>
                </c:pt>
                <c:pt idx="17">
                  <c:v>0.95946728887617472</c:v>
                </c:pt>
                <c:pt idx="18">
                  <c:v>0.93956270411811915</c:v>
                </c:pt>
                <c:pt idx="19">
                  <c:v>0.86990974034425783</c:v>
                </c:pt>
                <c:pt idx="20">
                  <c:v>0.77023937886804916</c:v>
                </c:pt>
                <c:pt idx="21">
                  <c:v>0.72885325623595199</c:v>
                </c:pt>
                <c:pt idx="22">
                  <c:v>0.70636687757189942</c:v>
                </c:pt>
                <c:pt idx="23">
                  <c:v>0.81223979782394151</c:v>
                </c:pt>
                <c:pt idx="24">
                  <c:v>0.81829292524796537</c:v>
                </c:pt>
                <c:pt idx="25">
                  <c:v>0.90276375463590741</c:v>
                </c:pt>
                <c:pt idx="26">
                  <c:v>0.91755619199006722</c:v>
                </c:pt>
                <c:pt idx="27">
                  <c:v>0.93872832649986093</c:v>
                </c:pt>
                <c:pt idx="28">
                  <c:v>0.95059917369004032</c:v>
                </c:pt>
                <c:pt idx="29">
                  <c:v>0.95052820642391911</c:v>
                </c:pt>
                <c:pt idx="30">
                  <c:v>0.90566725039620333</c:v>
                </c:pt>
                <c:pt idx="31">
                  <c:v>0.85033882746800071</c:v>
                </c:pt>
                <c:pt idx="32">
                  <c:v>0.72813741333606863</c:v>
                </c:pt>
                <c:pt idx="33">
                  <c:v>0.63756358364992727</c:v>
                </c:pt>
                <c:pt idx="34">
                  <c:v>0.55619125549011084</c:v>
                </c:pt>
                <c:pt idx="35">
                  <c:v>0.60978463515788783</c:v>
                </c:pt>
                <c:pt idx="36">
                  <c:v>0.636800482579853</c:v>
                </c:pt>
                <c:pt idx="37">
                  <c:v>0.63770617222994719</c:v>
                </c:pt>
                <c:pt idx="38">
                  <c:v>0.68583118007395272</c:v>
                </c:pt>
                <c:pt idx="39">
                  <c:v>0.72879939231190338</c:v>
                </c:pt>
                <c:pt idx="40">
                  <c:v>0.7265718930519619</c:v>
                </c:pt>
                <c:pt idx="41">
                  <c:v>0.77062512831017405</c:v>
                </c:pt>
                <c:pt idx="42">
                  <c:v>0.7100233452559549</c:v>
                </c:pt>
                <c:pt idx="43">
                  <c:v>0.6052697848200923</c:v>
                </c:pt>
                <c:pt idx="44">
                  <c:v>0.6259112959800277</c:v>
                </c:pt>
                <c:pt idx="45">
                  <c:v>0.64620689315022861</c:v>
                </c:pt>
                <c:pt idx="46">
                  <c:v>0.65523519804194386</c:v>
                </c:pt>
                <c:pt idx="47">
                  <c:v>0.70493525872198937</c:v>
                </c:pt>
                <c:pt idx="48">
                  <c:v>0.63488857766988993</c:v>
                </c:pt>
              </c:numCache>
            </c:numRef>
          </c:val>
          <c:smooth val="0"/>
          <c:extLst>
            <c:ext xmlns:c16="http://schemas.microsoft.com/office/drawing/2014/chart" uri="{C3380CC4-5D6E-409C-BE32-E72D297353CC}">
              <c16:uniqueId val="{00000000-698F-498B-A872-4569EC4C6D20}"/>
            </c:ext>
          </c:extLst>
        </c:ser>
        <c:dLbls>
          <c:showLegendKey val="0"/>
          <c:showVal val="0"/>
          <c:showCatName val="0"/>
          <c:showSerName val="0"/>
          <c:showPercent val="0"/>
          <c:showBubbleSize val="0"/>
        </c:dLbls>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ax val="1"/>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altLang="zh-CN" sz="1400" b="1" i="0" u="none" strike="noStrike" kern="1200" baseline="0">
                    <a:solidFill>
                      <a:schemeClr val="tx1"/>
                    </a:solidFill>
                    <a:latin typeface="+mn-lt"/>
                    <a:ea typeface="+mn-ea"/>
                    <a:cs typeface="+mn-cs"/>
                  </a:rPr>
                  <a:t>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1171814350670955E-2"/>
              <c:y val="0.25214528705756439"/>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4F83523-112C-4D96-9BA5-1364D6D19D8B}">
  <sheetPr/>
  <sheetViews>
    <sheetView zoomScale="86"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1B20905-5AD1-46D3-BB6C-D0E37E3469F5}">
  <sheetPr/>
  <sheetViews>
    <sheetView zoomScale="85"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absoluteAnchor>
    <xdr:pos x="0" y="0"/>
    <xdr:ext cx="8656320" cy="6278880"/>
    <xdr:graphicFrame macro="">
      <xdr:nvGraphicFramePr>
        <xdr:cNvPr id="2" name="Chart 1">
          <a:extLst>
            <a:ext uri="{FF2B5EF4-FFF2-40B4-BE49-F238E27FC236}">
              <a16:creationId xmlns:a16="http://schemas.microsoft.com/office/drawing/2014/main" id="{E4092014-D2CA-4B3A-AA09-771A86201CF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0.16483</cdr:x>
      <cdr:y>0.29285</cdr:y>
    </cdr:from>
    <cdr:to>
      <cdr:x>0.26321</cdr:x>
      <cdr:y>0.35411</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492444" y="1381628"/>
          <a:ext cx="890768"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t>BOR (</a:t>
          </a:r>
          <a:r>
            <a:rPr lang="en-US" sz="1200" b="1">
              <a:solidFill>
                <a:schemeClr val="tx1"/>
              </a:solidFill>
              <a:effectLst/>
              <a:latin typeface="+mn-lt"/>
              <a:ea typeface="+mn-ea"/>
              <a:cs typeface="+mn-cs"/>
            </a:rPr>
            <a:t>1981)</a:t>
          </a:r>
          <a:endParaRPr lang="en-US" sz="1200" b="1"/>
        </a:p>
      </cdr:txBody>
    </cdr:sp>
  </cdr:relSizeAnchor>
  <cdr:relSizeAnchor xmlns:cdr="http://schemas.openxmlformats.org/drawingml/2006/chartDrawing">
    <cdr:from>
      <cdr:x>0.32312</cdr:x>
      <cdr:y>0.21652</cdr:y>
    </cdr:from>
    <cdr:to>
      <cdr:x>0.42207</cdr:x>
      <cdr:y>0.27597</cdr:y>
    </cdr:to>
    <cdr:sp macro="" textlink="">
      <cdr:nvSpPr>
        <cdr:cNvPr id="3" name="TextBox 12">
          <a:extLst xmlns:a="http://schemas.openxmlformats.org/drawingml/2006/main">
            <a:ext uri="{FF2B5EF4-FFF2-40B4-BE49-F238E27FC236}">
              <a16:creationId xmlns:a16="http://schemas.microsoft.com/office/drawing/2014/main" id="{0BDA12E4-254F-45DA-86C3-0D575E726C3B}"/>
            </a:ext>
          </a:extLst>
        </cdr:cNvPr>
        <cdr:cNvSpPr txBox="1"/>
      </cdr:nvSpPr>
      <cdr:spPr>
        <a:xfrm xmlns:a="http://schemas.openxmlformats.org/drawingml/2006/main">
          <a:off x="2925662" y="1021500"/>
          <a:ext cx="895928" cy="28047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baseline="0"/>
            <a:t>BOR (</a:t>
          </a:r>
          <a:r>
            <a:rPr lang="en-US" sz="1200" b="1">
              <a:solidFill>
                <a:schemeClr val="tx1"/>
              </a:solidFill>
              <a:effectLst/>
              <a:latin typeface="+mn-lt"/>
              <a:ea typeface="+mn-ea"/>
              <a:cs typeface="+mn-cs"/>
            </a:rPr>
            <a:t>1984)</a:t>
          </a:r>
          <a:endParaRPr lang="en-US" sz="1200" b="1"/>
        </a:p>
      </cdr:txBody>
    </cdr:sp>
  </cdr:relSizeAnchor>
  <cdr:relSizeAnchor xmlns:cdr="http://schemas.openxmlformats.org/drawingml/2006/chartDrawing">
    <cdr:from>
      <cdr:x>0.18124</cdr:x>
      <cdr:y>0.65309</cdr:y>
    </cdr:from>
    <cdr:to>
      <cdr:x>0.2681</cdr:x>
      <cdr:y>0.71435</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652483" y="3081174"/>
          <a:ext cx="791967"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a:solidFill>
                <a:schemeClr val="tx1"/>
              </a:solidFill>
              <a:effectLst/>
              <a:latin typeface="+mn-lt"/>
              <a:ea typeface="+mn-ea"/>
              <a:cs typeface="+mn-cs"/>
            </a:rPr>
            <a:t>BOR</a:t>
          </a:r>
          <a:r>
            <a:rPr lang="en-US" sz="1100">
              <a:solidFill>
                <a:schemeClr val="tx1"/>
              </a:solidFill>
              <a:effectLst/>
              <a:latin typeface="+mn-lt"/>
              <a:ea typeface="+mn-ea"/>
              <a:cs typeface="+mn-cs"/>
            </a:rPr>
            <a:t> </a:t>
          </a:r>
          <a:r>
            <a:rPr lang="en-US" sz="1200" b="1">
              <a:solidFill>
                <a:schemeClr val="tx1"/>
              </a:solidFill>
              <a:effectLst/>
              <a:latin typeface="+mn-lt"/>
              <a:ea typeface="+mn-ea"/>
              <a:cs typeface="+mn-cs"/>
            </a:rPr>
            <a:t>Consumptive Use &amp; Losses Reports</a:t>
          </a:r>
        </a:p>
      </cdr:txBody>
    </cdr:sp>
  </cdr:relSizeAnchor>
  <cdr:relSizeAnchor xmlns:cdr="http://schemas.openxmlformats.org/drawingml/2006/chartDrawing">
    <cdr:from>
      <cdr:x>0.18103</cdr:x>
      <cdr:y>0.57525</cdr:y>
    </cdr:from>
    <cdr:to>
      <cdr:x>0.21383</cdr:x>
      <cdr:y>0.65757</cdr:y>
    </cdr:to>
    <cdr:cxnSp macro="">
      <cdr:nvCxnSpPr>
        <cdr:cNvPr id="7" name="Straight Arrow Connector 6">
          <a:extLst xmlns:a="http://schemas.openxmlformats.org/drawingml/2006/main">
            <a:ext uri="{FF2B5EF4-FFF2-40B4-BE49-F238E27FC236}">
              <a16:creationId xmlns:a16="http://schemas.microsoft.com/office/drawing/2014/main" id="{FBDB638A-489B-42A2-BEBD-1D9AFDB10E0F}"/>
            </a:ext>
          </a:extLst>
        </cdr:cNvPr>
        <cdr:cNvCxnSpPr/>
      </cdr:nvCxnSpPr>
      <cdr:spPr>
        <a:xfrm xmlns:a="http://schemas.openxmlformats.org/drawingml/2006/main" flipH="1" flipV="1">
          <a:off x="1650568" y="2713935"/>
          <a:ext cx="299062" cy="388375"/>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0.24618</cdr:x>
      <cdr:y>0.35026</cdr:y>
    </cdr:from>
    <cdr:to>
      <cdr:x>0.26769</cdr:x>
      <cdr:y>0.4267</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a:off x="2229016" y="1652480"/>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0.40339</cdr:x>
      <cdr:y>0.27001</cdr:y>
    </cdr:from>
    <cdr:to>
      <cdr:x>0.4249</cdr:x>
      <cdr:y>0.34645</cdr:y>
    </cdr:to>
    <cdr:cxnSp macro="">
      <cdr:nvCxnSpPr>
        <cdr:cNvPr id="9" name="Straight Arrow Connector 8">
          <a:extLst xmlns:a="http://schemas.openxmlformats.org/drawingml/2006/main">
            <a:ext uri="{FF2B5EF4-FFF2-40B4-BE49-F238E27FC236}">
              <a16:creationId xmlns:a16="http://schemas.microsoft.com/office/drawing/2014/main" id="{0AD348CA-E2CA-4F41-83D9-C255DD407457}"/>
            </a:ext>
          </a:extLst>
        </cdr:cNvPr>
        <cdr:cNvCxnSpPr/>
      </cdr:nvCxnSpPr>
      <cdr:spPr>
        <a:xfrm xmlns:a="http://schemas.openxmlformats.org/drawingml/2006/main">
          <a:off x="3652455" y="1273858"/>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0.86503</cdr:x>
      <cdr:y>0.20404</cdr:y>
    </cdr:from>
    <cdr:to>
      <cdr:x>1</cdr:x>
      <cdr:y>0.31837</cdr:y>
    </cdr:to>
    <cdr:sp macro="" textlink="">
      <cdr:nvSpPr>
        <cdr:cNvPr id="11" name="TextBox 36">
          <a:extLst xmlns:a="http://schemas.openxmlformats.org/drawingml/2006/main">
            <a:ext uri="{FF2B5EF4-FFF2-40B4-BE49-F238E27FC236}">
              <a16:creationId xmlns:a16="http://schemas.microsoft.com/office/drawing/2014/main" id="{926627FA-3CA8-4DB3-8D28-9885704705D2}"/>
            </a:ext>
          </a:extLst>
        </cdr:cNvPr>
        <cdr:cNvSpPr txBox="1"/>
      </cdr:nvSpPr>
      <cdr:spPr>
        <a:xfrm xmlns:a="http://schemas.openxmlformats.org/drawingml/2006/main">
          <a:off x="7824533" y="933235"/>
          <a:ext cx="1220856" cy="52292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4178BE"/>
              </a:solidFill>
            </a:rPr>
            <a:t>BOR/CRSS</a:t>
          </a:r>
        </a:p>
        <a:p xmlns:a="http://schemas.openxmlformats.org/drawingml/2006/main">
          <a:pPr algn="ctr"/>
          <a:r>
            <a:rPr lang="en-US" sz="1200" b="1" baseline="0">
              <a:solidFill>
                <a:srgbClr val="4178BE"/>
              </a:solidFill>
            </a:rPr>
            <a:t>6 Forecasts</a:t>
          </a:r>
        </a:p>
        <a:p xmlns:a="http://schemas.openxmlformats.org/drawingml/2006/main">
          <a:pPr algn="ctr"/>
          <a:r>
            <a:rPr lang="en-US" sz="1200" b="1" baseline="0">
              <a:solidFill>
                <a:srgbClr val="4178BE"/>
              </a:solidFill>
            </a:rPr>
            <a:t>(2012)</a:t>
          </a:r>
          <a:endParaRPr lang="en-US" sz="1200" b="1">
            <a:solidFill>
              <a:srgbClr val="4178BE"/>
            </a:solidFill>
          </a:endParaRPr>
        </a:p>
      </cdr:txBody>
    </cdr:sp>
  </cdr:relSizeAnchor>
  <cdr:relSizeAnchor xmlns:cdr="http://schemas.openxmlformats.org/drawingml/2006/chartDrawing">
    <cdr:from>
      <cdr:x>0.52881</cdr:x>
      <cdr:y>0.16972</cdr:y>
    </cdr:from>
    <cdr:to>
      <cdr:x>0.67855</cdr:x>
      <cdr:y>0.27661</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4577527" y="1065653"/>
          <a:ext cx="1296197" cy="6711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a:t>
          </a:r>
        </a:p>
        <a:p xmlns:a="http://schemas.openxmlformats.org/drawingml/2006/main">
          <a:pPr algn="ctr"/>
          <a:r>
            <a:rPr lang="en-US" sz="1200" b="1" baseline="0">
              <a:solidFill>
                <a:srgbClr val="CC5800"/>
              </a:solidFill>
            </a:rPr>
            <a:t>4 Forecasts</a:t>
          </a:r>
        </a:p>
        <a:p xmlns:a="http://schemas.openxmlformats.org/drawingml/2006/main">
          <a:pPr algn="ctr"/>
          <a:r>
            <a:rPr lang="en-US" sz="1200" b="1" baseline="0">
              <a:solidFill>
                <a:srgbClr val="CC5800"/>
              </a:solidFill>
            </a:rPr>
            <a:t>( 1996, 1999, 2007, 2016)</a:t>
          </a:r>
          <a:endParaRPr lang="en-US" sz="1200" b="1">
            <a:solidFill>
              <a:srgbClr val="CC5800"/>
            </a:solidFill>
          </a:endParaRPr>
        </a:p>
      </cdr:txBody>
    </cdr:sp>
  </cdr:relSizeAnchor>
  <cdr:relSizeAnchor xmlns:cdr="http://schemas.openxmlformats.org/drawingml/2006/chartDrawing">
    <cdr:from>
      <cdr:x>0.81875</cdr:x>
      <cdr:y>0.27871</cdr:y>
    </cdr:from>
    <cdr:to>
      <cdr:x>0.84683</cdr:x>
      <cdr:y>0.36165</cdr:y>
    </cdr:to>
    <cdr:cxnSp macro="">
      <cdr:nvCxnSpPr>
        <cdr:cNvPr id="10" name="Straight Arrow Connector 9">
          <a:extLst xmlns:a="http://schemas.openxmlformats.org/drawingml/2006/main">
            <a:ext uri="{FF2B5EF4-FFF2-40B4-BE49-F238E27FC236}">
              <a16:creationId xmlns:a16="http://schemas.microsoft.com/office/drawing/2014/main" id="{B7064789-BF74-407F-BF1C-726EC624FD03}"/>
            </a:ext>
          </a:extLst>
        </cdr:cNvPr>
        <cdr:cNvCxnSpPr/>
      </cdr:nvCxnSpPr>
      <cdr:spPr>
        <a:xfrm xmlns:a="http://schemas.openxmlformats.org/drawingml/2006/main" flipH="1" flipV="1">
          <a:off x="7087377" y="1749958"/>
          <a:ext cx="243063" cy="520802"/>
        </a:xfrm>
        <a:prstGeom xmlns:a="http://schemas.openxmlformats.org/drawingml/2006/main" prst="straightConnector1">
          <a:avLst/>
        </a:prstGeom>
        <a:ln xmlns:a="http://schemas.openxmlformats.org/drawingml/2006/main" w="12700">
          <a:solidFill>
            <a:srgbClr val="CC58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0.79196</cdr:x>
      <cdr:y>0.36286</cdr:y>
    </cdr:from>
    <cdr:to>
      <cdr:x>0.9417</cdr:x>
      <cdr:y>0.40503</cdr:y>
    </cdr:to>
    <cdr:sp macro="" textlink="">
      <cdr:nvSpPr>
        <cdr:cNvPr id="13" name="TextBox 42">
          <a:extLst xmlns:a="http://schemas.openxmlformats.org/drawingml/2006/main">
            <a:ext uri="{FF2B5EF4-FFF2-40B4-BE49-F238E27FC236}">
              <a16:creationId xmlns:a16="http://schemas.microsoft.com/office/drawing/2014/main" id="{485F077A-BD68-4959-B083-1C700164C3F1}"/>
            </a:ext>
          </a:extLst>
        </cdr:cNvPr>
        <cdr:cNvSpPr txBox="1"/>
      </cdr:nvSpPr>
      <cdr:spPr>
        <a:xfrm xmlns:a="http://schemas.openxmlformats.org/drawingml/2006/main">
          <a:off x="6855460" y="2278380"/>
          <a:ext cx="1296197" cy="2647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59906" cy="6284259"/>
    <xdr:graphicFrame macro="">
      <xdr:nvGraphicFramePr>
        <xdr:cNvPr id="2" name="Chart 1">
          <a:extLst>
            <a:ext uri="{FF2B5EF4-FFF2-40B4-BE49-F238E27FC236}">
              <a16:creationId xmlns:a16="http://schemas.microsoft.com/office/drawing/2014/main" id="{6E5A4C52-9903-491D-A9A5-E4C494366E5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0.24313</cdr:x>
      <cdr:y>0.50363</cdr:y>
    </cdr:from>
    <cdr:to>
      <cdr:x>0.34151</cdr:x>
      <cdr:y>0.56489</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999020" y="2348668"/>
          <a:ext cx="808877" cy="28568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00B050"/>
              </a:solidFill>
            </a:rPr>
            <a:t>BOR (</a:t>
          </a:r>
          <a:r>
            <a:rPr lang="en-US" sz="1200" b="1">
              <a:solidFill>
                <a:srgbClr val="00B050"/>
              </a:solidFill>
              <a:effectLst/>
              <a:latin typeface="+mn-lt"/>
              <a:ea typeface="+mn-ea"/>
              <a:cs typeface="+mn-cs"/>
            </a:rPr>
            <a:t>1981, 1984)</a:t>
          </a:r>
          <a:endParaRPr lang="en-US" sz="1200" b="1">
            <a:solidFill>
              <a:srgbClr val="00B050"/>
            </a:solidFill>
          </a:endParaRPr>
        </a:p>
      </cdr:txBody>
    </cdr:sp>
  </cdr:relSizeAnchor>
  <cdr:relSizeAnchor xmlns:cdr="http://schemas.openxmlformats.org/drawingml/2006/chartDrawing">
    <cdr:from>
      <cdr:x>0.13545</cdr:x>
      <cdr:y>0.64765</cdr:y>
    </cdr:from>
    <cdr:to>
      <cdr:x>0.43685</cdr:x>
      <cdr:y>0.69317</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173026" y="4069975"/>
          <a:ext cx="2610080" cy="28606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tx1"/>
              </a:solidFill>
              <a:effectLst/>
              <a:latin typeface="+mn-lt"/>
              <a:ea typeface="+mn-ea"/>
              <a:cs typeface="+mn-cs"/>
            </a:rPr>
            <a:t>BOR</a:t>
          </a:r>
          <a:r>
            <a:rPr lang="en-US" sz="1200">
              <a:solidFill>
                <a:schemeClr val="tx1"/>
              </a:solidFill>
              <a:effectLst/>
              <a:latin typeface="+mn-lt"/>
              <a:ea typeface="+mn-ea"/>
              <a:cs typeface="+mn-cs"/>
            </a:rPr>
            <a:t> </a:t>
          </a:r>
          <a:r>
            <a:rPr lang="en-US" sz="1200" b="1">
              <a:solidFill>
                <a:schemeClr val="tx1"/>
              </a:solidFill>
              <a:effectLst/>
              <a:latin typeface="+mn-lt"/>
              <a:ea typeface="+mn-ea"/>
              <a:cs typeface="+mn-cs"/>
            </a:rPr>
            <a:t>Consumptive Use &amp; Losses Reports</a:t>
          </a:r>
          <a:endParaRPr lang="en-US" sz="1200">
            <a:effectLst/>
          </a:endParaRPr>
        </a:p>
        <a:p xmlns:a="http://schemas.openxmlformats.org/drawingml/2006/main">
          <a:endParaRPr lang="en-US" sz="1200" b="1"/>
        </a:p>
        <a:p xmlns:a="http://schemas.openxmlformats.org/drawingml/2006/main">
          <a:endParaRPr lang="en-US" sz="1200" b="1"/>
        </a:p>
      </cdr:txBody>
    </cdr:sp>
  </cdr:relSizeAnchor>
  <cdr:relSizeAnchor xmlns:cdr="http://schemas.openxmlformats.org/drawingml/2006/chartDrawing">
    <cdr:from>
      <cdr:x>0.38406</cdr:x>
      <cdr:y>0.58343</cdr:y>
    </cdr:from>
    <cdr:to>
      <cdr:x>0.41713</cdr:x>
      <cdr:y>0.64337</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flipV="1">
          <a:off x="3325906" y="3666455"/>
          <a:ext cx="286407" cy="376628"/>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0.62756</cdr:x>
      <cdr:y>0.3763</cdr:y>
    </cdr:from>
    <cdr:to>
      <cdr:x>0.81186</cdr:x>
      <cdr:y>0.44012</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5159772" y="175484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(1999)</a:t>
          </a:r>
          <a:endParaRPr lang="en-US" sz="1200" b="1">
            <a:solidFill>
              <a:srgbClr val="CC5800"/>
            </a:solidFill>
          </a:endParaRPr>
        </a:p>
      </cdr:txBody>
    </cdr:sp>
  </cdr:relSizeAnchor>
  <cdr:relSizeAnchor xmlns:cdr="http://schemas.openxmlformats.org/drawingml/2006/chartDrawing">
    <cdr:from>
      <cdr:x>0.66605</cdr:x>
      <cdr:y>0.64754</cdr:y>
    </cdr:from>
    <cdr:to>
      <cdr:x>0.81579</cdr:x>
      <cdr:y>0.70602</cdr:y>
    </cdr:to>
    <cdr:sp macro="" textlink="">
      <cdr:nvSpPr>
        <cdr:cNvPr id="10" name="TextBox 42">
          <a:extLst xmlns:a="http://schemas.openxmlformats.org/drawingml/2006/main">
            <a:ext uri="{FF2B5EF4-FFF2-40B4-BE49-F238E27FC236}">
              <a16:creationId xmlns:a16="http://schemas.microsoft.com/office/drawing/2014/main" id="{D9E91A03-0D3C-44EE-B607-58F972A9A48D}"/>
            </a:ext>
          </a:extLst>
        </cdr:cNvPr>
        <cdr:cNvSpPr txBox="1"/>
      </cdr:nvSpPr>
      <cdr:spPr>
        <a:xfrm xmlns:a="http://schemas.openxmlformats.org/drawingml/2006/main">
          <a:off x="5476240" y="3019760"/>
          <a:ext cx="1231159" cy="27271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(2007)</a:t>
          </a:r>
        </a:p>
      </cdr:txBody>
    </cdr:sp>
  </cdr:relSizeAnchor>
  <cdr:relSizeAnchor xmlns:cdr="http://schemas.openxmlformats.org/drawingml/2006/chartDrawing">
    <cdr:from>
      <cdr:x>0.74946</cdr:x>
      <cdr:y>0.49129</cdr:y>
    </cdr:from>
    <cdr:to>
      <cdr:x>0.93376</cdr:x>
      <cdr:y>0.55511</cdr:y>
    </cdr:to>
    <cdr:sp macro="" textlink="">
      <cdr:nvSpPr>
        <cdr:cNvPr id="12" name="TextBox 42">
          <a:extLst xmlns:a="http://schemas.openxmlformats.org/drawingml/2006/main">
            <a:ext uri="{FF2B5EF4-FFF2-40B4-BE49-F238E27FC236}">
              <a16:creationId xmlns:a16="http://schemas.microsoft.com/office/drawing/2014/main" id="{F25C370C-1E2A-44EB-AAFA-558687F9CDBE}"/>
            </a:ext>
          </a:extLst>
        </cdr:cNvPr>
        <cdr:cNvSpPr txBox="1"/>
      </cdr:nvSpPr>
      <cdr:spPr>
        <a:xfrm xmlns:a="http://schemas.openxmlformats.org/drawingml/2006/main">
          <a:off x="6162040" y="229108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dr:relSizeAnchor xmlns:cdr="http://schemas.openxmlformats.org/drawingml/2006/chartDrawing">
    <cdr:from>
      <cdr:x>0.40062</cdr:x>
      <cdr:y>0.19258</cdr:y>
    </cdr:from>
    <cdr:to>
      <cdr:x>0.44306</cdr:x>
      <cdr:y>0.22967</cdr:y>
    </cdr:to>
    <cdr:cxnSp macro="">
      <cdr:nvCxnSpPr>
        <cdr:cNvPr id="9" name="Straight Arrow Connector 8">
          <a:extLst xmlns:a="http://schemas.openxmlformats.org/drawingml/2006/main">
            <a:ext uri="{FF2B5EF4-FFF2-40B4-BE49-F238E27FC236}">
              <a16:creationId xmlns:a16="http://schemas.microsoft.com/office/drawing/2014/main" id="{080E9071-9BAD-4B70-9238-A27EF8F3D457}"/>
            </a:ext>
          </a:extLst>
        </cdr:cNvPr>
        <cdr:cNvCxnSpPr/>
      </cdr:nvCxnSpPr>
      <cdr:spPr>
        <a:xfrm xmlns:a="http://schemas.openxmlformats.org/drawingml/2006/main" flipH="1">
          <a:off x="3469341" y="1210235"/>
          <a:ext cx="367553" cy="233083"/>
        </a:xfrm>
        <a:prstGeom xmlns:a="http://schemas.openxmlformats.org/drawingml/2006/main" prst="straightConnector1">
          <a:avLst/>
        </a:prstGeom>
        <a:ln xmlns:a="http://schemas.openxmlformats.org/drawingml/2006/main" w="12700">
          <a:solidFill>
            <a:srgbClr val="4178BE"/>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0.42823</cdr:x>
      <cdr:y>0.11507</cdr:y>
    </cdr:from>
    <cdr:to>
      <cdr:x>0.87371</cdr:x>
      <cdr:y>0.18545</cdr:y>
    </cdr:to>
    <cdr:sp macro="" textlink="">
      <cdr:nvSpPr>
        <cdr:cNvPr id="13" name="TextBox 13">
          <a:extLst xmlns:a="http://schemas.openxmlformats.org/drawingml/2006/main">
            <a:ext uri="{FF2B5EF4-FFF2-40B4-BE49-F238E27FC236}">
              <a16:creationId xmlns:a16="http://schemas.microsoft.com/office/drawing/2014/main" id="{77F8342F-BBB2-4AD4-9A6A-333905056CE9}"/>
            </a:ext>
          </a:extLst>
        </cdr:cNvPr>
        <cdr:cNvSpPr txBox="1"/>
      </cdr:nvSpPr>
      <cdr:spPr>
        <a:xfrm xmlns:a="http://schemas.openxmlformats.org/drawingml/2006/main">
          <a:off x="3708401" y="723152"/>
          <a:ext cx="3857812" cy="44225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rgbClr val="4178BE"/>
              </a:solidFill>
              <a:effectLst/>
              <a:latin typeface="+mn-lt"/>
              <a:ea typeface="+mn-ea"/>
              <a:cs typeface="+mn-cs"/>
            </a:rPr>
            <a:t>Lake Powell evaporation calculated based on its gross evaporation rate</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baseline="0">
              <a:solidFill>
                <a:srgbClr val="4178BE"/>
              </a:solidFill>
              <a:effectLst/>
              <a:latin typeface="+mn-lt"/>
              <a:ea typeface="+mn-ea"/>
              <a:cs typeface="+mn-cs"/>
            </a:rPr>
            <a:t> + other CRSP evaporation from </a:t>
          </a:r>
          <a:r>
            <a:rPr lang="en-US" sz="1200" b="1">
              <a:solidFill>
                <a:srgbClr val="4178BE"/>
              </a:solidFill>
              <a:effectLst/>
              <a:latin typeface="+mn-lt"/>
              <a:ea typeface="+mn-ea"/>
              <a:cs typeface="+mn-cs"/>
            </a:rPr>
            <a:t>BOR</a:t>
          </a:r>
          <a:r>
            <a:rPr lang="en-US" sz="1200">
              <a:solidFill>
                <a:srgbClr val="4178BE"/>
              </a:solidFill>
              <a:effectLst/>
              <a:latin typeface="+mn-lt"/>
              <a:ea typeface="+mn-ea"/>
              <a:cs typeface="+mn-cs"/>
            </a:rPr>
            <a:t> </a:t>
          </a:r>
          <a:r>
            <a:rPr lang="en-US" sz="1200" b="1">
              <a:solidFill>
                <a:srgbClr val="4178BE"/>
              </a:solidFill>
              <a:effectLst/>
              <a:latin typeface="+mn-lt"/>
              <a:ea typeface="+mn-ea"/>
              <a:cs typeface="+mn-cs"/>
            </a:rPr>
            <a:t>Consumptive Use &amp; Losses Reports</a:t>
          </a:r>
          <a:endParaRPr lang="en-US" sz="1400" b="1">
            <a:solidFill>
              <a:srgbClr val="4178BE"/>
            </a:solidFill>
          </a:endParaRP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7</xdr:col>
      <xdr:colOff>0</xdr:colOff>
      <xdr:row>6</xdr:row>
      <xdr:rowOff>60960</xdr:rowOff>
    </xdr:from>
    <xdr:to>
      <xdr:col>16</xdr:col>
      <xdr:colOff>99545</xdr:colOff>
      <xdr:row>17</xdr:row>
      <xdr:rowOff>150886</xdr:rowOff>
    </xdr:to>
    <xdr:pic>
      <xdr:nvPicPr>
        <xdr:cNvPr id="6" name="Picture 5">
          <a:extLst>
            <a:ext uri="{FF2B5EF4-FFF2-40B4-BE49-F238E27FC236}">
              <a16:creationId xmlns:a16="http://schemas.microsoft.com/office/drawing/2014/main" id="{38AAEC39-F903-4FC8-B121-EA6A1B5AB27F}"/>
            </a:ext>
          </a:extLst>
        </xdr:cNvPr>
        <xdr:cNvPicPr>
          <a:picLocks noChangeAspect="1"/>
        </xdr:cNvPicPr>
      </xdr:nvPicPr>
      <xdr:blipFill>
        <a:blip xmlns:r="http://schemas.openxmlformats.org/officeDocument/2006/relationships" r:embed="rId1"/>
        <a:stretch>
          <a:fillRect/>
        </a:stretch>
      </xdr:blipFill>
      <xdr:spPr>
        <a:xfrm>
          <a:off x="7353300" y="975360"/>
          <a:ext cx="7597625" cy="21016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220980</xdr:colOff>
      <xdr:row>5</xdr:row>
      <xdr:rowOff>38100</xdr:rowOff>
    </xdr:from>
    <xdr:to>
      <xdr:col>22</xdr:col>
      <xdr:colOff>242206</xdr:colOff>
      <xdr:row>65</xdr:row>
      <xdr:rowOff>144780</xdr:rowOff>
    </xdr:to>
    <xdr:pic>
      <xdr:nvPicPr>
        <xdr:cNvPr id="3" name="Picture 2">
          <a:extLst>
            <a:ext uri="{FF2B5EF4-FFF2-40B4-BE49-F238E27FC236}">
              <a16:creationId xmlns:a16="http://schemas.microsoft.com/office/drawing/2014/main" id="{8801D6BC-E09B-4FD1-A01D-6F7A77D9A3F4}"/>
            </a:ext>
          </a:extLst>
        </xdr:cNvPr>
        <xdr:cNvPicPr>
          <a:picLocks noChangeAspect="1"/>
        </xdr:cNvPicPr>
      </xdr:nvPicPr>
      <xdr:blipFill>
        <a:blip xmlns:r="http://schemas.openxmlformats.org/officeDocument/2006/relationships" r:embed="rId1"/>
        <a:stretch>
          <a:fillRect/>
        </a:stretch>
      </xdr:blipFill>
      <xdr:spPr>
        <a:xfrm>
          <a:off x="7246620" y="952500"/>
          <a:ext cx="6726826" cy="11079480"/>
        </a:xfrm>
        <a:prstGeom prst="rect">
          <a:avLst/>
        </a:prstGeom>
      </xdr:spPr>
    </xdr:pic>
    <xdr:clientData/>
  </xdr:twoCellAnchor>
  <xdr:twoCellAnchor editAs="oneCell">
    <xdr:from>
      <xdr:col>3</xdr:col>
      <xdr:colOff>22860</xdr:colOff>
      <xdr:row>5</xdr:row>
      <xdr:rowOff>76200</xdr:rowOff>
    </xdr:from>
    <xdr:to>
      <xdr:col>11</xdr:col>
      <xdr:colOff>98441</xdr:colOff>
      <xdr:row>49</xdr:row>
      <xdr:rowOff>105670</xdr:rowOff>
    </xdr:to>
    <xdr:pic>
      <xdr:nvPicPr>
        <xdr:cNvPr id="2" name="Picture 1">
          <a:extLst>
            <a:ext uri="{FF2B5EF4-FFF2-40B4-BE49-F238E27FC236}">
              <a16:creationId xmlns:a16="http://schemas.microsoft.com/office/drawing/2014/main" id="{C93C1824-D059-49E7-AE66-F51329E6ABE1}"/>
            </a:ext>
          </a:extLst>
        </xdr:cNvPr>
        <xdr:cNvPicPr>
          <a:picLocks noChangeAspect="1"/>
        </xdr:cNvPicPr>
      </xdr:nvPicPr>
      <xdr:blipFill>
        <a:blip xmlns:r="http://schemas.openxmlformats.org/officeDocument/2006/relationships" r:embed="rId2"/>
        <a:stretch>
          <a:fillRect/>
        </a:stretch>
      </xdr:blipFill>
      <xdr:spPr>
        <a:xfrm>
          <a:off x="2171700" y="990600"/>
          <a:ext cx="4952381" cy="80761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20</xdr:col>
      <xdr:colOff>601980</xdr:colOff>
      <xdr:row>6</xdr:row>
      <xdr:rowOff>30480</xdr:rowOff>
    </xdr:from>
    <xdr:to>
      <xdr:col>30</xdr:col>
      <xdr:colOff>67885</xdr:colOff>
      <xdr:row>49</xdr:row>
      <xdr:rowOff>176164</xdr:rowOff>
    </xdr:to>
    <xdr:pic>
      <xdr:nvPicPr>
        <xdr:cNvPr id="2" name="Picture 1">
          <a:extLst>
            <a:ext uri="{FF2B5EF4-FFF2-40B4-BE49-F238E27FC236}">
              <a16:creationId xmlns:a16="http://schemas.microsoft.com/office/drawing/2014/main" id="{D9FA0E91-40D7-4F9B-AA77-17BB0F6CD17D}"/>
            </a:ext>
          </a:extLst>
        </xdr:cNvPr>
        <xdr:cNvPicPr>
          <a:picLocks noChangeAspect="1"/>
        </xdr:cNvPicPr>
      </xdr:nvPicPr>
      <xdr:blipFill>
        <a:blip xmlns:r="http://schemas.openxmlformats.org/officeDocument/2006/relationships" r:embed="rId1"/>
        <a:stretch>
          <a:fillRect/>
        </a:stretch>
      </xdr:blipFill>
      <xdr:spPr>
        <a:xfrm>
          <a:off x="18112740" y="762000"/>
          <a:ext cx="5561905" cy="8009524"/>
        </a:xfrm>
        <a:prstGeom prst="rect">
          <a:avLst/>
        </a:prstGeom>
      </xdr:spPr>
    </xdr:pic>
    <xdr:clientData/>
  </xdr:twoCellAnchor>
  <xdr:twoCellAnchor editAs="oneCell">
    <xdr:from>
      <xdr:col>14</xdr:col>
      <xdr:colOff>22860</xdr:colOff>
      <xdr:row>6</xdr:row>
      <xdr:rowOff>91440</xdr:rowOff>
    </xdr:from>
    <xdr:to>
      <xdr:col>20</xdr:col>
      <xdr:colOff>306787</xdr:colOff>
      <xdr:row>40</xdr:row>
      <xdr:rowOff>143789</xdr:rowOff>
    </xdr:to>
    <xdr:pic>
      <xdr:nvPicPr>
        <xdr:cNvPr id="3" name="Picture 2">
          <a:extLst>
            <a:ext uri="{FF2B5EF4-FFF2-40B4-BE49-F238E27FC236}">
              <a16:creationId xmlns:a16="http://schemas.microsoft.com/office/drawing/2014/main" id="{06C612B0-8C0C-4201-AEDC-BAB0C90DE262}"/>
            </a:ext>
          </a:extLst>
        </xdr:cNvPr>
        <xdr:cNvPicPr>
          <a:picLocks noChangeAspect="1"/>
        </xdr:cNvPicPr>
      </xdr:nvPicPr>
      <xdr:blipFill>
        <a:blip xmlns:r="http://schemas.openxmlformats.org/officeDocument/2006/relationships" r:embed="rId2"/>
        <a:stretch>
          <a:fillRect/>
        </a:stretch>
      </xdr:blipFill>
      <xdr:spPr>
        <a:xfrm>
          <a:off x="13876020" y="822960"/>
          <a:ext cx="3941527" cy="627026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53340</xdr:colOff>
      <xdr:row>15</xdr:row>
      <xdr:rowOff>83820</xdr:rowOff>
    </xdr:from>
    <xdr:to>
      <xdr:col>10</xdr:col>
      <xdr:colOff>200564</xdr:colOff>
      <xdr:row>53</xdr:row>
      <xdr:rowOff>25482</xdr:rowOff>
    </xdr:to>
    <xdr:pic>
      <xdr:nvPicPr>
        <xdr:cNvPr id="5" name="Picture 4">
          <a:extLst>
            <a:ext uri="{FF2B5EF4-FFF2-40B4-BE49-F238E27FC236}">
              <a16:creationId xmlns:a16="http://schemas.microsoft.com/office/drawing/2014/main" id="{1CDE2D84-15CB-48FE-B479-2DCE5D2A27E9}"/>
            </a:ext>
          </a:extLst>
        </xdr:cNvPr>
        <xdr:cNvPicPr>
          <a:picLocks noChangeAspect="1"/>
        </xdr:cNvPicPr>
      </xdr:nvPicPr>
      <xdr:blipFill>
        <a:blip xmlns:r="http://schemas.openxmlformats.org/officeDocument/2006/relationships" r:embed="rId1"/>
        <a:stretch>
          <a:fillRect/>
        </a:stretch>
      </xdr:blipFill>
      <xdr:spPr>
        <a:xfrm>
          <a:off x="8001000" y="3939540"/>
          <a:ext cx="6304184" cy="6891102"/>
        </a:xfrm>
        <a:prstGeom prst="rect">
          <a:avLst/>
        </a:prstGeom>
      </xdr:spPr>
    </xdr:pic>
    <xdr:clientData/>
  </xdr:twoCellAnchor>
  <xdr:twoCellAnchor editAs="oneCell">
    <xdr:from>
      <xdr:col>11</xdr:col>
      <xdr:colOff>85446</xdr:colOff>
      <xdr:row>15</xdr:row>
      <xdr:rowOff>83820</xdr:rowOff>
    </xdr:from>
    <xdr:to>
      <xdr:col>21</xdr:col>
      <xdr:colOff>463128</xdr:colOff>
      <xdr:row>52</xdr:row>
      <xdr:rowOff>124637</xdr:rowOff>
    </xdr:to>
    <xdr:pic>
      <xdr:nvPicPr>
        <xdr:cNvPr id="6" name="Picture 5">
          <a:extLst>
            <a:ext uri="{FF2B5EF4-FFF2-40B4-BE49-F238E27FC236}">
              <a16:creationId xmlns:a16="http://schemas.microsoft.com/office/drawing/2014/main" id="{AB8CF0F1-7F9D-4A6F-947E-1ADC0ECE72DF}"/>
            </a:ext>
          </a:extLst>
        </xdr:cNvPr>
        <xdr:cNvPicPr>
          <a:picLocks noChangeAspect="1"/>
        </xdr:cNvPicPr>
      </xdr:nvPicPr>
      <xdr:blipFill>
        <a:blip xmlns:r="http://schemas.openxmlformats.org/officeDocument/2006/relationships" r:embed="rId2"/>
        <a:stretch>
          <a:fillRect/>
        </a:stretch>
      </xdr:blipFill>
      <xdr:spPr>
        <a:xfrm>
          <a:off x="14799666" y="3939540"/>
          <a:ext cx="6473682" cy="680737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12</xdr:row>
      <xdr:rowOff>0</xdr:rowOff>
    </xdr:from>
    <xdr:to>
      <xdr:col>13</xdr:col>
      <xdr:colOff>79820</xdr:colOff>
      <xdr:row>43</xdr:row>
      <xdr:rowOff>126817</xdr:rowOff>
    </xdr:to>
    <xdr:pic>
      <xdr:nvPicPr>
        <xdr:cNvPr id="3" name="Picture 2">
          <a:extLst>
            <a:ext uri="{FF2B5EF4-FFF2-40B4-BE49-F238E27FC236}">
              <a16:creationId xmlns:a16="http://schemas.microsoft.com/office/drawing/2014/main" id="{7092D63F-AC24-4A25-8EF4-9759E0EF4BCF}"/>
            </a:ext>
          </a:extLst>
        </xdr:cNvPr>
        <xdr:cNvPicPr>
          <a:picLocks noChangeAspect="1"/>
        </xdr:cNvPicPr>
      </xdr:nvPicPr>
      <xdr:blipFill>
        <a:blip xmlns:r="http://schemas.openxmlformats.org/officeDocument/2006/relationships" r:embed="rId1"/>
        <a:stretch>
          <a:fillRect/>
        </a:stretch>
      </xdr:blipFill>
      <xdr:spPr>
        <a:xfrm>
          <a:off x="5623560" y="3139440"/>
          <a:ext cx="7593140" cy="579609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480061</xdr:colOff>
      <xdr:row>14</xdr:row>
      <xdr:rowOff>114300</xdr:rowOff>
    </xdr:from>
    <xdr:to>
      <xdr:col>14</xdr:col>
      <xdr:colOff>321029</xdr:colOff>
      <xdr:row>51</xdr:row>
      <xdr:rowOff>121920</xdr:rowOff>
    </xdr:to>
    <xdr:pic>
      <xdr:nvPicPr>
        <xdr:cNvPr id="3" name="Picture 2">
          <a:extLst>
            <a:ext uri="{FF2B5EF4-FFF2-40B4-BE49-F238E27FC236}">
              <a16:creationId xmlns:a16="http://schemas.microsoft.com/office/drawing/2014/main" id="{29D9BA6D-4D98-4D46-BE3D-3E316369E928}"/>
            </a:ext>
          </a:extLst>
        </xdr:cNvPr>
        <xdr:cNvPicPr>
          <a:picLocks noChangeAspect="1"/>
        </xdr:cNvPicPr>
      </xdr:nvPicPr>
      <xdr:blipFill>
        <a:blip xmlns:r="http://schemas.openxmlformats.org/officeDocument/2006/relationships" r:embed="rId1"/>
        <a:stretch>
          <a:fillRect/>
        </a:stretch>
      </xdr:blipFill>
      <xdr:spPr>
        <a:xfrm>
          <a:off x="5958841" y="2674620"/>
          <a:ext cx="5609308" cy="6774180"/>
        </a:xfrm>
        <a:prstGeom prst="rect">
          <a:avLst/>
        </a:prstGeom>
      </xdr:spPr>
    </xdr:pic>
    <xdr:clientData/>
  </xdr:twoCellAnchor>
  <xdr:twoCellAnchor editAs="oneCell">
    <xdr:from>
      <xdr:col>14</xdr:col>
      <xdr:colOff>1287780</xdr:colOff>
      <xdr:row>14</xdr:row>
      <xdr:rowOff>38100</xdr:rowOff>
    </xdr:from>
    <xdr:to>
      <xdr:col>23</xdr:col>
      <xdr:colOff>256495</xdr:colOff>
      <xdr:row>52</xdr:row>
      <xdr:rowOff>31517</xdr:rowOff>
    </xdr:to>
    <xdr:pic>
      <xdr:nvPicPr>
        <xdr:cNvPr id="4" name="Picture 3">
          <a:extLst>
            <a:ext uri="{FF2B5EF4-FFF2-40B4-BE49-F238E27FC236}">
              <a16:creationId xmlns:a16="http://schemas.microsoft.com/office/drawing/2014/main" id="{5BEC8913-9C54-4676-88EA-74C04753EE0B}"/>
            </a:ext>
          </a:extLst>
        </xdr:cNvPr>
        <xdr:cNvPicPr>
          <a:picLocks noChangeAspect="1"/>
        </xdr:cNvPicPr>
      </xdr:nvPicPr>
      <xdr:blipFill>
        <a:blip xmlns:r="http://schemas.openxmlformats.org/officeDocument/2006/relationships" r:embed="rId2"/>
        <a:stretch>
          <a:fillRect/>
        </a:stretch>
      </xdr:blipFill>
      <xdr:spPr>
        <a:xfrm>
          <a:off x="11963400" y="2598420"/>
          <a:ext cx="5438095" cy="694285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385906</xdr:colOff>
      <xdr:row>18</xdr:row>
      <xdr:rowOff>167640</xdr:rowOff>
    </xdr:from>
    <xdr:to>
      <xdr:col>20</xdr:col>
      <xdr:colOff>33539</xdr:colOff>
      <xdr:row>47</xdr:row>
      <xdr:rowOff>27719</xdr:rowOff>
    </xdr:to>
    <xdr:pic>
      <xdr:nvPicPr>
        <xdr:cNvPr id="3" name="Picture 2">
          <a:extLst>
            <a:ext uri="{FF2B5EF4-FFF2-40B4-BE49-F238E27FC236}">
              <a16:creationId xmlns:a16="http://schemas.microsoft.com/office/drawing/2014/main" id="{902BA832-CF22-43D5-B005-E393E0C01579}"/>
            </a:ext>
          </a:extLst>
        </xdr:cNvPr>
        <xdr:cNvPicPr>
          <a:picLocks noChangeAspect="1"/>
        </xdr:cNvPicPr>
      </xdr:nvPicPr>
      <xdr:blipFill>
        <a:blip xmlns:r="http://schemas.openxmlformats.org/officeDocument/2006/relationships" r:embed="rId1"/>
        <a:stretch>
          <a:fillRect/>
        </a:stretch>
      </xdr:blipFill>
      <xdr:spPr>
        <a:xfrm>
          <a:off x="9644206" y="3459480"/>
          <a:ext cx="4524433" cy="5163599"/>
        </a:xfrm>
        <a:prstGeom prst="rect">
          <a:avLst/>
        </a:prstGeom>
      </xdr:spPr>
    </xdr:pic>
    <xdr:clientData/>
  </xdr:twoCellAnchor>
  <xdr:twoCellAnchor editAs="oneCell">
    <xdr:from>
      <xdr:col>5</xdr:col>
      <xdr:colOff>601980</xdr:colOff>
      <xdr:row>19</xdr:row>
      <xdr:rowOff>60960</xdr:rowOff>
    </xdr:from>
    <xdr:to>
      <xdr:col>12</xdr:col>
      <xdr:colOff>263676</xdr:colOff>
      <xdr:row>47</xdr:row>
      <xdr:rowOff>80940</xdr:rowOff>
    </xdr:to>
    <xdr:pic>
      <xdr:nvPicPr>
        <xdr:cNvPr id="2" name="Picture 1">
          <a:extLst>
            <a:ext uri="{FF2B5EF4-FFF2-40B4-BE49-F238E27FC236}">
              <a16:creationId xmlns:a16="http://schemas.microsoft.com/office/drawing/2014/main" id="{F10A75D6-696E-4422-BE95-105193DD0851}"/>
            </a:ext>
          </a:extLst>
        </xdr:cNvPr>
        <xdr:cNvPicPr>
          <a:picLocks noChangeAspect="1"/>
        </xdr:cNvPicPr>
      </xdr:nvPicPr>
      <xdr:blipFill>
        <a:blip xmlns:r="http://schemas.openxmlformats.org/officeDocument/2006/relationships" r:embed="rId2"/>
        <a:stretch>
          <a:fillRect/>
        </a:stretch>
      </xdr:blipFill>
      <xdr:spPr>
        <a:xfrm>
          <a:off x="5021580" y="3535680"/>
          <a:ext cx="4500396" cy="51406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qcnr.usu.edu/coloradoriver/futures" TargetMode="External"/><Relationship Id="rId7" Type="http://schemas.openxmlformats.org/officeDocument/2006/relationships/hyperlink" Target="https://www.usbr.gov/uc/envdocs/plans.html" TargetMode="External"/><Relationship Id="rId2" Type="http://schemas.openxmlformats.org/officeDocument/2006/relationships/hyperlink" Target="https://qcnr.usu.edu/coloradoriver/blog/overestim_Rosen" TargetMode="External"/><Relationship Id="rId1" Type="http://schemas.openxmlformats.org/officeDocument/2006/relationships/hyperlink" Target="https://qcnr.usu.edu/coloradoriver/files/CCRS_White_Paper_3.pdf" TargetMode="External"/><Relationship Id="rId6" Type="http://schemas.openxmlformats.org/officeDocument/2006/relationships/hyperlink" Target="http://www.ucrcommission.com/RepDoc/DepSchedules/CurFutDemandSchedule.pdf" TargetMode="External"/><Relationship Id="rId5" Type="http://schemas.openxmlformats.org/officeDocument/2006/relationships/hyperlink" Target="http://www.ucrcommission.com/RepDoc/DepSchedules/Dep_Schedules_2007.pdf" TargetMode="External"/><Relationship Id="rId4" Type="http://schemas.openxmlformats.org/officeDocument/2006/relationships/hyperlink" Target="https://qcnr.usu.edu/coloradoriver/inde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hyperlink" Target="https://www.usbr.gov/uc/envdocs/plans.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www.ucrcommission.com/RepDoc/DepSchedules/Dep_Schedules_2007.pdf"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ucrcommission.com/RepDoc/DepSchedules/CurFutDemandSchedule.pdf"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hyperlink" Target="https://qcnr.usu.edu/coloradoriver/files/FillMeadFirst_Technical_Assessment.pdf" TargetMode="External"/><Relationship Id="rId1" Type="http://schemas.openxmlformats.org/officeDocument/2006/relationships/hyperlink" Target="https://www.usbr.gov/rsvrWater/HistoricalApp.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FCEDA-10C5-4845-8C41-2E24DA56F03E}">
  <dimension ref="A1:E31"/>
  <sheetViews>
    <sheetView workbookViewId="0">
      <selection activeCell="B27" sqref="B27"/>
    </sheetView>
  </sheetViews>
  <sheetFormatPr defaultRowHeight="14.4" x14ac:dyDescent="0.3"/>
  <cols>
    <col min="1" max="1" width="28.33203125" bestFit="1" customWidth="1"/>
    <col min="2" max="2" width="58.33203125" customWidth="1"/>
    <col min="3" max="3" width="43.77734375" bestFit="1" customWidth="1"/>
    <col min="4" max="4" width="19.6640625" customWidth="1"/>
  </cols>
  <sheetData>
    <row r="1" spans="1:5" x14ac:dyDescent="0.3">
      <c r="A1" s="15" t="s">
        <v>44</v>
      </c>
      <c r="B1" t="s">
        <v>52</v>
      </c>
    </row>
    <row r="2" spans="1:5" x14ac:dyDescent="0.3">
      <c r="A2" s="44" t="s">
        <v>103</v>
      </c>
      <c r="B2" t="s">
        <v>98</v>
      </c>
    </row>
    <row r="3" spans="1:5" x14ac:dyDescent="0.3">
      <c r="A3" s="44"/>
      <c r="B3" t="s">
        <v>104</v>
      </c>
      <c r="C3" s="4"/>
    </row>
    <row r="4" spans="1:5" x14ac:dyDescent="0.3">
      <c r="A4" s="44"/>
      <c r="B4" t="s">
        <v>105</v>
      </c>
      <c r="E4" s="34"/>
    </row>
    <row r="5" spans="1:5" x14ac:dyDescent="0.3">
      <c r="A5" s="44"/>
      <c r="B5" t="s">
        <v>106</v>
      </c>
      <c r="E5" s="34"/>
    </row>
    <row r="6" spans="1:5" x14ac:dyDescent="0.3">
      <c r="A6" s="15" t="s">
        <v>45</v>
      </c>
      <c r="B6" t="s">
        <v>51</v>
      </c>
      <c r="C6" s="4"/>
    </row>
    <row r="7" spans="1:5" ht="57.6" x14ac:dyDescent="0.3">
      <c r="A7" s="28" t="s">
        <v>46</v>
      </c>
      <c r="B7" s="26" t="s">
        <v>115</v>
      </c>
    </row>
    <row r="8" spans="1:5" ht="57.6" x14ac:dyDescent="0.3">
      <c r="A8" s="28" t="s">
        <v>109</v>
      </c>
      <c r="B8" s="26" t="s">
        <v>116</v>
      </c>
    </row>
    <row r="9" spans="1:5" x14ac:dyDescent="0.3">
      <c r="A9" s="15" t="s">
        <v>117</v>
      </c>
      <c r="B9" s="4" t="s">
        <v>94</v>
      </c>
    </row>
    <row r="10" spans="1:5" x14ac:dyDescent="0.3">
      <c r="A10" s="15" t="s">
        <v>101</v>
      </c>
      <c r="B10" s="4" t="s">
        <v>107</v>
      </c>
    </row>
    <row r="11" spans="1:5" ht="40.200000000000003" customHeight="1" x14ac:dyDescent="0.3">
      <c r="A11" s="28" t="s">
        <v>102</v>
      </c>
      <c r="B11" s="26" t="s">
        <v>111</v>
      </c>
    </row>
    <row r="12" spans="1:5" x14ac:dyDescent="0.3">
      <c r="A12" s="28" t="s">
        <v>112</v>
      </c>
      <c r="B12" s="4" t="s">
        <v>113</v>
      </c>
    </row>
    <row r="13" spans="1:5" x14ac:dyDescent="0.3">
      <c r="A13" s="15" t="s">
        <v>114</v>
      </c>
      <c r="B13" s="4" t="s">
        <v>108</v>
      </c>
    </row>
    <row r="18" spans="1:4" x14ac:dyDescent="0.3">
      <c r="A18" s="15" t="s">
        <v>48</v>
      </c>
      <c r="B18" s="15" t="s">
        <v>49</v>
      </c>
      <c r="C18" s="15" t="s">
        <v>121</v>
      </c>
      <c r="D18" s="15" t="s">
        <v>134</v>
      </c>
    </row>
    <row r="19" spans="1:4" x14ac:dyDescent="0.3">
      <c r="A19" s="2" t="s">
        <v>59</v>
      </c>
      <c r="B19" t="s">
        <v>99</v>
      </c>
      <c r="C19" t="s">
        <v>125</v>
      </c>
      <c r="D19" t="s">
        <v>140</v>
      </c>
    </row>
    <row r="20" spans="1:4" x14ac:dyDescent="0.3">
      <c r="A20" s="2" t="s">
        <v>110</v>
      </c>
      <c r="B20" t="s">
        <v>100</v>
      </c>
      <c r="C20" t="s">
        <v>126</v>
      </c>
      <c r="D20" t="s">
        <v>140</v>
      </c>
    </row>
    <row r="21" spans="1:4" x14ac:dyDescent="0.3">
      <c r="A21" s="2" t="s">
        <v>47</v>
      </c>
      <c r="B21" t="s">
        <v>118</v>
      </c>
      <c r="C21" s="45" t="s">
        <v>127</v>
      </c>
      <c r="D21" t="s">
        <v>140</v>
      </c>
    </row>
    <row r="22" spans="1:4" x14ac:dyDescent="0.3">
      <c r="A22" s="2" t="s">
        <v>50</v>
      </c>
      <c r="B22" t="s">
        <v>119</v>
      </c>
      <c r="C22" s="45"/>
      <c r="D22" t="s">
        <v>140</v>
      </c>
    </row>
    <row r="23" spans="1:4" x14ac:dyDescent="0.3">
      <c r="A23" s="2" t="s">
        <v>60</v>
      </c>
      <c r="B23" t="s">
        <v>120</v>
      </c>
      <c r="C23" t="s">
        <v>142</v>
      </c>
      <c r="D23" s="4" t="s">
        <v>0</v>
      </c>
    </row>
    <row r="24" spans="1:4" ht="28.8" x14ac:dyDescent="0.3">
      <c r="A24" s="31" t="s">
        <v>21</v>
      </c>
      <c r="B24" s="31" t="s">
        <v>91</v>
      </c>
      <c r="C24" s="26" t="s">
        <v>128</v>
      </c>
      <c r="D24" s="27" t="s">
        <v>130</v>
      </c>
    </row>
    <row r="25" spans="1:4" x14ac:dyDescent="0.3">
      <c r="A25" s="2" t="s">
        <v>20</v>
      </c>
      <c r="B25" t="s">
        <v>92</v>
      </c>
      <c r="C25" t="s">
        <v>129</v>
      </c>
      <c r="D25" s="27" t="s">
        <v>135</v>
      </c>
    </row>
    <row r="26" spans="1:4" ht="28.8" x14ac:dyDescent="0.3">
      <c r="A26" s="32" t="s">
        <v>61</v>
      </c>
      <c r="B26" s="27" t="s">
        <v>84</v>
      </c>
      <c r="C26" s="29" t="s">
        <v>131</v>
      </c>
      <c r="D26" s="33" t="s">
        <v>13</v>
      </c>
    </row>
    <row r="27" spans="1:4" ht="28.8" x14ac:dyDescent="0.3">
      <c r="A27" s="2" t="s">
        <v>39</v>
      </c>
      <c r="B27" t="s">
        <v>85</v>
      </c>
      <c r="C27" s="29" t="s">
        <v>132</v>
      </c>
      <c r="D27" s="4" t="s">
        <v>15</v>
      </c>
    </row>
    <row r="28" spans="1:4" ht="28.8" x14ac:dyDescent="0.3">
      <c r="A28" s="32" t="s">
        <v>87</v>
      </c>
      <c r="B28" s="27" t="s">
        <v>89</v>
      </c>
      <c r="C28" s="29" t="s">
        <v>138</v>
      </c>
      <c r="D28" s="27" t="s">
        <v>136</v>
      </c>
    </row>
    <row r="29" spans="1:4" ht="28.8" x14ac:dyDescent="0.3">
      <c r="A29" s="32" t="s">
        <v>88</v>
      </c>
      <c r="B29" s="27" t="s">
        <v>90</v>
      </c>
      <c r="C29" s="29" t="s">
        <v>139</v>
      </c>
      <c r="D29" s="27" t="s">
        <v>137</v>
      </c>
    </row>
    <row r="30" spans="1:4" x14ac:dyDescent="0.3">
      <c r="A30" s="2" t="s">
        <v>124</v>
      </c>
      <c r="B30" t="s">
        <v>93</v>
      </c>
      <c r="C30" t="s">
        <v>122</v>
      </c>
      <c r="D30" t="s">
        <v>133</v>
      </c>
    </row>
    <row r="31" spans="1:4" ht="43.2" x14ac:dyDescent="0.3">
      <c r="A31" t="s">
        <v>196</v>
      </c>
      <c r="B31" s="29" t="s">
        <v>197</v>
      </c>
      <c r="C31" s="29" t="s">
        <v>198</v>
      </c>
      <c r="D31" s="29" t="s">
        <v>140</v>
      </c>
    </row>
  </sheetData>
  <mergeCells count="2">
    <mergeCell ref="A2:A5"/>
    <mergeCell ref="C21:C22"/>
  </mergeCells>
  <hyperlinks>
    <hyperlink ref="B9" r:id="rId1" xr:uid="{A43DC28F-90A0-459D-9D96-BE4F9E7118E4}"/>
    <hyperlink ref="B10" r:id="rId2" xr:uid="{A6113625-0F26-4FB0-AC4A-2066E39B0EBE}"/>
    <hyperlink ref="B13" r:id="rId3" xr:uid="{7FB442CA-AD0D-4C9B-B66A-7290D4AAC83D}"/>
    <hyperlink ref="B12" r:id="rId4" xr:uid="{004C2728-748F-4019-9A07-FC8555DF3A0D}"/>
    <hyperlink ref="D26" r:id="rId5" xr:uid="{3E7C41BA-5DEE-46AA-97CB-2993210C5C71}"/>
    <hyperlink ref="D27" r:id="rId6" xr:uid="{7575C633-BCED-4B0E-B163-8C7C46929D53}"/>
    <hyperlink ref="D23" r:id="rId7" location="CCULR" xr:uid="{3FABE6EF-C578-4AD7-A70C-DA0C1B10D40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2102F-0585-40C4-B65A-1AE20C058633}">
  <dimension ref="A1:U95"/>
  <sheetViews>
    <sheetView zoomScale="70" zoomScaleNormal="70" workbookViewId="0">
      <pane xSplit="1" ySplit="3" topLeftCell="B28" activePane="bottomRight" state="frozen"/>
      <selection pane="topRight" activeCell="B1" sqref="B1"/>
      <selection pane="bottomLeft" activeCell="A3" sqref="A3"/>
      <selection pane="bottomRight" activeCell="L37" sqref="L37"/>
    </sheetView>
  </sheetViews>
  <sheetFormatPr defaultRowHeight="14.4" x14ac:dyDescent="0.3"/>
  <cols>
    <col min="2" max="2" width="23.21875" customWidth="1"/>
    <col min="3" max="3" width="14.6640625" customWidth="1"/>
    <col min="4" max="14" width="14.109375" bestFit="1" customWidth="1"/>
    <col min="15" max="15" width="8.109375" customWidth="1"/>
    <col min="17" max="17" width="14.5546875" customWidth="1"/>
    <col min="18" max="18" width="14.6640625" customWidth="1"/>
    <col min="19" max="21" width="14.109375" bestFit="1" customWidth="1"/>
  </cols>
  <sheetData>
    <row r="1" spans="1:21" x14ac:dyDescent="0.3">
      <c r="A1" s="1"/>
      <c r="B1" s="24" t="s">
        <v>64</v>
      </c>
      <c r="C1" s="46" t="s">
        <v>62</v>
      </c>
      <c r="D1" s="46"/>
      <c r="E1" s="46"/>
      <c r="F1" s="46"/>
      <c r="G1" s="46"/>
      <c r="H1" s="46"/>
      <c r="I1" s="46" t="s">
        <v>86</v>
      </c>
      <c r="J1" s="46"/>
      <c r="K1" s="46" t="s">
        <v>63</v>
      </c>
      <c r="L1" s="46"/>
      <c r="M1" s="46"/>
      <c r="N1" s="46"/>
      <c r="Q1" t="s">
        <v>141</v>
      </c>
    </row>
    <row r="2" spans="1:21" x14ac:dyDescent="0.3">
      <c r="B2" s="1" t="s">
        <v>37</v>
      </c>
      <c r="C2" s="1" t="s">
        <v>7</v>
      </c>
      <c r="D2" s="1" t="s">
        <v>8</v>
      </c>
      <c r="E2" s="1" t="s">
        <v>9</v>
      </c>
      <c r="F2" s="1" t="s">
        <v>10</v>
      </c>
      <c r="G2" s="1" t="s">
        <v>11</v>
      </c>
      <c r="H2" s="1" t="s">
        <v>12</v>
      </c>
      <c r="I2" s="1" t="s">
        <v>87</v>
      </c>
      <c r="J2" s="1" t="s">
        <v>88</v>
      </c>
      <c r="K2" s="1" t="s">
        <v>38</v>
      </c>
      <c r="L2" s="1" t="s">
        <v>39</v>
      </c>
      <c r="M2" s="1" t="s">
        <v>20</v>
      </c>
      <c r="N2" s="1" t="s">
        <v>21</v>
      </c>
      <c r="Q2" s="2" t="s">
        <v>22</v>
      </c>
      <c r="R2" s="2" t="s">
        <v>23</v>
      </c>
      <c r="S2" t="s">
        <v>24</v>
      </c>
      <c r="T2" t="s">
        <v>25</v>
      </c>
      <c r="U2" t="s">
        <v>40</v>
      </c>
    </row>
    <row r="3" spans="1:21" x14ac:dyDescent="0.3">
      <c r="A3" s="1" t="s">
        <v>54</v>
      </c>
      <c r="B3" s="1" t="s">
        <v>43</v>
      </c>
      <c r="C3" s="1" t="s">
        <v>43</v>
      </c>
      <c r="D3" s="1" t="s">
        <v>43</v>
      </c>
      <c r="E3" s="1" t="s">
        <v>43</v>
      </c>
      <c r="F3" s="1" t="s">
        <v>43</v>
      </c>
      <c r="G3" s="1" t="s">
        <v>43</v>
      </c>
      <c r="H3" s="1" t="s">
        <v>43</v>
      </c>
      <c r="I3" s="1" t="s">
        <v>43</v>
      </c>
      <c r="J3" s="1" t="s">
        <v>43</v>
      </c>
      <c r="K3" s="1" t="s">
        <v>43</v>
      </c>
      <c r="L3" s="1" t="s">
        <v>43</v>
      </c>
      <c r="M3" s="1" t="s">
        <v>43</v>
      </c>
      <c r="N3" s="1" t="s">
        <v>43</v>
      </c>
      <c r="O3" s="1"/>
      <c r="P3" s="1"/>
      <c r="Q3" s="1" t="s">
        <v>43</v>
      </c>
      <c r="R3" s="1" t="s">
        <v>43</v>
      </c>
      <c r="S3" s="1" t="s">
        <v>43</v>
      </c>
      <c r="T3" s="1" t="s">
        <v>43</v>
      </c>
      <c r="U3" s="1" t="s">
        <v>43</v>
      </c>
    </row>
    <row r="4" spans="1:21" x14ac:dyDescent="0.3">
      <c r="A4" s="1">
        <v>1970</v>
      </c>
      <c r="B4" s="11"/>
      <c r="C4" s="11"/>
      <c r="D4" s="11"/>
      <c r="E4" s="11"/>
      <c r="F4" s="11"/>
      <c r="G4" s="11"/>
      <c r="H4" s="11"/>
      <c r="I4" s="11"/>
      <c r="J4" s="11"/>
      <c r="K4" s="11"/>
      <c r="L4" s="11"/>
      <c r="M4" s="11"/>
      <c r="N4" s="11"/>
      <c r="O4" s="11"/>
      <c r="P4" s="11"/>
      <c r="Q4" s="11"/>
      <c r="R4" s="11"/>
      <c r="S4" s="11"/>
      <c r="T4" s="11"/>
      <c r="U4" s="24"/>
    </row>
    <row r="5" spans="1:21" x14ac:dyDescent="0.3">
      <c r="A5" s="1">
        <v>1971</v>
      </c>
      <c r="B5" s="11">
        <f>'Consumptive Uses'!B4/1000</f>
        <v>2.9514</v>
      </c>
      <c r="C5" s="11"/>
      <c r="D5" s="11"/>
      <c r="E5" s="11"/>
      <c r="F5" s="11"/>
      <c r="G5" s="11"/>
      <c r="H5" s="11"/>
      <c r="I5" s="11"/>
      <c r="J5" s="11"/>
      <c r="K5" s="11"/>
      <c r="L5" s="11"/>
      <c r="M5" s="11"/>
      <c r="N5" s="11"/>
      <c r="O5" s="11"/>
      <c r="P5" s="11"/>
      <c r="Q5" s="11"/>
      <c r="R5" s="11"/>
      <c r="S5" s="11"/>
      <c r="T5" s="11"/>
      <c r="U5" s="24"/>
    </row>
    <row r="6" spans="1:21" x14ac:dyDescent="0.3">
      <c r="A6" s="1">
        <v>1972</v>
      </c>
      <c r="B6" s="11">
        <f>'Consumptive Uses'!B5/1000</f>
        <v>3.0074000000000001</v>
      </c>
      <c r="C6" s="11"/>
      <c r="D6" s="11"/>
      <c r="E6" s="11"/>
      <c r="F6" s="11"/>
      <c r="G6" s="11"/>
      <c r="H6" s="11"/>
      <c r="I6" s="11"/>
      <c r="J6" s="11"/>
      <c r="K6" s="11"/>
      <c r="L6" s="11"/>
      <c r="M6" s="11"/>
      <c r="N6" s="11"/>
      <c r="O6" s="11"/>
      <c r="P6" s="11"/>
      <c r="Q6" s="11"/>
      <c r="R6" s="11"/>
      <c r="S6" s="11"/>
      <c r="T6" s="11"/>
      <c r="U6" s="24"/>
    </row>
    <row r="7" spans="1:21" x14ac:dyDescent="0.3">
      <c r="A7" s="1">
        <v>1973</v>
      </c>
      <c r="B7" s="11">
        <f>'Consumptive Uses'!B6/1000</f>
        <v>2.8475000000000001</v>
      </c>
      <c r="C7" s="11"/>
      <c r="D7" s="11"/>
      <c r="E7" s="11"/>
      <c r="F7" s="11"/>
      <c r="G7" s="11"/>
      <c r="H7" s="11"/>
      <c r="I7" s="11"/>
      <c r="J7" s="11"/>
      <c r="K7" s="11"/>
      <c r="L7" s="11"/>
      <c r="M7" s="11"/>
      <c r="N7" s="11"/>
      <c r="O7" s="11"/>
      <c r="P7" s="11"/>
      <c r="Q7" s="11"/>
      <c r="R7" s="11"/>
      <c r="S7" s="11"/>
      <c r="T7" s="11"/>
      <c r="U7" s="24"/>
    </row>
    <row r="8" spans="1:21" x14ac:dyDescent="0.3">
      <c r="A8" s="1">
        <v>1974</v>
      </c>
      <c r="B8" s="11">
        <f>'Consumptive Uses'!B7/1000</f>
        <v>3.2201999999999997</v>
      </c>
      <c r="C8" s="11"/>
      <c r="D8" s="11"/>
      <c r="E8" s="11"/>
      <c r="F8" s="11"/>
      <c r="G8" s="11"/>
      <c r="H8" s="11"/>
      <c r="I8" s="11"/>
      <c r="J8" s="11"/>
      <c r="K8" s="11"/>
      <c r="L8" s="11"/>
      <c r="M8" s="11"/>
      <c r="N8" s="11"/>
      <c r="O8" s="11"/>
      <c r="P8" s="11"/>
      <c r="Q8" s="11"/>
      <c r="R8" s="11"/>
      <c r="S8" s="11"/>
      <c r="T8" s="11"/>
      <c r="U8" s="24"/>
    </row>
    <row r="9" spans="1:21" x14ac:dyDescent="0.3">
      <c r="A9" s="1">
        <v>1975</v>
      </c>
      <c r="B9" s="11">
        <f>'Consumptive Uses'!B8/1000</f>
        <v>3.0006999999999997</v>
      </c>
      <c r="C9" s="11"/>
      <c r="D9" s="11"/>
      <c r="E9" s="11"/>
      <c r="F9" s="11"/>
      <c r="G9" s="11"/>
      <c r="H9" s="11"/>
      <c r="I9" s="11"/>
      <c r="J9" s="11"/>
      <c r="K9" s="11"/>
      <c r="L9" s="11"/>
      <c r="M9" s="11"/>
      <c r="N9" s="11"/>
      <c r="O9" s="11"/>
      <c r="P9" s="11"/>
      <c r="Q9" s="11"/>
      <c r="R9" s="11"/>
      <c r="S9" s="11"/>
      <c r="T9" s="11"/>
      <c r="U9" s="24"/>
    </row>
    <row r="10" spans="1:21" x14ac:dyDescent="0.3">
      <c r="A10" s="1">
        <v>1976</v>
      </c>
      <c r="B10" s="11">
        <f>'Consumptive Uses'!B9/1000</f>
        <v>2.9198000000000004</v>
      </c>
      <c r="C10" s="11"/>
      <c r="D10" s="11"/>
      <c r="E10" s="11"/>
      <c r="F10" s="11"/>
      <c r="G10" s="11"/>
      <c r="H10" s="11"/>
      <c r="I10" s="11"/>
      <c r="J10" s="11"/>
      <c r="K10" s="11"/>
      <c r="L10" s="11"/>
      <c r="M10" s="11"/>
      <c r="N10" s="11"/>
      <c r="O10" s="11"/>
      <c r="P10" s="11"/>
      <c r="Q10" s="11"/>
      <c r="R10" s="11"/>
      <c r="S10" s="11"/>
      <c r="T10" s="11"/>
      <c r="U10" s="24"/>
    </row>
    <row r="11" spans="1:21" x14ac:dyDescent="0.3">
      <c r="A11" s="1">
        <v>1977</v>
      </c>
      <c r="B11" s="11">
        <f>'Consumptive Uses'!B10/1000</f>
        <v>2.4460000000000002</v>
      </c>
      <c r="C11" s="11"/>
      <c r="D11" s="11"/>
      <c r="E11" s="11"/>
      <c r="F11" s="11"/>
      <c r="G11" s="11"/>
      <c r="H11" s="11"/>
      <c r="I11" s="11"/>
      <c r="J11" s="11"/>
      <c r="K11" s="11"/>
      <c r="L11" s="11"/>
      <c r="M11" s="11"/>
      <c r="N11" s="11"/>
      <c r="O11" s="11"/>
      <c r="P11" s="11"/>
      <c r="Q11" s="11"/>
      <c r="R11" s="11"/>
      <c r="S11" s="11"/>
      <c r="T11" s="11"/>
      <c r="U11" s="24"/>
    </row>
    <row r="12" spans="1:21" x14ac:dyDescent="0.3">
      <c r="A12" s="1">
        <v>1978</v>
      </c>
      <c r="B12" s="11">
        <f>'Consumptive Uses'!B11/1000</f>
        <v>3.3090999999999999</v>
      </c>
      <c r="C12" s="11"/>
      <c r="D12" s="11"/>
      <c r="E12" s="11"/>
      <c r="F12" s="11"/>
      <c r="G12" s="11"/>
      <c r="H12" s="11"/>
      <c r="I12" s="11"/>
      <c r="J12" s="11"/>
      <c r="K12" s="11"/>
      <c r="L12" s="11"/>
      <c r="M12" s="11"/>
      <c r="N12" s="11"/>
      <c r="O12" s="11"/>
      <c r="P12" s="11"/>
      <c r="Q12" s="11"/>
      <c r="R12" s="11"/>
      <c r="S12" s="11"/>
      <c r="T12" s="11"/>
      <c r="U12" s="24"/>
    </row>
    <row r="13" spans="1:21" x14ac:dyDescent="0.3">
      <c r="A13" s="1">
        <v>1979</v>
      </c>
      <c r="B13" s="11">
        <f>'Consumptive Uses'!B12/1000</f>
        <v>3.2654000000000001</v>
      </c>
      <c r="C13" s="11"/>
      <c r="D13" s="11"/>
      <c r="E13" s="11"/>
      <c r="F13" s="11"/>
      <c r="G13" s="11"/>
      <c r="H13" s="11"/>
      <c r="I13" s="11"/>
      <c r="J13" s="11"/>
      <c r="K13" s="11"/>
      <c r="L13" s="11"/>
      <c r="M13" s="11"/>
      <c r="N13" s="11"/>
      <c r="O13" s="11"/>
      <c r="P13" s="11"/>
      <c r="Q13" s="11"/>
      <c r="R13" s="11"/>
      <c r="S13" s="11"/>
      <c r="T13" s="11"/>
      <c r="U13" s="24"/>
    </row>
    <row r="14" spans="1:21" x14ac:dyDescent="0.3">
      <c r="A14" s="1">
        <v>1980</v>
      </c>
      <c r="B14" s="11">
        <f>'Consumptive Uses'!B13/1000</f>
        <v>3.2197</v>
      </c>
      <c r="C14" s="11"/>
      <c r="D14" s="11"/>
      <c r="E14" s="11"/>
      <c r="F14" s="11"/>
      <c r="G14" s="11"/>
      <c r="H14" s="11"/>
      <c r="I14" s="11">
        <f>'BOR 1981'!B4/1000</f>
        <v>3.4620000000000002</v>
      </c>
      <c r="J14" s="11"/>
      <c r="K14" s="11"/>
      <c r="L14" s="11"/>
      <c r="M14" s="11"/>
      <c r="N14" s="11"/>
      <c r="O14" s="11"/>
      <c r="P14" s="11"/>
      <c r="Q14" s="11"/>
      <c r="R14" s="11"/>
      <c r="S14" s="11"/>
      <c r="T14" s="11"/>
      <c r="U14" s="24"/>
    </row>
    <row r="15" spans="1:21" x14ac:dyDescent="0.3">
      <c r="A15" s="1">
        <v>1981</v>
      </c>
      <c r="B15" s="11">
        <f>'Consumptive Uses'!B14/1000</f>
        <v>3.4651999999999998</v>
      </c>
      <c r="C15" s="11"/>
      <c r="D15" s="11"/>
      <c r="E15" s="11"/>
      <c r="F15" s="11"/>
      <c r="G15" s="11"/>
      <c r="H15" s="11"/>
      <c r="I15" s="11">
        <f>'BOR 1981'!B5/1000</f>
        <v>3.5385999999999997</v>
      </c>
      <c r="J15" s="11"/>
      <c r="K15" s="11"/>
      <c r="L15" s="11"/>
      <c r="M15" s="11"/>
      <c r="N15" s="11"/>
      <c r="O15" s="11"/>
      <c r="P15" s="11"/>
      <c r="Q15" s="11"/>
      <c r="R15" s="11"/>
      <c r="S15" s="11"/>
      <c r="T15" s="11"/>
      <c r="U15" s="24"/>
    </row>
    <row r="16" spans="1:21" x14ac:dyDescent="0.3">
      <c r="A16" s="1">
        <v>1982</v>
      </c>
      <c r="B16" s="11">
        <f>'Consumptive Uses'!B15/1000</f>
        <v>3.4876999999999998</v>
      </c>
      <c r="C16" s="11"/>
      <c r="D16" s="11"/>
      <c r="E16" s="11"/>
      <c r="F16" s="11"/>
      <c r="G16" s="11"/>
      <c r="H16" s="11"/>
      <c r="I16" s="11">
        <f>'BOR 1981'!B6/1000</f>
        <v>3.6151999999999997</v>
      </c>
      <c r="J16" s="11"/>
      <c r="K16" s="11"/>
      <c r="L16" s="11"/>
      <c r="M16" s="11"/>
      <c r="N16" s="11"/>
      <c r="O16" s="11"/>
      <c r="P16" s="11"/>
      <c r="Q16" s="11"/>
      <c r="R16" s="11"/>
      <c r="S16" s="11"/>
      <c r="T16" s="11"/>
      <c r="U16" s="24"/>
    </row>
    <row r="17" spans="1:21" x14ac:dyDescent="0.3">
      <c r="A17" s="1">
        <v>1983</v>
      </c>
      <c r="B17" s="11">
        <f>'Consumptive Uses'!B16/1000</f>
        <v>3.3424999999999998</v>
      </c>
      <c r="C17" s="11"/>
      <c r="D17" s="11"/>
      <c r="E17" s="11"/>
      <c r="F17" s="11"/>
      <c r="G17" s="11"/>
      <c r="H17" s="11"/>
      <c r="I17" s="11">
        <f>'BOR 1981'!B7/1000</f>
        <v>3.6917999999999997</v>
      </c>
      <c r="J17" s="11">
        <f>'BOR 1984'!B4/1000</f>
        <v>3.4889999999999999</v>
      </c>
      <c r="K17" s="11"/>
      <c r="L17" s="11"/>
      <c r="M17" s="11"/>
      <c r="N17" s="11"/>
      <c r="O17" s="11"/>
      <c r="P17" s="11"/>
      <c r="Q17" s="11"/>
      <c r="R17" s="11"/>
      <c r="S17" s="11"/>
      <c r="T17" s="11"/>
      <c r="U17" s="24"/>
    </row>
    <row r="18" spans="1:21" x14ac:dyDescent="0.3">
      <c r="A18" s="1">
        <v>1984</v>
      </c>
      <c r="B18" s="11">
        <f>'Consumptive Uses'!B17/1000</f>
        <v>3.2628000000000004</v>
      </c>
      <c r="C18" s="11"/>
      <c r="D18" s="11"/>
      <c r="E18" s="11"/>
      <c r="F18" s="11"/>
      <c r="G18" s="11"/>
      <c r="H18" s="11"/>
      <c r="I18" s="11">
        <f>'BOR 1981'!B8/1000</f>
        <v>3.7683999999999997</v>
      </c>
      <c r="J18" s="11">
        <f>'BOR 1984'!B5/1000</f>
        <v>3.5761428571428575</v>
      </c>
      <c r="K18" s="11"/>
      <c r="L18" s="11"/>
      <c r="M18" s="11"/>
      <c r="N18" s="11"/>
      <c r="O18" s="11"/>
      <c r="P18" s="11"/>
      <c r="Q18" s="11"/>
      <c r="R18" s="11"/>
      <c r="S18" s="11"/>
      <c r="T18" s="11"/>
      <c r="U18" s="24"/>
    </row>
    <row r="19" spans="1:21" x14ac:dyDescent="0.3">
      <c r="A19" s="1">
        <v>1985</v>
      </c>
      <c r="B19" s="11">
        <f>'Consumptive Uses'!B18/1000</f>
        <v>3.5406</v>
      </c>
      <c r="C19" s="11"/>
      <c r="D19" s="11"/>
      <c r="E19" s="11"/>
      <c r="F19" s="11"/>
      <c r="G19" s="11"/>
      <c r="H19" s="11"/>
      <c r="I19" s="11">
        <f>'BOR 1981'!B9/1000</f>
        <v>3.8449999999999998</v>
      </c>
      <c r="J19" s="11">
        <f>'BOR 1984'!B6/1000</f>
        <v>3.6632857142857147</v>
      </c>
      <c r="K19" s="11"/>
      <c r="L19" s="11"/>
      <c r="M19" s="11"/>
      <c r="N19" s="11"/>
      <c r="O19" s="11"/>
      <c r="P19" s="11"/>
      <c r="Q19" s="11"/>
      <c r="R19" s="11"/>
      <c r="S19" s="11"/>
      <c r="T19" s="11"/>
      <c r="U19" s="24"/>
    </row>
    <row r="20" spans="1:21" x14ac:dyDescent="0.3">
      <c r="A20" s="1">
        <v>1986</v>
      </c>
      <c r="B20" s="11">
        <f>'Consumptive Uses'!B19/1000</f>
        <v>3.4243999999999999</v>
      </c>
      <c r="C20" s="11"/>
      <c r="D20" s="11"/>
      <c r="E20" s="11"/>
      <c r="F20" s="11"/>
      <c r="G20" s="11"/>
      <c r="H20" s="11"/>
      <c r="I20" s="11">
        <f>'BOR 1981'!B10/1000</f>
        <v>3.9215999999999993</v>
      </c>
      <c r="J20" s="11">
        <f>'BOR 1984'!B7/1000</f>
        <v>3.7504285714285719</v>
      </c>
      <c r="K20" s="11"/>
      <c r="L20" s="11"/>
      <c r="M20" s="11"/>
      <c r="N20" s="11"/>
      <c r="O20" s="11"/>
      <c r="P20" s="11"/>
      <c r="Q20" s="11"/>
      <c r="R20" s="11"/>
      <c r="S20" s="11"/>
      <c r="T20" s="11"/>
      <c r="U20" s="24"/>
    </row>
    <row r="21" spans="1:21" x14ac:dyDescent="0.3">
      <c r="A21" s="1">
        <v>1987</v>
      </c>
      <c r="B21" s="11">
        <f>'Consumptive Uses'!B20/1000</f>
        <v>3.5215999999999998</v>
      </c>
      <c r="C21" s="11"/>
      <c r="D21" s="11"/>
      <c r="E21" s="11"/>
      <c r="F21" s="11"/>
      <c r="G21" s="11"/>
      <c r="H21" s="11"/>
      <c r="I21" s="11">
        <f>'BOR 1981'!B11/1000</f>
        <v>3.9981999999999993</v>
      </c>
      <c r="J21" s="11">
        <f>'BOR 1984'!B8/1000</f>
        <v>3.8375714285714295</v>
      </c>
      <c r="K21" s="11"/>
      <c r="L21" s="11"/>
      <c r="M21" s="11"/>
      <c r="N21" s="11"/>
      <c r="O21" s="11"/>
      <c r="P21" s="11"/>
      <c r="Q21" s="11"/>
      <c r="R21" s="11"/>
      <c r="S21" s="11"/>
      <c r="T21" s="11"/>
      <c r="U21" s="24"/>
    </row>
    <row r="22" spans="1:21" x14ac:dyDescent="0.3">
      <c r="A22" s="1">
        <v>1988</v>
      </c>
      <c r="B22" s="11">
        <f>'Consumptive Uses'!B21/1000</f>
        <v>3.9537</v>
      </c>
      <c r="C22" s="11"/>
      <c r="D22" s="11"/>
      <c r="E22" s="11"/>
      <c r="F22" s="11"/>
      <c r="G22" s="11"/>
      <c r="H22" s="11"/>
      <c r="I22" s="11">
        <f>'BOR 1981'!B12/1000</f>
        <v>4.0747999999999989</v>
      </c>
      <c r="J22" s="11">
        <f>'BOR 1984'!B9/1000</f>
        <v>3.9247142857142867</v>
      </c>
      <c r="K22" s="11"/>
      <c r="L22" s="11"/>
      <c r="M22" s="11"/>
      <c r="N22" s="11"/>
      <c r="O22" s="11"/>
      <c r="P22" s="11"/>
      <c r="Q22" s="11"/>
      <c r="R22" s="11"/>
      <c r="S22" s="11"/>
      <c r="T22" s="11"/>
      <c r="U22" s="24"/>
    </row>
    <row r="23" spans="1:21" x14ac:dyDescent="0.3">
      <c r="A23" s="1">
        <v>1989</v>
      </c>
      <c r="B23" s="11">
        <f>'Consumptive Uses'!B22/1000</f>
        <v>4.0442</v>
      </c>
      <c r="C23" s="11"/>
      <c r="D23" s="11"/>
      <c r="E23" s="11"/>
      <c r="F23" s="11"/>
      <c r="G23" s="11"/>
      <c r="H23" s="11"/>
      <c r="I23" s="11">
        <f>'BOR 1981'!B13/1000</f>
        <v>4.1513999999999998</v>
      </c>
      <c r="J23" s="11">
        <f>'BOR 1984'!B10/1000</f>
        <v>4.0118571428571439</v>
      </c>
      <c r="K23" s="11"/>
      <c r="L23" s="11"/>
      <c r="M23" s="11"/>
      <c r="N23" s="11"/>
      <c r="O23" s="11"/>
      <c r="P23" s="11"/>
      <c r="Q23" s="11"/>
      <c r="R23" s="11"/>
      <c r="S23" s="11"/>
      <c r="T23" s="11"/>
      <c r="U23" s="24"/>
    </row>
    <row r="24" spans="1:21" x14ac:dyDescent="0.3">
      <c r="A24" s="1">
        <v>1990</v>
      </c>
      <c r="B24" s="11">
        <f>'Consumptive Uses'!B23/1000</f>
        <v>3.8029999999999999</v>
      </c>
      <c r="C24" s="11"/>
      <c r="D24" s="11"/>
      <c r="E24" s="11"/>
      <c r="F24" s="11"/>
      <c r="G24" s="11"/>
      <c r="H24" s="11"/>
      <c r="I24" s="11">
        <f>'BOR 1981'!B14/1000</f>
        <v>4.2279999999999998</v>
      </c>
      <c r="J24" s="11">
        <f>'BOR 1984'!B11/1000</f>
        <v>4.0990000000000002</v>
      </c>
      <c r="K24" s="11"/>
      <c r="L24" s="11"/>
      <c r="M24" s="11"/>
      <c r="N24" s="11"/>
      <c r="O24" s="11"/>
      <c r="P24" s="11"/>
      <c r="Q24" s="11"/>
      <c r="R24" s="11"/>
      <c r="S24" s="11"/>
      <c r="T24" s="11"/>
      <c r="U24" s="24"/>
    </row>
    <row r="25" spans="1:21" x14ac:dyDescent="0.3">
      <c r="A25" s="1">
        <v>1991</v>
      </c>
      <c r="B25" s="11">
        <f>'Consumptive Uses'!B24/1000</f>
        <v>3.8767</v>
      </c>
      <c r="C25" s="11"/>
      <c r="D25" s="11"/>
      <c r="E25" s="11"/>
      <c r="F25" s="11"/>
      <c r="G25" s="11"/>
      <c r="H25" s="11"/>
      <c r="I25" s="11">
        <f>'BOR 1981'!B15/1000</f>
        <v>4.2847</v>
      </c>
      <c r="J25" s="11">
        <f>'BOR 1984'!B12/1000</f>
        <v>4.1568000000000005</v>
      </c>
      <c r="K25" s="11"/>
      <c r="L25" s="11"/>
      <c r="M25" s="11"/>
      <c r="N25" s="11"/>
      <c r="O25" s="11"/>
      <c r="P25" s="11"/>
      <c r="Q25" s="11"/>
      <c r="R25" s="11"/>
      <c r="S25" s="11"/>
      <c r="T25" s="11"/>
      <c r="U25" s="24"/>
    </row>
    <row r="26" spans="1:21" x14ac:dyDescent="0.3">
      <c r="A26" s="1">
        <v>1992</v>
      </c>
      <c r="B26" s="11">
        <f>'Consumptive Uses'!B25/1000</f>
        <v>4.0275999999999996</v>
      </c>
      <c r="C26" s="11"/>
      <c r="D26" s="11"/>
      <c r="E26" s="11"/>
      <c r="F26" s="11"/>
      <c r="G26" s="11"/>
      <c r="H26" s="11"/>
      <c r="I26" s="11">
        <f>'BOR 1981'!B16/1000</f>
        <v>4.3413999999999993</v>
      </c>
      <c r="J26" s="11">
        <f>'BOR 1984'!B13/1000</f>
        <v>4.2146000000000008</v>
      </c>
      <c r="K26" s="11"/>
      <c r="L26" s="11"/>
      <c r="M26" s="11"/>
      <c r="N26" s="11"/>
      <c r="O26" s="11"/>
      <c r="P26" s="11"/>
      <c r="Q26" s="11"/>
      <c r="R26" s="11"/>
      <c r="S26" s="11"/>
      <c r="T26" s="11"/>
      <c r="U26" s="24"/>
    </row>
    <row r="27" spans="1:21" x14ac:dyDescent="0.3">
      <c r="A27" s="1">
        <v>1993</v>
      </c>
      <c r="B27" s="11">
        <f>'Consumptive Uses'!B26/1000</f>
        <v>3.7368999999999999</v>
      </c>
      <c r="C27" s="11"/>
      <c r="D27" s="11"/>
      <c r="E27" s="11"/>
      <c r="F27" s="11"/>
      <c r="G27" s="11"/>
      <c r="H27" s="11"/>
      <c r="I27" s="11">
        <f>'BOR 1981'!B17/1000</f>
        <v>4.3980999999999995</v>
      </c>
      <c r="J27" s="11">
        <f>'BOR 1984'!B14/1000</f>
        <v>4.2724000000000002</v>
      </c>
      <c r="K27" s="11"/>
      <c r="L27" s="11"/>
      <c r="M27" s="11"/>
      <c r="N27" s="11"/>
      <c r="O27" s="11"/>
      <c r="P27" s="11"/>
      <c r="Q27" s="11"/>
      <c r="R27" s="11"/>
      <c r="S27" s="11"/>
      <c r="T27" s="11"/>
      <c r="U27" s="24"/>
    </row>
    <row r="28" spans="1:21" x14ac:dyDescent="0.3">
      <c r="A28" s="1">
        <v>1994</v>
      </c>
      <c r="B28" s="11">
        <f>'Consumptive Uses'!B27/1000</f>
        <v>4.25</v>
      </c>
      <c r="C28" s="11"/>
      <c r="D28" s="11"/>
      <c r="E28" s="11"/>
      <c r="F28" s="11"/>
      <c r="G28" s="11"/>
      <c r="H28" s="11"/>
      <c r="I28" s="11">
        <f>'BOR 1981'!B18/1000</f>
        <v>4.4547999999999996</v>
      </c>
      <c r="J28" s="11">
        <f>'BOR 1984'!B15/1000</f>
        <v>4.3302000000000005</v>
      </c>
      <c r="K28" s="11"/>
      <c r="L28" s="11"/>
      <c r="M28" s="11"/>
      <c r="N28" s="11"/>
      <c r="O28" s="11"/>
      <c r="P28" s="11"/>
      <c r="Q28" s="11"/>
      <c r="R28" s="11"/>
      <c r="S28" s="11"/>
      <c r="T28" s="11"/>
      <c r="U28" s="24"/>
    </row>
    <row r="29" spans="1:21" x14ac:dyDescent="0.3">
      <c r="A29" s="1">
        <v>1995</v>
      </c>
      <c r="B29" s="11">
        <f>'Consumptive Uses'!B28/1000</f>
        <v>3.3663000000000003</v>
      </c>
      <c r="C29" s="11"/>
      <c r="D29" s="11"/>
      <c r="E29" s="11"/>
      <c r="F29" s="11"/>
      <c r="G29" s="11"/>
      <c r="H29" s="11"/>
      <c r="I29" s="11">
        <f>'BOR 1981'!B19/1000</f>
        <v>4.511499999999999</v>
      </c>
      <c r="J29" s="11">
        <f>'BOR 1984'!B16/1000</f>
        <v>4.3880000000000008</v>
      </c>
      <c r="K29" s="11"/>
      <c r="L29" s="11"/>
      <c r="M29" s="11"/>
      <c r="N29" s="11"/>
      <c r="O29" s="11"/>
      <c r="P29" s="11"/>
      <c r="Q29" s="11"/>
      <c r="R29" s="11"/>
      <c r="S29" s="11"/>
      <c r="T29" s="11"/>
      <c r="U29" s="24"/>
    </row>
    <row r="30" spans="1:21" x14ac:dyDescent="0.3">
      <c r="A30" s="1">
        <v>1996</v>
      </c>
      <c r="B30" s="11">
        <f>'Consumptive Uses'!B29/1000</f>
        <v>3.8401999999999998</v>
      </c>
      <c r="C30" s="11"/>
      <c r="D30" s="11"/>
      <c r="E30" s="11"/>
      <c r="F30" s="11"/>
      <c r="G30" s="11"/>
      <c r="H30" s="11"/>
      <c r="I30" s="11">
        <f>'BOR 1981'!B20/1000</f>
        <v>4.5681999999999992</v>
      </c>
      <c r="J30" s="11">
        <f>'BOR 1984'!B17/1000</f>
        <v>4.4458000000000011</v>
      </c>
      <c r="K30" s="11"/>
      <c r="L30" s="11"/>
      <c r="M30" s="11"/>
      <c r="N30" s="11"/>
      <c r="O30" s="11"/>
      <c r="P30" s="11"/>
      <c r="Q30" s="11"/>
      <c r="R30" s="11"/>
      <c r="S30" s="11"/>
      <c r="T30" s="11"/>
      <c r="U30" s="24"/>
    </row>
    <row r="31" spans="1:21" x14ac:dyDescent="0.3">
      <c r="A31" s="1">
        <v>1997</v>
      </c>
      <c r="B31" s="11">
        <f>'Consumptive Uses'!B30/1000</f>
        <v>3.6084000000000001</v>
      </c>
      <c r="C31" s="11"/>
      <c r="D31" s="11"/>
      <c r="E31" s="11"/>
      <c r="F31" s="11"/>
      <c r="G31" s="11"/>
      <c r="H31" s="11"/>
      <c r="I31" s="11">
        <f>'BOR 1981'!B21/1000</f>
        <v>4.6248999999999985</v>
      </c>
      <c r="J31" s="11">
        <f>'BOR 1984'!B18/1000</f>
        <v>4.5036000000000014</v>
      </c>
      <c r="K31" s="11"/>
      <c r="L31" s="11"/>
      <c r="M31" s="11"/>
      <c r="N31" s="11"/>
      <c r="O31" s="11"/>
      <c r="P31" s="11"/>
      <c r="Q31" s="11"/>
      <c r="R31" s="11"/>
      <c r="S31" s="11"/>
      <c r="T31" s="11"/>
      <c r="U31" s="24"/>
    </row>
    <row r="32" spans="1:21" x14ac:dyDescent="0.3">
      <c r="A32" s="1">
        <v>1998</v>
      </c>
      <c r="B32" s="11">
        <f>'Consumptive Uses'!B31/1000</f>
        <v>3.7081</v>
      </c>
      <c r="C32" s="11"/>
      <c r="D32" s="11"/>
      <c r="E32" s="11"/>
      <c r="F32" s="11"/>
      <c r="G32" s="11"/>
      <c r="H32" s="11"/>
      <c r="I32" s="11">
        <f>'BOR 1981'!B22/1000</f>
        <v>4.6815999999999987</v>
      </c>
      <c r="J32" s="11">
        <f>'BOR 1984'!B19/1000</f>
        <v>4.5614000000000017</v>
      </c>
      <c r="K32" s="11"/>
      <c r="L32" s="11"/>
      <c r="M32" s="11"/>
      <c r="N32" s="11"/>
      <c r="O32" s="11"/>
      <c r="P32" s="11"/>
      <c r="Q32" s="11"/>
      <c r="R32" s="11"/>
      <c r="S32" s="11"/>
      <c r="T32" s="11"/>
      <c r="U32" s="24"/>
    </row>
    <row r="33" spans="1:21" x14ac:dyDescent="0.3">
      <c r="A33" s="1">
        <v>1999</v>
      </c>
      <c r="B33" s="11">
        <f>'Consumptive Uses'!B32/1000</f>
        <v>3.5278</v>
      </c>
      <c r="C33" s="11"/>
      <c r="D33" s="11"/>
      <c r="E33" s="11"/>
      <c r="F33" s="11"/>
      <c r="G33" s="11"/>
      <c r="H33" s="11"/>
      <c r="I33" s="11">
        <f>'BOR 1981'!B23/1000</f>
        <v>4.738299999999998</v>
      </c>
      <c r="J33" s="11">
        <f>'BOR 1984'!B20/1000</f>
        <v>4.619200000000002</v>
      </c>
      <c r="K33" s="11"/>
      <c r="L33" s="11"/>
      <c r="M33" s="11"/>
      <c r="N33" s="11"/>
      <c r="O33" s="11"/>
      <c r="P33" s="11"/>
      <c r="Q33" s="11"/>
      <c r="R33" s="11"/>
      <c r="S33" s="11"/>
      <c r="T33" s="11"/>
      <c r="U33" s="24"/>
    </row>
    <row r="34" spans="1:21" x14ac:dyDescent="0.3">
      <c r="A34" s="1">
        <v>2000</v>
      </c>
      <c r="B34" s="11">
        <f>'Consumptive Uses'!B33/1000</f>
        <v>3.9556999999999998</v>
      </c>
      <c r="C34" s="11"/>
      <c r="D34" s="11"/>
      <c r="E34" s="11"/>
      <c r="F34" s="11"/>
      <c r="G34" s="11"/>
      <c r="H34" s="11"/>
      <c r="I34" s="11">
        <f>'BOR 1981'!B24/1000</f>
        <v>4.7949999999999999</v>
      </c>
      <c r="J34" s="11">
        <f>'BOR 1984'!B21/1000</f>
        <v>4.6769999999999996</v>
      </c>
      <c r="K34" s="11"/>
      <c r="L34" s="11"/>
      <c r="M34" s="11"/>
      <c r="N34" s="11">
        <f>'UCRC 1996'!B2/1000</f>
        <v>3.96</v>
      </c>
      <c r="O34" s="11"/>
      <c r="P34" s="11"/>
      <c r="Q34" s="11"/>
      <c r="R34" s="11"/>
      <c r="S34" s="11">
        <f t="shared" ref="S34:S65" si="0">MIN(N34,M34,K34,L34)</f>
        <v>3.96</v>
      </c>
      <c r="T34" s="11">
        <f t="shared" ref="T34:T65" si="1">MAX(N34,M34,K34,L34)</f>
        <v>3.96</v>
      </c>
      <c r="U34" s="11">
        <f t="shared" ref="U34:U65" si="2">MIN(Q34,R34,S34,T34)</f>
        <v>3.96</v>
      </c>
    </row>
    <row r="35" spans="1:21" x14ac:dyDescent="0.3">
      <c r="A35" s="1">
        <v>2001</v>
      </c>
      <c r="B35" s="11">
        <f>'Consumptive Uses'!B34/1000</f>
        <v>4.2190000000000003</v>
      </c>
      <c r="C35" s="11"/>
      <c r="D35" s="11"/>
      <c r="E35" s="11"/>
      <c r="F35" s="11"/>
      <c r="G35" s="11"/>
      <c r="H35" s="11"/>
      <c r="I35" s="11">
        <f>'BOR 1981'!B25/1000</f>
        <v>4.8277999999999999</v>
      </c>
      <c r="J35" s="11">
        <f>'BOR 1984'!B22/1000</f>
        <v>4.6962999999999999</v>
      </c>
      <c r="K35" s="11"/>
      <c r="L35" s="11"/>
      <c r="M35" s="11"/>
      <c r="N35" s="11">
        <f>'UCRC 1996'!B3/1000</f>
        <v>3.9889999999999999</v>
      </c>
      <c r="O35" s="11"/>
      <c r="P35" s="11"/>
      <c r="Q35" s="11"/>
      <c r="R35" s="11"/>
      <c r="S35" s="11">
        <f t="shared" si="0"/>
        <v>3.9889999999999999</v>
      </c>
      <c r="T35" s="11">
        <f t="shared" si="1"/>
        <v>3.9889999999999999</v>
      </c>
      <c r="U35" s="11">
        <f t="shared" si="2"/>
        <v>3.9889999999999999</v>
      </c>
    </row>
    <row r="36" spans="1:21" x14ac:dyDescent="0.3">
      <c r="A36" s="1">
        <v>2002</v>
      </c>
      <c r="B36" s="11">
        <f>'Consumptive Uses'!B35/1000</f>
        <v>3.7744</v>
      </c>
      <c r="C36" s="11"/>
      <c r="D36" s="11"/>
      <c r="E36" s="11"/>
      <c r="F36" s="11"/>
      <c r="G36" s="11"/>
      <c r="H36" s="11"/>
      <c r="I36" s="11">
        <f>'BOR 1981'!B26/1000</f>
        <v>4.8606000000000007</v>
      </c>
      <c r="J36" s="11">
        <f>'BOR 1984'!B23/1000</f>
        <v>4.7156000000000002</v>
      </c>
      <c r="K36" s="11"/>
      <c r="L36" s="11"/>
      <c r="M36" s="11">
        <f>'UCRC 1999'!B7/1000</f>
        <v>4.2729999999999997</v>
      </c>
      <c r="N36" s="11">
        <f>'UCRC 1996'!B4/1000</f>
        <v>4.0190000000000001</v>
      </c>
      <c r="O36" s="11"/>
      <c r="P36" s="11"/>
      <c r="Q36" s="11"/>
      <c r="R36" s="11"/>
      <c r="S36" s="11">
        <f t="shared" si="0"/>
        <v>4.0190000000000001</v>
      </c>
      <c r="T36" s="11">
        <f t="shared" si="1"/>
        <v>4.2729999999999997</v>
      </c>
      <c r="U36" s="11">
        <f t="shared" si="2"/>
        <v>4.0190000000000001</v>
      </c>
    </row>
    <row r="37" spans="1:21" x14ac:dyDescent="0.3">
      <c r="A37" s="1">
        <v>2003</v>
      </c>
      <c r="B37" s="11">
        <f>'Consumptive Uses'!B36/1000</f>
        <v>3.7894999999999999</v>
      </c>
      <c r="C37" s="11"/>
      <c r="D37" s="11"/>
      <c r="E37" s="11"/>
      <c r="F37" s="11"/>
      <c r="G37" s="11"/>
      <c r="H37" s="11"/>
      <c r="I37" s="11">
        <f>'BOR 1981'!B27/1000</f>
        <v>4.8934000000000006</v>
      </c>
      <c r="J37" s="11">
        <f>'BOR 1984'!B24/1000</f>
        <v>4.7349000000000006</v>
      </c>
      <c r="K37" s="11"/>
      <c r="L37" s="11"/>
      <c r="M37" s="11">
        <f>'UCRC 1999'!B8/1000</f>
        <v>4.319</v>
      </c>
      <c r="N37" s="11">
        <f>'UCRC 1996'!B5/1000</f>
        <v>4.048</v>
      </c>
      <c r="O37" s="11"/>
      <c r="P37" s="11"/>
      <c r="Q37" s="11"/>
      <c r="R37" s="11"/>
      <c r="S37" s="11">
        <f t="shared" si="0"/>
        <v>4.048</v>
      </c>
      <c r="T37" s="11">
        <f t="shared" si="1"/>
        <v>4.319</v>
      </c>
      <c r="U37" s="11">
        <f t="shared" si="2"/>
        <v>4.048</v>
      </c>
    </row>
    <row r="38" spans="1:21" x14ac:dyDescent="0.3">
      <c r="A38" s="1">
        <v>2004</v>
      </c>
      <c r="B38" s="11">
        <f>'Consumptive Uses'!B37/1000</f>
        <v>3.5507</v>
      </c>
      <c r="C38" s="11"/>
      <c r="D38" s="11"/>
      <c r="E38" s="11"/>
      <c r="F38" s="11"/>
      <c r="G38" s="11"/>
      <c r="H38" s="11"/>
      <c r="I38" s="11">
        <f>'BOR 1981'!B28/1000</f>
        <v>4.9262000000000006</v>
      </c>
      <c r="J38" s="11">
        <f>'BOR 1984'!B25/1000</f>
        <v>4.7542000000000009</v>
      </c>
      <c r="K38" s="11"/>
      <c r="L38" s="11"/>
      <c r="M38" s="11">
        <f>'UCRC 1999'!B9/1000</f>
        <v>4.3659999999999997</v>
      </c>
      <c r="N38" s="11">
        <f>'UCRC 1996'!B6/1000</f>
        <v>4.0780000000000003</v>
      </c>
      <c r="O38" s="11"/>
      <c r="P38" s="11"/>
      <c r="Q38" s="11"/>
      <c r="R38" s="11"/>
      <c r="S38" s="11">
        <f t="shared" si="0"/>
        <v>4.0780000000000003</v>
      </c>
      <c r="T38" s="11">
        <f t="shared" si="1"/>
        <v>4.3659999999999997</v>
      </c>
      <c r="U38" s="11">
        <f t="shared" si="2"/>
        <v>4.0780000000000003</v>
      </c>
    </row>
    <row r="39" spans="1:21" x14ac:dyDescent="0.3">
      <c r="A39" s="1">
        <v>2005</v>
      </c>
      <c r="B39" s="11">
        <f>'Consumptive Uses'!B38/1000</f>
        <v>3.6459000000000001</v>
      </c>
      <c r="C39" s="11"/>
      <c r="D39" s="11"/>
      <c r="E39" s="11"/>
      <c r="F39" s="11"/>
      <c r="G39" s="11"/>
      <c r="H39" s="11"/>
      <c r="I39" s="11">
        <f>'BOR 1981'!B29/1000</f>
        <v>4.9590000000000005</v>
      </c>
      <c r="J39" s="11">
        <f>'BOR 1984'!B26/1000</f>
        <v>4.7735000000000012</v>
      </c>
      <c r="K39" s="11"/>
      <c r="L39" s="11"/>
      <c r="M39" s="11">
        <f>'UCRC 1999'!B10/1000</f>
        <v>4.4450000000000003</v>
      </c>
      <c r="N39" s="11">
        <f>'UCRC 1996'!B7/1000</f>
        <v>4.1070000000000002</v>
      </c>
      <c r="O39" s="11"/>
      <c r="P39" s="11"/>
      <c r="Q39" s="11"/>
      <c r="R39" s="11"/>
      <c r="S39" s="11">
        <f t="shared" si="0"/>
        <v>4.1070000000000002</v>
      </c>
      <c r="T39" s="11">
        <f t="shared" si="1"/>
        <v>4.4450000000000003</v>
      </c>
      <c r="U39" s="11">
        <f t="shared" si="2"/>
        <v>4.1070000000000002</v>
      </c>
    </row>
    <row r="40" spans="1:21" x14ac:dyDescent="0.3">
      <c r="A40" s="1">
        <v>2006</v>
      </c>
      <c r="B40" s="11">
        <f>'Consumptive Uses'!B39/1000</f>
        <v>3.8368000000000002</v>
      </c>
      <c r="C40" s="11"/>
      <c r="D40" s="11"/>
      <c r="E40" s="11"/>
      <c r="F40" s="11"/>
      <c r="G40" s="11"/>
      <c r="H40" s="11"/>
      <c r="I40" s="11">
        <f>'BOR 1981'!B30/1000</f>
        <v>4.9918000000000013</v>
      </c>
      <c r="J40" s="11">
        <f>'BOR 1984'!B27/1000</f>
        <v>4.7928000000000015</v>
      </c>
      <c r="K40" s="11"/>
      <c r="L40" s="11"/>
      <c r="M40" s="11">
        <f>'UCRC 1999'!B11/1000</f>
        <v>4.4779999999999998</v>
      </c>
      <c r="N40" s="11">
        <f>'UCRC 1996'!B8/1000</f>
        <v>4.1369999999999996</v>
      </c>
      <c r="O40" s="11"/>
      <c r="P40" s="11"/>
      <c r="Q40" s="11"/>
      <c r="R40" s="11"/>
      <c r="S40" s="11">
        <f t="shared" si="0"/>
        <v>4.1369999999999996</v>
      </c>
      <c r="T40" s="11">
        <f t="shared" si="1"/>
        <v>4.4779999999999998</v>
      </c>
      <c r="U40" s="11">
        <f t="shared" si="2"/>
        <v>4.1369999999999996</v>
      </c>
    </row>
    <row r="41" spans="1:21" x14ac:dyDescent="0.3">
      <c r="A41" s="1">
        <v>2007</v>
      </c>
      <c r="B41" s="11">
        <f>'Consumptive Uses'!B40/1000</f>
        <v>4.0961000000000007</v>
      </c>
      <c r="C41" s="11"/>
      <c r="D41" s="11"/>
      <c r="E41" s="11"/>
      <c r="F41" s="11"/>
      <c r="G41" s="11"/>
      <c r="H41" s="11"/>
      <c r="I41" s="11">
        <f>'BOR 1981'!B31/1000</f>
        <v>5.0246000000000013</v>
      </c>
      <c r="J41" s="11">
        <f>'BOR 1984'!B28/1000</f>
        <v>4.8121000000000009</v>
      </c>
      <c r="K41" s="11"/>
      <c r="L41" s="11"/>
      <c r="M41" s="11">
        <f>'UCRC 1999'!B12/1000</f>
        <v>4.51</v>
      </c>
      <c r="N41" s="11">
        <f>'UCRC 1996'!B9/1000</f>
        <v>4.1669999999999998</v>
      </c>
      <c r="O41" s="11"/>
      <c r="P41" s="11"/>
      <c r="Q41" s="11"/>
      <c r="R41" s="11"/>
      <c r="S41" s="11">
        <f t="shared" si="0"/>
        <v>4.1669999999999998</v>
      </c>
      <c r="T41" s="11">
        <f t="shared" si="1"/>
        <v>4.51</v>
      </c>
      <c r="U41" s="11">
        <f t="shared" si="2"/>
        <v>4.1669999999999998</v>
      </c>
    </row>
    <row r="42" spans="1:21" x14ac:dyDescent="0.3">
      <c r="A42" s="1">
        <v>2008</v>
      </c>
      <c r="B42" s="11">
        <f>'Consumptive Uses'!B41/1000</f>
        <v>4.1581999999999999</v>
      </c>
      <c r="C42" s="11"/>
      <c r="D42" s="11"/>
      <c r="E42" s="11"/>
      <c r="F42" s="11"/>
      <c r="G42" s="11"/>
      <c r="H42" s="11"/>
      <c r="I42" s="11">
        <f>'BOR 1981'!B32/1000</f>
        <v>5.0574000000000012</v>
      </c>
      <c r="J42" s="11">
        <f>'BOR 1984'!B29/1000</f>
        <v>4.8314000000000012</v>
      </c>
      <c r="K42" s="11"/>
      <c r="L42" s="11"/>
      <c r="M42" s="11">
        <f>'UCRC 1999'!B13/1000</f>
        <v>4.5430000000000001</v>
      </c>
      <c r="N42" s="11">
        <f>'UCRC 1996'!B10/1000</f>
        <v>4.1959999999999997</v>
      </c>
      <c r="O42" s="11"/>
      <c r="P42" s="11"/>
      <c r="Q42" s="11"/>
      <c r="R42" s="11"/>
      <c r="S42" s="11">
        <f t="shared" si="0"/>
        <v>4.1959999999999997</v>
      </c>
      <c r="T42" s="11">
        <f t="shared" si="1"/>
        <v>4.5430000000000001</v>
      </c>
      <c r="U42" s="11">
        <f t="shared" si="2"/>
        <v>4.1959999999999997</v>
      </c>
    </row>
    <row r="43" spans="1:21" x14ac:dyDescent="0.3">
      <c r="A43" s="1">
        <v>2009</v>
      </c>
      <c r="B43" s="11">
        <f>'Consumptive Uses'!B42/1000</f>
        <v>4.0503999999999998</v>
      </c>
      <c r="C43" s="11"/>
      <c r="D43" s="11"/>
      <c r="E43" s="11"/>
      <c r="F43" s="11"/>
      <c r="G43" s="11"/>
      <c r="H43" s="11"/>
      <c r="I43" s="11">
        <f>'BOR 1981'!B33/1000</f>
        <v>5.0902000000000021</v>
      </c>
      <c r="J43" s="11">
        <f>'BOR 1984'!B30/1000</f>
        <v>4.8507000000000016</v>
      </c>
      <c r="K43" s="11"/>
      <c r="L43" s="11"/>
      <c r="M43" s="11">
        <f>'UCRC 1999'!B14/1000</f>
        <v>4.5750000000000002</v>
      </c>
      <c r="N43" s="11">
        <f>'UCRC 1996'!B11/1000</f>
        <v>4.226</v>
      </c>
      <c r="O43" s="11"/>
      <c r="P43" s="11"/>
      <c r="Q43" s="11"/>
      <c r="R43" s="11"/>
      <c r="S43" s="11">
        <f t="shared" si="0"/>
        <v>4.226</v>
      </c>
      <c r="T43" s="11">
        <f t="shared" si="1"/>
        <v>4.5750000000000002</v>
      </c>
      <c r="U43" s="11">
        <f t="shared" si="2"/>
        <v>4.226</v>
      </c>
    </row>
    <row r="44" spans="1:21" x14ac:dyDescent="0.3">
      <c r="A44" s="1">
        <v>2010</v>
      </c>
      <c r="B44" s="11">
        <f>'Consumptive Uses'!B43/1000</f>
        <v>3.8971</v>
      </c>
      <c r="C44" s="11"/>
      <c r="D44" s="11"/>
      <c r="E44" s="11"/>
      <c r="F44" s="11"/>
      <c r="G44" s="11"/>
      <c r="H44" s="11"/>
      <c r="I44" s="11">
        <f>'BOR 1981'!B34/1000</f>
        <v>5.1230000000000002</v>
      </c>
      <c r="J44" s="11">
        <f>'BOR 1984'!B31/1000</f>
        <v>4.87</v>
      </c>
      <c r="K44" s="11">
        <f>'UCRC 2007'!B3/1000</f>
        <v>4.8019999999999996</v>
      </c>
      <c r="L44" s="11"/>
      <c r="M44" s="11">
        <f>'UCRC 1999'!B15/1000</f>
        <v>4.7039999999999997</v>
      </c>
      <c r="N44" s="11">
        <f>'UCRC 1996'!B12/1000</f>
        <v>4.3739999999999997</v>
      </c>
      <c r="O44" s="11"/>
      <c r="P44" s="11"/>
      <c r="Q44" s="11"/>
      <c r="R44" s="11"/>
      <c r="S44" s="11">
        <f t="shared" si="0"/>
        <v>4.3739999999999997</v>
      </c>
      <c r="T44" s="11">
        <f t="shared" si="1"/>
        <v>4.8019999999999996</v>
      </c>
      <c r="U44" s="11">
        <f t="shared" si="2"/>
        <v>4.3739999999999997</v>
      </c>
    </row>
    <row r="45" spans="1:21" x14ac:dyDescent="0.3">
      <c r="A45" s="1">
        <v>2011</v>
      </c>
      <c r="B45" s="11">
        <f>'Consumptive Uses'!B44/1000</f>
        <v>3.9163999999999999</v>
      </c>
      <c r="C45" s="11">
        <f>'BOR-CRSS (6 scenarios) '!B8/1000</f>
        <v>4.7031310788551135</v>
      </c>
      <c r="D45" s="11">
        <f>'BOR-CRSS (6 scenarios) '!E8/1000</f>
        <v>4.601087678855114</v>
      </c>
      <c r="E45" s="11">
        <f>'BOR-CRSS (6 scenarios) '!H8/1000</f>
        <v>4.7047863915571249</v>
      </c>
      <c r="F45" s="11">
        <f>'BOR-CRSS (6 scenarios) '!K8/1000</f>
        <v>4.7045537915571245</v>
      </c>
      <c r="G45" s="11">
        <f>'BOR-CRSS (6 scenarios) '!N8/1000</f>
        <v>4.7032740788551139</v>
      </c>
      <c r="H45" s="11">
        <f>'BOR-CRSS (6 scenarios) '!Q8/1000</f>
        <v>4.7040887915571252</v>
      </c>
      <c r="I45" s="11"/>
      <c r="J45" s="11">
        <f>'BOR 1984'!B32/1000</f>
        <v>4.8834999999999997</v>
      </c>
      <c r="K45" s="11">
        <f>'UCRC 2007'!B4/1000</f>
        <v>4.8243999999999998</v>
      </c>
      <c r="L45" s="11"/>
      <c r="M45" s="11">
        <f>'UCRC 1999'!B16/1000</f>
        <v>4.7169999999999996</v>
      </c>
      <c r="N45" s="11">
        <f>'UCRC 1996'!B13/1000</f>
        <v>4.3920000000000003</v>
      </c>
      <c r="O45" s="11"/>
      <c r="P45" s="11"/>
      <c r="Q45" s="11">
        <f>MIN(C45:H45)</f>
        <v>4.601087678855114</v>
      </c>
      <c r="R45" s="11">
        <f>MAX(C45:H45)</f>
        <v>4.7047863915571249</v>
      </c>
      <c r="S45" s="11">
        <f t="shared" si="0"/>
        <v>4.3920000000000003</v>
      </c>
      <c r="T45" s="11">
        <f t="shared" si="1"/>
        <v>4.8243999999999998</v>
      </c>
      <c r="U45" s="11">
        <f t="shared" si="2"/>
        <v>4.3920000000000003</v>
      </c>
    </row>
    <row r="46" spans="1:21" x14ac:dyDescent="0.3">
      <c r="A46" s="1">
        <v>2012</v>
      </c>
      <c r="B46" s="11">
        <f>'Consumptive Uses'!B45/1000</f>
        <v>4.3056000000000001</v>
      </c>
      <c r="C46" s="11">
        <f>'BOR-CRSS (6 scenarios) '!B9/1000</f>
        <v>4.7134030118551147</v>
      </c>
      <c r="D46" s="11">
        <f>'BOR-CRSS (6 scenarios) '!E9/1000</f>
        <v>4.6151059430200503</v>
      </c>
      <c r="E46" s="11">
        <f>'BOR-CRSS (6 scenarios) '!H9/1000</f>
        <v>4.7204350535410562</v>
      </c>
      <c r="F46" s="11">
        <f>'BOR-CRSS (6 scenarios) '!K9/1000</f>
        <v>4.7128329069849064</v>
      </c>
      <c r="G46" s="11">
        <f>'BOR-CRSS (6 scenarios) '!N9/1000</f>
        <v>4.7075445134509062</v>
      </c>
      <c r="H46" s="11">
        <f>'BOR-CRSS (6 scenarios) '!Q9/1000</f>
        <v>4.7117066085281394</v>
      </c>
      <c r="I46" s="11"/>
      <c r="J46" s="11">
        <f>'BOR 1984'!B33/1000</f>
        <v>4.8970000000000002</v>
      </c>
      <c r="K46" s="11">
        <f>'UCRC 2007'!B5/1000</f>
        <v>4.8467999999999991</v>
      </c>
      <c r="L46" s="11"/>
      <c r="M46" s="11">
        <f>'UCRC 1999'!B17/1000</f>
        <v>4.7290000000000001</v>
      </c>
      <c r="N46" s="11">
        <f>'UCRC 1996'!B14/1000</f>
        <v>4.41</v>
      </c>
      <c r="O46" s="11"/>
      <c r="P46" s="11"/>
      <c r="Q46" s="11">
        <f t="shared" ref="Q46:Q94" si="3">MIN(C46:H46)</f>
        <v>4.6151059430200503</v>
      </c>
      <c r="R46" s="11">
        <f t="shared" ref="R46:R94" si="4">MAX(C46:H46)</f>
        <v>4.7204350535410562</v>
      </c>
      <c r="S46" s="11">
        <f t="shared" si="0"/>
        <v>4.41</v>
      </c>
      <c r="T46" s="11">
        <f t="shared" si="1"/>
        <v>4.8467999999999991</v>
      </c>
      <c r="U46" s="11">
        <f t="shared" si="2"/>
        <v>4.41</v>
      </c>
    </row>
    <row r="47" spans="1:21" x14ac:dyDescent="0.3">
      <c r="A47" s="1">
        <v>2013</v>
      </c>
      <c r="B47" s="11">
        <f>'Consumptive Uses'!B46/1000</f>
        <v>3.6586999999999996</v>
      </c>
      <c r="C47" s="11">
        <f>'BOR-CRSS (6 scenarios) '!B10/1000</f>
        <v>4.7236749448551141</v>
      </c>
      <c r="D47" s="11">
        <f>'BOR-CRSS (6 scenarios) '!E10/1000</f>
        <v>4.6291242071849865</v>
      </c>
      <c r="E47" s="11">
        <f>'BOR-CRSS (6 scenarios) '!H10/1000</f>
        <v>4.7355547571460797</v>
      </c>
      <c r="F47" s="11">
        <f>'BOR-CRSS (6 scenarios) '!K10/1000</f>
        <v>4.7205830640337814</v>
      </c>
      <c r="G47" s="11">
        <f>'BOR-CRSS (6 scenarios) '!N10/1000</f>
        <v>4.7118149480466975</v>
      </c>
      <c r="H47" s="11">
        <f>'BOR-CRSS (6 scenarios) '!Q10/1000</f>
        <v>4.7187954671202474</v>
      </c>
      <c r="I47" s="11"/>
      <c r="J47" s="11">
        <f>'BOR 1984'!B34/1000</f>
        <v>4.9104999999999999</v>
      </c>
      <c r="K47" s="11">
        <f>'UCRC 2007'!B6/1000</f>
        <v>4.8691999999999993</v>
      </c>
      <c r="L47" s="11"/>
      <c r="M47" s="11">
        <f>'UCRC 1999'!B18/1000</f>
        <v>4.742</v>
      </c>
      <c r="N47" s="11">
        <f>'UCRC 1996'!B15/1000</f>
        <v>4.4279999999999999</v>
      </c>
      <c r="O47" s="11"/>
      <c r="P47" s="11"/>
      <c r="Q47" s="11">
        <f t="shared" si="3"/>
        <v>4.6291242071849865</v>
      </c>
      <c r="R47" s="11">
        <f t="shared" si="4"/>
        <v>4.7355547571460797</v>
      </c>
      <c r="S47" s="11">
        <f t="shared" si="0"/>
        <v>4.4279999999999999</v>
      </c>
      <c r="T47" s="11">
        <f t="shared" si="1"/>
        <v>4.8691999999999993</v>
      </c>
      <c r="U47" s="11">
        <f t="shared" si="2"/>
        <v>4.4279999999999999</v>
      </c>
    </row>
    <row r="48" spans="1:21" x14ac:dyDescent="0.3">
      <c r="A48" s="1">
        <v>2014</v>
      </c>
      <c r="B48" s="11">
        <f>'Consumptive Uses'!B47/1000</f>
        <v>3.4762</v>
      </c>
      <c r="C48" s="11">
        <f>'BOR-CRSS (6 scenarios) '!B11/1000</f>
        <v>4.7339468778551153</v>
      </c>
      <c r="D48" s="11">
        <f>'BOR-CRSS (6 scenarios) '!E11/1000</f>
        <v>4.6431424713499228</v>
      </c>
      <c r="E48" s="11">
        <f>'BOR-CRSS (6 scenarios) '!H11/1000</f>
        <v>4.750675060788093</v>
      </c>
      <c r="F48" s="11">
        <f>'BOR-CRSS (6 scenarios) '!K11/1000</f>
        <v>4.7283338211196462</v>
      </c>
      <c r="G48" s="11">
        <f>'BOR-CRSS (6 scenarios) '!N11/1000</f>
        <v>4.716085382642488</v>
      </c>
      <c r="H48" s="11">
        <f>'BOR-CRSS (6 scenarios) '!Q11/1000</f>
        <v>4.7258849257493463</v>
      </c>
      <c r="I48" s="11"/>
      <c r="J48" s="11">
        <f>'BOR 1984'!B35/1000</f>
        <v>4.9240000000000004</v>
      </c>
      <c r="K48" s="11">
        <f>'UCRC 2007'!B7/1000</f>
        <v>4.8915999999999986</v>
      </c>
      <c r="L48" s="11"/>
      <c r="M48" s="11">
        <f>'UCRC 1999'!B19/1000</f>
        <v>4.7539999999999996</v>
      </c>
      <c r="N48" s="11">
        <f>'UCRC 1996'!B16/1000</f>
        <v>4.4459999999999997</v>
      </c>
      <c r="O48" s="11"/>
      <c r="P48" s="11"/>
      <c r="Q48" s="11">
        <f t="shared" si="3"/>
        <v>4.6431424713499228</v>
      </c>
      <c r="R48" s="11">
        <f t="shared" si="4"/>
        <v>4.750675060788093</v>
      </c>
      <c r="S48" s="11">
        <f t="shared" si="0"/>
        <v>4.4459999999999997</v>
      </c>
      <c r="T48" s="11">
        <f t="shared" si="1"/>
        <v>4.8915999999999986</v>
      </c>
      <c r="U48" s="11">
        <f t="shared" si="2"/>
        <v>4.4459999999999997</v>
      </c>
    </row>
    <row r="49" spans="1:21" x14ac:dyDescent="0.3">
      <c r="A49" s="1">
        <v>2015</v>
      </c>
      <c r="B49" s="11">
        <f>'Consumptive Uses'!B48/1000</f>
        <v>3.1772</v>
      </c>
      <c r="C49" s="11">
        <f>'BOR-CRSS (6 scenarios) '!B12/1000</f>
        <v>4.7442188108551155</v>
      </c>
      <c r="D49" s="11">
        <f>'BOR-CRSS (6 scenarios) '!E12/1000</f>
        <v>4.657160735514859</v>
      </c>
      <c r="E49" s="11">
        <f>'BOR-CRSS (6 scenarios) '!H12/1000</f>
        <v>4.765795793221864</v>
      </c>
      <c r="F49" s="11">
        <f>'BOR-CRSS (6 scenarios) '!K12/1000</f>
        <v>4.7360850069972695</v>
      </c>
      <c r="G49" s="11">
        <f>'BOR-CRSS (6 scenarios) '!N12/1000</f>
        <v>4.7203558172382785</v>
      </c>
      <c r="H49" s="11">
        <f>'BOR-CRSS (6 scenarios) '!Q12/1000</f>
        <v>4.7329748131702019</v>
      </c>
      <c r="I49" s="11"/>
      <c r="J49" s="11">
        <f>'BOR 1984'!B36/1000</f>
        <v>4.9375</v>
      </c>
      <c r="K49" s="11">
        <f>'UCRC 2007'!B8/1000</f>
        <v>4.9139999999999979</v>
      </c>
      <c r="L49" s="11"/>
      <c r="M49" s="11">
        <f>'UCRC 1999'!B20/1000</f>
        <v>4.7670000000000003</v>
      </c>
      <c r="N49" s="11">
        <f>'UCRC 1996'!B17/1000</f>
        <v>4.4640000000000004</v>
      </c>
      <c r="O49" s="11"/>
      <c r="P49" s="11"/>
      <c r="Q49" s="11">
        <f t="shared" si="3"/>
        <v>4.657160735514859</v>
      </c>
      <c r="R49" s="11">
        <f t="shared" si="4"/>
        <v>4.765795793221864</v>
      </c>
      <c r="S49" s="11">
        <f t="shared" si="0"/>
        <v>4.4640000000000004</v>
      </c>
      <c r="T49" s="11">
        <f t="shared" si="1"/>
        <v>4.9139999999999979</v>
      </c>
      <c r="U49" s="11">
        <f t="shared" si="2"/>
        <v>4.4640000000000004</v>
      </c>
    </row>
    <row r="50" spans="1:21" x14ac:dyDescent="0.3">
      <c r="A50" s="1">
        <v>2016</v>
      </c>
      <c r="B50" s="11">
        <f>'Consumptive Uses'!B49/1000</f>
        <v>3.8971</v>
      </c>
      <c r="C50" s="11">
        <f>'BOR-CRSS (6 scenarios) '!B13/1000</f>
        <v>4.7688840938551147</v>
      </c>
      <c r="D50" s="11">
        <f>'BOR-CRSS (6 scenarios) '!E13/1000</f>
        <v>4.6761028862638616</v>
      </c>
      <c r="E50" s="11">
        <f>'BOR-CRSS (6 scenarios) '!H13/1000</f>
        <v>4.7929146825445432</v>
      </c>
      <c r="F50" s="11">
        <f>'BOR-CRSS (6 scenarios) '!K13/1000</f>
        <v>4.7592183921164404</v>
      </c>
      <c r="G50" s="11">
        <f>'BOR-CRSS (6 scenarios) '!N13/1000</f>
        <v>4.731962817277573</v>
      </c>
      <c r="H50" s="11">
        <f>'BOR-CRSS (6 scenarios) '!Q13/1000</f>
        <v>4.761432134093905</v>
      </c>
      <c r="I50" s="11"/>
      <c r="J50" s="11">
        <f>'BOR 1984'!B37/1000</f>
        <v>4.9509999999999996</v>
      </c>
      <c r="K50" s="11">
        <f>'UCRC 2007'!B9/1000</f>
        <v>4.9363999999999981</v>
      </c>
      <c r="L50" s="11"/>
      <c r="M50" s="11">
        <f>'UCRC 1999'!B21/1000</f>
        <v>4.7789999999999999</v>
      </c>
      <c r="N50" s="11">
        <f>'UCRC 1996'!B18/1000</f>
        <v>4.4820000000000002</v>
      </c>
      <c r="O50" s="11"/>
      <c r="P50" s="11"/>
      <c r="Q50" s="11">
        <f t="shared" si="3"/>
        <v>4.6761028862638616</v>
      </c>
      <c r="R50" s="11">
        <f t="shared" si="4"/>
        <v>4.7929146825445432</v>
      </c>
      <c r="S50" s="11">
        <f t="shared" si="0"/>
        <v>4.4820000000000002</v>
      </c>
      <c r="T50" s="11">
        <f t="shared" si="1"/>
        <v>4.9363999999999981</v>
      </c>
      <c r="U50" s="11">
        <f t="shared" si="2"/>
        <v>4.4820000000000002</v>
      </c>
    </row>
    <row r="51" spans="1:21" x14ac:dyDescent="0.3">
      <c r="A51" s="1">
        <v>2017</v>
      </c>
      <c r="B51" s="11">
        <f>'Consumptive Uses'!B50/1000</f>
        <v>4.1672000000000002</v>
      </c>
      <c r="C51" s="11">
        <f>'BOR-CRSS (6 scenarios) '!B14/1000</f>
        <v>4.7935493768551147</v>
      </c>
      <c r="D51" s="11">
        <f>'BOR-CRSS (6 scenarios) '!E14/1000</f>
        <v>4.6950450370128625</v>
      </c>
      <c r="E51" s="11">
        <f>'BOR-CRSS (6 scenarios) '!H14/1000</f>
        <v>4.8200339566187189</v>
      </c>
      <c r="F51" s="11">
        <f>'BOR-CRSS (6 scenarios) '!K14/1000</f>
        <v>4.7823521619871059</v>
      </c>
      <c r="G51" s="11">
        <f>'BOR-CRSS (6 scenarios) '!N14/1000</f>
        <v>4.7435698173168648</v>
      </c>
      <c r="H51" s="11">
        <f>'BOR-CRSS (6 scenarios) '!Q14/1000</f>
        <v>4.7898898397691019</v>
      </c>
      <c r="I51" s="11"/>
      <c r="J51" s="11">
        <f>'BOR 1984'!B38/1000</f>
        <v>4.9645000000000001</v>
      </c>
      <c r="K51" s="11">
        <f>'UCRC 2007'!B10/1000</f>
        <v>4.9587999999999974</v>
      </c>
      <c r="L51" s="11"/>
      <c r="M51" s="11">
        <f>'UCRC 1999'!B22/1000</f>
        <v>4.7910000000000004</v>
      </c>
      <c r="N51" s="11">
        <f>'UCRC 1996'!B19/1000</f>
        <v>4.5</v>
      </c>
      <c r="O51" s="11"/>
      <c r="P51" s="11"/>
      <c r="Q51" s="11">
        <f t="shared" si="3"/>
        <v>4.6950450370128625</v>
      </c>
      <c r="R51" s="11">
        <f t="shared" si="4"/>
        <v>4.8200339566187189</v>
      </c>
      <c r="S51" s="11">
        <f t="shared" si="0"/>
        <v>4.5</v>
      </c>
      <c r="T51" s="11">
        <f t="shared" si="1"/>
        <v>4.9587999999999974</v>
      </c>
      <c r="U51" s="11">
        <f t="shared" si="2"/>
        <v>4.5</v>
      </c>
    </row>
    <row r="52" spans="1:21" x14ac:dyDescent="0.3">
      <c r="A52" s="1">
        <v>2018</v>
      </c>
      <c r="B52" s="11">
        <f>'Consumptive Uses'!B51/1000</f>
        <v>4.3650000000000002</v>
      </c>
      <c r="C52" s="11">
        <f>'BOR-CRSS (6 scenarios) '!B15/1000</f>
        <v>4.8182146598551148</v>
      </c>
      <c r="D52" s="11">
        <f>'BOR-CRSS (6 scenarios) '!E15/1000</f>
        <v>4.713987187761866</v>
      </c>
      <c r="E52" s="11">
        <f>'BOR-CRSS (6 scenarios) '!H15/1000</f>
        <v>4.8471538840907344</v>
      </c>
      <c r="F52" s="11">
        <f>'BOR-CRSS (6 scenarios) '!K15/1000</f>
        <v>4.8054865852556148</v>
      </c>
      <c r="G52" s="11">
        <f>'BOR-CRSS (6 scenarios) '!N15/1000</f>
        <v>4.7551768173561584</v>
      </c>
      <c r="H52" s="11">
        <f>'BOR-CRSS (6 scenarios) '!Q15/1000</f>
        <v>4.8183481988421395</v>
      </c>
      <c r="I52" s="11"/>
      <c r="J52" s="11">
        <f>'BOR 1984'!B39/1000</f>
        <v>4.9779999999999998</v>
      </c>
      <c r="K52" s="11">
        <f>'UCRC 2007'!B11/1000</f>
        <v>4.9811999999999967</v>
      </c>
      <c r="L52" s="11"/>
      <c r="M52" s="11">
        <f>'UCRC 1999'!B23/1000</f>
        <v>4.8040000000000003</v>
      </c>
      <c r="N52" s="11">
        <f>'UCRC 1996'!B20/1000</f>
        <v>4.5179999999999998</v>
      </c>
      <c r="O52" s="11"/>
      <c r="P52" s="11"/>
      <c r="Q52" s="11">
        <f t="shared" si="3"/>
        <v>4.713987187761866</v>
      </c>
      <c r="R52" s="11">
        <f t="shared" si="4"/>
        <v>4.8471538840907344</v>
      </c>
      <c r="S52" s="11">
        <f t="shared" si="0"/>
        <v>4.5179999999999998</v>
      </c>
      <c r="T52" s="11">
        <f t="shared" si="1"/>
        <v>4.9811999999999967</v>
      </c>
      <c r="U52" s="11">
        <f t="shared" si="2"/>
        <v>4.5179999999999998</v>
      </c>
    </row>
    <row r="53" spans="1:21" x14ac:dyDescent="0.3">
      <c r="A53" s="1">
        <v>2019</v>
      </c>
      <c r="B53" s="11"/>
      <c r="C53" s="11">
        <f>'BOR-CRSS (6 scenarios) '!B16/1000</f>
        <v>4.8428799428551166</v>
      </c>
      <c r="D53" s="11">
        <f>'BOR-CRSS (6 scenarios) '!E16/1000</f>
        <v>4.7329293385108704</v>
      </c>
      <c r="E53" s="11">
        <f>'BOR-CRSS (6 scenarios) '!H16/1000</f>
        <v>4.8742738814304616</v>
      </c>
      <c r="F53" s="11">
        <f>'BOR-CRSS (6 scenarios) '!K16/1000</f>
        <v>4.8286210783918344</v>
      </c>
      <c r="G53" s="11">
        <f>'BOR-CRSS (6 scenarios) '!N16/1000</f>
        <v>4.7667838173954502</v>
      </c>
      <c r="H53" s="11">
        <f>'BOR-CRSS (6 scenarios) '!Q16/1000</f>
        <v>4.8468066277828896</v>
      </c>
      <c r="I53" s="11"/>
      <c r="J53" s="11">
        <f>'BOR 1984'!B40/1000</f>
        <v>4.9915000000000003</v>
      </c>
      <c r="K53" s="11">
        <f>'UCRC 2007'!B12/1000</f>
        <v>5.0035999999999969</v>
      </c>
      <c r="L53" s="11"/>
      <c r="M53" s="11">
        <f>'UCRC 1999'!B24/1000</f>
        <v>4.8159999999999998</v>
      </c>
      <c r="N53" s="11">
        <f>'UCRC 1996'!B21/1000</f>
        <v>4.5359999999999996</v>
      </c>
      <c r="O53" s="11"/>
      <c r="P53" s="11"/>
      <c r="Q53" s="11">
        <f t="shared" si="3"/>
        <v>4.7329293385108704</v>
      </c>
      <c r="R53" s="11">
        <f t="shared" si="4"/>
        <v>4.8742738814304616</v>
      </c>
      <c r="S53" s="11">
        <f t="shared" si="0"/>
        <v>4.5359999999999996</v>
      </c>
      <c r="T53" s="11">
        <f t="shared" si="1"/>
        <v>5.0035999999999969</v>
      </c>
      <c r="U53" s="11">
        <f t="shared" si="2"/>
        <v>4.5359999999999996</v>
      </c>
    </row>
    <row r="54" spans="1:21" x14ac:dyDescent="0.3">
      <c r="A54" s="1">
        <v>2020</v>
      </c>
      <c r="B54" s="11"/>
      <c r="C54" s="11">
        <f>'BOR-CRSS (6 scenarios) '!B17/1000</f>
        <v>4.8725452258551156</v>
      </c>
      <c r="D54" s="11">
        <f>'BOR-CRSS (6 scenarios) '!E17/1000</f>
        <v>4.7568714892598729</v>
      </c>
      <c r="E54" s="11">
        <f>'BOR-CRSS (6 scenarios) '!H17/1000</f>
        <v>4.9063929839435536</v>
      </c>
      <c r="F54" s="11">
        <f>'BOR-CRSS (6 scenarios) '!K17/1000</f>
        <v>4.8567546767014163</v>
      </c>
      <c r="G54" s="11">
        <f>'BOR-CRSS (6 scenarios) '!N17/1000</f>
        <v>4.7833908174347437</v>
      </c>
      <c r="H54" s="11">
        <f>'BOR-CRSS (6 scenarios) '!Q17/1000</f>
        <v>4.8802641618970011</v>
      </c>
      <c r="I54" s="11"/>
      <c r="J54" s="11">
        <f>'BOR 1984'!B41/1000</f>
        <v>5.0049999999999999</v>
      </c>
      <c r="K54" s="11">
        <f>'UCRC 2007'!B13/1000</f>
        <v>5.0259999999999998</v>
      </c>
      <c r="L54" s="11">
        <f>'UCRC 2016'!B3/1000</f>
        <v>4.7530000000000001</v>
      </c>
      <c r="M54" s="11">
        <f>'UCRC 1999'!B25/1000</f>
        <v>4.8550000000000004</v>
      </c>
      <c r="N54" s="11">
        <f>'UCRC 1996'!B22/1000</f>
        <v>4.6100000000000003</v>
      </c>
      <c r="O54" s="11"/>
      <c r="P54" s="11"/>
      <c r="Q54" s="11">
        <f t="shared" si="3"/>
        <v>4.7568714892598729</v>
      </c>
      <c r="R54" s="11">
        <f t="shared" si="4"/>
        <v>4.9063929839435536</v>
      </c>
      <c r="S54" s="11">
        <f t="shared" si="0"/>
        <v>4.6100000000000003</v>
      </c>
      <c r="T54" s="11">
        <f t="shared" si="1"/>
        <v>5.0259999999999998</v>
      </c>
      <c r="U54" s="11">
        <f t="shared" si="2"/>
        <v>4.6100000000000003</v>
      </c>
    </row>
    <row r="55" spans="1:21" x14ac:dyDescent="0.3">
      <c r="A55" s="1">
        <v>2021</v>
      </c>
      <c r="B55" s="11"/>
      <c r="C55" s="11">
        <f>'BOR-CRSS (6 scenarios) '!B18/1000</f>
        <v>4.8960095088551148</v>
      </c>
      <c r="D55" s="11">
        <f>'BOR-CRSS (6 scenarios) '!E18/1000</f>
        <v>4.7769368766003373</v>
      </c>
      <c r="E55" s="11">
        <f>'BOR-CRSS (6 scenarios) '!H18/1000</f>
        <v>4.9352026065865759</v>
      </c>
      <c r="F55" s="11">
        <f>'BOR-CRSS (6 scenarios) '!K18/1000</f>
        <v>4.881478795140934</v>
      </c>
      <c r="G55" s="11">
        <f>'BOR-CRSS (6 scenarios) '!N18/1000</f>
        <v>4.7962210540655024</v>
      </c>
      <c r="H55" s="11">
        <f>'BOR-CRSS (6 scenarios) '!Q18/1000</f>
        <v>4.9103122161410511</v>
      </c>
      <c r="I55" s="11"/>
      <c r="J55" s="11">
        <f>'BOR 1984'!B42/1000</f>
        <v>5.0143999999999993</v>
      </c>
      <c r="K55" s="11">
        <f>'UCRC 2007'!B14/1000</f>
        <v>5.0510999999999999</v>
      </c>
      <c r="L55" s="11">
        <f>'UCRC 2016'!B4/1000</f>
        <v>4.774</v>
      </c>
      <c r="M55" s="11">
        <f>'UCRC 1999'!B26/1000</f>
        <v>4.8689999999999998</v>
      </c>
      <c r="N55" s="11">
        <f>'UCRC 1996'!B23/1000</f>
        <v>4.6239999999999997</v>
      </c>
      <c r="O55" s="11"/>
      <c r="P55" s="11"/>
      <c r="Q55" s="11">
        <f t="shared" si="3"/>
        <v>4.7769368766003373</v>
      </c>
      <c r="R55" s="11">
        <f t="shared" si="4"/>
        <v>4.9352026065865759</v>
      </c>
      <c r="S55" s="11">
        <f t="shared" si="0"/>
        <v>4.6239999999999997</v>
      </c>
      <c r="T55" s="11">
        <f t="shared" si="1"/>
        <v>5.0510999999999999</v>
      </c>
      <c r="U55" s="11">
        <f t="shared" si="2"/>
        <v>4.6239999999999997</v>
      </c>
    </row>
    <row r="56" spans="1:21" x14ac:dyDescent="0.3">
      <c r="A56" s="1">
        <v>2022</v>
      </c>
      <c r="B56" s="11"/>
      <c r="C56" s="11">
        <f>'BOR-CRSS (6 scenarios) '!B19/1000</f>
        <v>4.9194737918551148</v>
      </c>
      <c r="D56" s="11">
        <f>'BOR-CRSS (6 scenarios) '!E19/1000</f>
        <v>4.7970022639408052</v>
      </c>
      <c r="E56" s="11">
        <f>'BOR-CRSS (6 scenarios) '!H19/1000</f>
        <v>4.9640125662302834</v>
      </c>
      <c r="F56" s="11">
        <f>'BOR-CRSS (6 scenarios) '!K19/1000</f>
        <v>4.9062032505811333</v>
      </c>
      <c r="G56" s="11">
        <f>'BOR-CRSS (6 scenarios) '!N19/1000</f>
        <v>4.8090512906962584</v>
      </c>
      <c r="H56" s="11">
        <f>'BOR-CRSS (6 scenarios) '!Q19/1000</f>
        <v>4.9403606073857791</v>
      </c>
      <c r="I56" s="11"/>
      <c r="J56" s="11">
        <f>'BOR 1984'!B43/1000</f>
        <v>5.0237999999999996</v>
      </c>
      <c r="K56" s="11">
        <f>'UCRC 2007'!B15/1000</f>
        <v>5.0762000000000009</v>
      </c>
      <c r="L56" s="11">
        <f>'UCRC 2016'!B5/1000</f>
        <v>4.7949999999999999</v>
      </c>
      <c r="M56" s="11">
        <f>'UCRC 1999'!B27/1000</f>
        <v>4.883</v>
      </c>
      <c r="N56" s="11">
        <f>'UCRC 1996'!B24/1000</f>
        <v>4.6379999999999999</v>
      </c>
      <c r="O56" s="11"/>
      <c r="P56" s="11"/>
      <c r="Q56" s="11">
        <f t="shared" si="3"/>
        <v>4.7970022639408052</v>
      </c>
      <c r="R56" s="11">
        <f t="shared" si="4"/>
        <v>4.9640125662302834</v>
      </c>
      <c r="S56" s="11">
        <f t="shared" si="0"/>
        <v>4.6379999999999999</v>
      </c>
      <c r="T56" s="11">
        <f t="shared" si="1"/>
        <v>5.0762000000000009</v>
      </c>
      <c r="U56" s="11">
        <f t="shared" si="2"/>
        <v>4.6379999999999999</v>
      </c>
    </row>
    <row r="57" spans="1:21" x14ac:dyDescent="0.3">
      <c r="A57" s="1">
        <v>2023</v>
      </c>
      <c r="B57" s="11"/>
      <c r="C57" s="11">
        <f>'BOR-CRSS (6 scenarios) '!B20/1000</f>
        <v>4.9429380748551157</v>
      </c>
      <c r="D57" s="11">
        <f>'BOR-CRSS (6 scenarios) '!E20/1000</f>
        <v>4.8170676512812713</v>
      </c>
      <c r="E57" s="11">
        <f>'BOR-CRSS (6 scenarios) '!H20/1000</f>
        <v>4.9928225258739909</v>
      </c>
      <c r="F57" s="11">
        <f>'BOR-CRSS (6 scenarios) '!K20/1000</f>
        <v>4.9309277060213326</v>
      </c>
      <c r="G57" s="11">
        <f>'BOR-CRSS (6 scenarios) '!N20/1000</f>
        <v>4.821881527327017</v>
      </c>
      <c r="H57" s="11">
        <f>'BOR-CRSS (6 scenarios) '!Q20/1000</f>
        <v>4.970408998630508</v>
      </c>
      <c r="I57" s="11"/>
      <c r="J57" s="11">
        <f>'BOR 1984'!B44/1000</f>
        <v>5.033199999999999</v>
      </c>
      <c r="K57" s="11">
        <f>'UCRC 2007'!B16/1000</f>
        <v>5.1013000000000011</v>
      </c>
      <c r="L57" s="11">
        <f>'UCRC 2016'!B6/1000</f>
        <v>4.8159999999999998</v>
      </c>
      <c r="M57" s="11">
        <f>'UCRC 1999'!B28/1000</f>
        <v>4.8970000000000002</v>
      </c>
      <c r="N57" s="11">
        <f>'UCRC 1996'!B25/1000</f>
        <v>4.6520000000000001</v>
      </c>
      <c r="O57" s="11"/>
      <c r="P57" s="11"/>
      <c r="Q57" s="11">
        <f t="shared" si="3"/>
        <v>4.8170676512812713</v>
      </c>
      <c r="R57" s="11">
        <f t="shared" si="4"/>
        <v>4.9928225258739909</v>
      </c>
      <c r="S57" s="11">
        <f t="shared" si="0"/>
        <v>4.6520000000000001</v>
      </c>
      <c r="T57" s="11">
        <f t="shared" si="1"/>
        <v>5.1013000000000011</v>
      </c>
      <c r="U57" s="11">
        <f t="shared" si="2"/>
        <v>4.6520000000000001</v>
      </c>
    </row>
    <row r="58" spans="1:21" x14ac:dyDescent="0.3">
      <c r="A58" s="1">
        <v>2024</v>
      </c>
      <c r="B58" s="11"/>
      <c r="C58" s="11">
        <f>'BOR-CRSS (6 scenarios) '!B21/1000</f>
        <v>4.9664023578551157</v>
      </c>
      <c r="D58" s="11">
        <f>'BOR-CRSS (6 scenarios) '!E21/1000</f>
        <v>4.8371330386217393</v>
      </c>
      <c r="E58" s="11">
        <f>'BOR-CRSS (6 scenarios) '!H21/1000</f>
        <v>5.0216324855176975</v>
      </c>
      <c r="F58" s="11">
        <f>'BOR-CRSS (6 scenarios) '!K21/1000</f>
        <v>4.9556521614615319</v>
      </c>
      <c r="G58" s="11">
        <f>'BOR-CRSS (6 scenarios) '!N21/1000</f>
        <v>4.8347117639577757</v>
      </c>
      <c r="H58" s="11">
        <f>'BOR-CRSS (6 scenarios) '!Q21/1000</f>
        <v>5.0004573898752378</v>
      </c>
      <c r="I58" s="11"/>
      <c r="J58" s="11">
        <f>'BOR 1984'!B45/1000</f>
        <v>5.0425999999999984</v>
      </c>
      <c r="K58" s="11">
        <f>'UCRC 2007'!B17/1000</f>
        <v>5.1264000000000012</v>
      </c>
      <c r="L58" s="11">
        <f>'UCRC 2016'!B7/1000</f>
        <v>4.8369999999999997</v>
      </c>
      <c r="M58" s="11">
        <f>'UCRC 1999'!B29/1000</f>
        <v>4.9109999999999996</v>
      </c>
      <c r="N58" s="11">
        <f>'UCRC 1996'!B26/1000</f>
        <v>4.6660000000000004</v>
      </c>
      <c r="O58" s="11"/>
      <c r="P58" s="11"/>
      <c r="Q58" s="11">
        <f t="shared" si="3"/>
        <v>4.8347117639577757</v>
      </c>
      <c r="R58" s="11">
        <f t="shared" si="4"/>
        <v>5.0216324855176975</v>
      </c>
      <c r="S58" s="11">
        <f t="shared" si="0"/>
        <v>4.6660000000000004</v>
      </c>
      <c r="T58" s="11">
        <f t="shared" si="1"/>
        <v>5.1264000000000012</v>
      </c>
      <c r="U58" s="11">
        <f t="shared" si="2"/>
        <v>4.6660000000000004</v>
      </c>
    </row>
    <row r="59" spans="1:21" x14ac:dyDescent="0.3">
      <c r="A59" s="1">
        <v>2025</v>
      </c>
      <c r="B59" s="11"/>
      <c r="C59" s="11">
        <f>'BOR-CRSS (6 scenarios) '!B22/1000</f>
        <v>4.9898666408551149</v>
      </c>
      <c r="D59" s="11">
        <f>'BOR-CRSS (6 scenarios) '!E22/1000</f>
        <v>4.8571984259622063</v>
      </c>
      <c r="E59" s="11">
        <f>'BOR-CRSS (6 scenarios) '!H22/1000</f>
        <v>5.0504424451624033</v>
      </c>
      <c r="F59" s="11">
        <f>'BOR-CRSS (6 scenarios) '!K22/1000</f>
        <v>4.9803766169027313</v>
      </c>
      <c r="G59" s="11">
        <f>'BOR-CRSS (6 scenarios) '!N22/1000</f>
        <v>4.8475420005885317</v>
      </c>
      <c r="H59" s="11">
        <f>'BOR-CRSS (6 scenarios) '!Q22/1000</f>
        <v>5.0305057811209677</v>
      </c>
      <c r="I59" s="11"/>
      <c r="J59" s="11">
        <f>'BOR 1984'!B46/1000</f>
        <v>5.0519999999999978</v>
      </c>
      <c r="K59" s="11">
        <f>'UCRC 2007'!B18/1000</f>
        <v>5.1515000000000022</v>
      </c>
      <c r="L59" s="11">
        <f>'UCRC 2016'!B8/1000</f>
        <v>4.8579999999999997</v>
      </c>
      <c r="M59" s="11">
        <f>'UCRC 1999'!B30/1000</f>
        <v>4.9249999999999998</v>
      </c>
      <c r="N59" s="11">
        <f>'UCRC 1996'!B27/1000</f>
        <v>4.68</v>
      </c>
      <c r="O59" s="11"/>
      <c r="P59" s="11"/>
      <c r="Q59" s="11">
        <f t="shared" si="3"/>
        <v>4.8475420005885317</v>
      </c>
      <c r="R59" s="11">
        <f t="shared" si="4"/>
        <v>5.0504424451624033</v>
      </c>
      <c r="S59" s="11">
        <f t="shared" si="0"/>
        <v>4.68</v>
      </c>
      <c r="T59" s="11">
        <f t="shared" si="1"/>
        <v>5.1515000000000022</v>
      </c>
      <c r="U59" s="11">
        <f t="shared" si="2"/>
        <v>4.68</v>
      </c>
    </row>
    <row r="60" spans="1:21" x14ac:dyDescent="0.3">
      <c r="A60" s="1">
        <v>2026</v>
      </c>
      <c r="B60" s="11"/>
      <c r="C60" s="11">
        <f>'BOR-CRSS (6 scenarios) '!B23/1000</f>
        <v>5.013330923855114</v>
      </c>
      <c r="D60" s="11">
        <f>'BOR-CRSS (6 scenarios) '!E23/1000</f>
        <v>4.8772638133026716</v>
      </c>
      <c r="E60" s="11">
        <f>'BOR-CRSS (6 scenarios) '!H23/1000</f>
        <v>5.0787797669181103</v>
      </c>
      <c r="F60" s="11">
        <f>'BOR-CRSS (6 scenarios) '!K23/1000</f>
        <v>5.0046284344549292</v>
      </c>
      <c r="G60" s="11">
        <f>'BOR-CRSS (6 scenarios) '!N23/1000</f>
        <v>4.8603722372192895</v>
      </c>
      <c r="H60" s="11">
        <f>'BOR-CRSS (6 scenarios) '!Q23/1000</f>
        <v>5.0600815344776962</v>
      </c>
      <c r="I60" s="11"/>
      <c r="J60" s="11">
        <f>'BOR 1984'!B47/1000</f>
        <v>5.0613999999999981</v>
      </c>
      <c r="K60" s="11">
        <f>'UCRC 2007'!B19/1000</f>
        <v>5.1766000000000023</v>
      </c>
      <c r="L60" s="11">
        <f>'UCRC 2016'!B9/1000</f>
        <v>4.8789999999999996</v>
      </c>
      <c r="M60" s="11">
        <f>'UCRC 1999'!B31/1000</f>
        <v>4.9400000000000004</v>
      </c>
      <c r="N60" s="11">
        <f>'UCRC 1996'!B28/1000</f>
        <v>4.6929999999999996</v>
      </c>
      <c r="O60" s="11"/>
      <c r="P60" s="11"/>
      <c r="Q60" s="11">
        <f t="shared" si="3"/>
        <v>4.8603722372192895</v>
      </c>
      <c r="R60" s="11">
        <f t="shared" si="4"/>
        <v>5.0787797669181103</v>
      </c>
      <c r="S60" s="11">
        <f t="shared" si="0"/>
        <v>4.6929999999999996</v>
      </c>
      <c r="T60" s="11">
        <f t="shared" si="1"/>
        <v>5.1766000000000023</v>
      </c>
      <c r="U60" s="11">
        <f t="shared" si="2"/>
        <v>4.6929999999999996</v>
      </c>
    </row>
    <row r="61" spans="1:21" x14ac:dyDescent="0.3">
      <c r="A61" s="1">
        <v>2027</v>
      </c>
      <c r="B61" s="11"/>
      <c r="C61" s="11">
        <f>'BOR-CRSS (6 scenarios) '!B24/1000</f>
        <v>5.0367952068551149</v>
      </c>
      <c r="D61" s="11">
        <f>'BOR-CRSS (6 scenarios) '!E24/1000</f>
        <v>4.8973292006431395</v>
      </c>
      <c r="E61" s="11">
        <f>'BOR-CRSS (6 scenarios) '!H24/1000</f>
        <v>5.1071170886738182</v>
      </c>
      <c r="F61" s="11">
        <f>'BOR-CRSS (6 scenarios) '!K24/1000</f>
        <v>5.028880252007129</v>
      </c>
      <c r="G61" s="11">
        <f>'BOR-CRSS (6 scenarios) '!N24/1000</f>
        <v>4.8732024738500463</v>
      </c>
      <c r="H61" s="11">
        <f>'BOR-CRSS (6 scenarios) '!Q24/1000</f>
        <v>5.0896572878344282</v>
      </c>
      <c r="I61" s="11"/>
      <c r="J61" s="11">
        <f>'BOR 1984'!B48/1000</f>
        <v>5.0707999999999975</v>
      </c>
      <c r="K61" s="11">
        <f>'UCRC 2007'!B20/1000</f>
        <v>5.2017000000000024</v>
      </c>
      <c r="L61" s="11">
        <f>'UCRC 2016'!B10/1000</f>
        <v>4.9000000000000004</v>
      </c>
      <c r="M61" s="11">
        <f>'UCRC 1999'!B32/1000</f>
        <v>4.9550000000000001</v>
      </c>
      <c r="N61" s="11">
        <f>'UCRC 1996'!B29/1000</f>
        <v>4.7069999999999999</v>
      </c>
      <c r="O61" s="11"/>
      <c r="P61" s="11"/>
      <c r="Q61" s="11">
        <f t="shared" si="3"/>
        <v>4.8732024738500463</v>
      </c>
      <c r="R61" s="11">
        <f t="shared" si="4"/>
        <v>5.1071170886738182</v>
      </c>
      <c r="S61" s="11">
        <f t="shared" si="0"/>
        <v>4.7069999999999999</v>
      </c>
      <c r="T61" s="11">
        <f t="shared" si="1"/>
        <v>5.2017000000000024</v>
      </c>
      <c r="U61" s="11">
        <f t="shared" si="2"/>
        <v>4.7069999999999999</v>
      </c>
    </row>
    <row r="62" spans="1:21" x14ac:dyDescent="0.3">
      <c r="A62" s="1">
        <v>2028</v>
      </c>
      <c r="B62" s="11"/>
      <c r="C62" s="11">
        <f>'BOR-CRSS (6 scenarios) '!B25/1000</f>
        <v>5.0602594898551159</v>
      </c>
      <c r="D62" s="11">
        <f>'BOR-CRSS (6 scenarios) '!E25/1000</f>
        <v>4.9173945879836065</v>
      </c>
      <c r="E62" s="11">
        <f>'BOR-CRSS (6 scenarios) '!H25/1000</f>
        <v>5.1354544104295234</v>
      </c>
      <c r="F62" s="11">
        <f>'BOR-CRSS (6 scenarios) '!K25/1000</f>
        <v>5.053132069559326</v>
      </c>
      <c r="G62" s="11">
        <f>'BOR-CRSS (6 scenarios) '!N25/1000</f>
        <v>4.8860327104808041</v>
      </c>
      <c r="H62" s="11">
        <f>'BOR-CRSS (6 scenarios) '!Q25/1000</f>
        <v>5.1192330411911549</v>
      </c>
      <c r="I62" s="11"/>
      <c r="J62" s="11">
        <f>'BOR 1984'!B49/1000</f>
        <v>5.0801999999999969</v>
      </c>
      <c r="K62" s="11">
        <f>'UCRC 2007'!B21/1000</f>
        <v>5.2268000000000026</v>
      </c>
      <c r="L62" s="11">
        <f>'UCRC 2016'!B11/1000</f>
        <v>4.9210000000000003</v>
      </c>
      <c r="M62" s="11">
        <f>'UCRC 1999'!B33/1000</f>
        <v>4.9710000000000001</v>
      </c>
      <c r="N62" s="11">
        <f>'UCRC 1996'!B30/1000</f>
        <v>4.7210000000000001</v>
      </c>
      <c r="O62" s="11"/>
      <c r="P62" s="11"/>
      <c r="Q62" s="11">
        <f t="shared" si="3"/>
        <v>4.8860327104808041</v>
      </c>
      <c r="R62" s="11">
        <f t="shared" si="4"/>
        <v>5.1354544104295234</v>
      </c>
      <c r="S62" s="11">
        <f t="shared" si="0"/>
        <v>4.7210000000000001</v>
      </c>
      <c r="T62" s="11">
        <f t="shared" si="1"/>
        <v>5.2268000000000026</v>
      </c>
      <c r="U62" s="11">
        <f t="shared" si="2"/>
        <v>4.7210000000000001</v>
      </c>
    </row>
    <row r="63" spans="1:21" x14ac:dyDescent="0.3">
      <c r="A63" s="1">
        <v>2029</v>
      </c>
      <c r="B63" s="11"/>
      <c r="C63" s="11">
        <f>'BOR-CRSS (6 scenarios) '!B26/1000</f>
        <v>5.083723772855115</v>
      </c>
      <c r="D63" s="11">
        <f>'BOR-CRSS (6 scenarios) '!E26/1000</f>
        <v>4.9374599753240735</v>
      </c>
      <c r="E63" s="11">
        <f>'BOR-CRSS (6 scenarios) '!H26/1000</f>
        <v>5.1637917321852314</v>
      </c>
      <c r="F63" s="11">
        <f>'BOR-CRSS (6 scenarios) '!K26/1000</f>
        <v>5.0773838871115267</v>
      </c>
      <c r="G63" s="11">
        <f>'BOR-CRSS (6 scenarios) '!N26/1000</f>
        <v>4.898862947111561</v>
      </c>
      <c r="H63" s="11">
        <f>'BOR-CRSS (6 scenarios) '!Q26/1000</f>
        <v>5.1488087945478842</v>
      </c>
      <c r="I63" s="11"/>
      <c r="J63" s="11">
        <f>'BOR 1984'!B50/1000</f>
        <v>5.0895999999999963</v>
      </c>
      <c r="K63" s="11">
        <f>'UCRC 2007'!B22/1000</f>
        <v>5.2519000000000036</v>
      </c>
      <c r="L63" s="11">
        <f>'UCRC 2016'!B12/1000</f>
        <v>4.9420000000000002</v>
      </c>
      <c r="M63" s="11">
        <f>'UCRC 1999'!B34/1000</f>
        <v>4.9859999999999998</v>
      </c>
      <c r="N63" s="11">
        <f>'UCRC 1996'!B31/1000</f>
        <v>4.7350000000000003</v>
      </c>
      <c r="O63" s="11"/>
      <c r="P63" s="11"/>
      <c r="Q63" s="11">
        <f t="shared" si="3"/>
        <v>4.898862947111561</v>
      </c>
      <c r="R63" s="11">
        <f t="shared" si="4"/>
        <v>5.1637917321852314</v>
      </c>
      <c r="S63" s="11">
        <f t="shared" si="0"/>
        <v>4.7350000000000003</v>
      </c>
      <c r="T63" s="11">
        <f t="shared" si="1"/>
        <v>5.2519000000000036</v>
      </c>
      <c r="U63" s="11">
        <f t="shared" si="2"/>
        <v>4.7350000000000003</v>
      </c>
    </row>
    <row r="64" spans="1:21" x14ac:dyDescent="0.3">
      <c r="A64" s="1">
        <v>2030</v>
      </c>
      <c r="B64" s="11"/>
      <c r="C64" s="11">
        <f>'BOR-CRSS (6 scenarios) '!B27/1000</f>
        <v>5.1121880558551149</v>
      </c>
      <c r="D64" s="11">
        <f>'BOR-CRSS (6 scenarios) '!E27/1000</f>
        <v>4.9575253626645397</v>
      </c>
      <c r="E64" s="11">
        <f>'BOR-CRSS (6 scenarios) '!H27/1000</f>
        <v>5.1921290539409375</v>
      </c>
      <c r="F64" s="11">
        <f>'BOR-CRSS (6 scenarios) '!K27/1000</f>
        <v>5.1016357046637228</v>
      </c>
      <c r="G64" s="11">
        <f>'BOR-CRSS (6 scenarios) '!N27/1000</f>
        <v>4.9116931837423179</v>
      </c>
      <c r="H64" s="11">
        <f>'BOR-CRSS (6 scenarios) '!Q27/1000</f>
        <v>5.1783845479046118</v>
      </c>
      <c r="I64" s="11"/>
      <c r="J64" s="11">
        <f>'BOR 1984'!B51/1000</f>
        <v>5.0990000000000002</v>
      </c>
      <c r="K64" s="11">
        <f>'UCRC 2007'!B23/1000</f>
        <v>5.2770000000000001</v>
      </c>
      <c r="L64" s="11">
        <f>'UCRC 2016'!B13/1000</f>
        <v>4.9630000000000001</v>
      </c>
      <c r="M64" s="11">
        <f>'UCRC 1999'!B35/1000</f>
        <v>5.0289999999999999</v>
      </c>
      <c r="N64" s="11">
        <f>'UCRC 1996'!B32/1000</f>
        <v>4.7489999999999997</v>
      </c>
      <c r="O64" s="11"/>
      <c r="P64" s="11"/>
      <c r="Q64" s="11">
        <f t="shared" si="3"/>
        <v>4.9116931837423179</v>
      </c>
      <c r="R64" s="11">
        <f t="shared" si="4"/>
        <v>5.1921290539409375</v>
      </c>
      <c r="S64" s="11">
        <f t="shared" si="0"/>
        <v>4.7489999999999997</v>
      </c>
      <c r="T64" s="11">
        <f t="shared" si="1"/>
        <v>5.2770000000000001</v>
      </c>
      <c r="U64" s="11">
        <f t="shared" si="2"/>
        <v>4.7489999999999997</v>
      </c>
    </row>
    <row r="65" spans="1:21" x14ac:dyDescent="0.3">
      <c r="A65" s="1">
        <v>2031</v>
      </c>
      <c r="B65" s="11"/>
      <c r="C65" s="11">
        <f>'BOR-CRSS (6 scenarios) '!B28/1000</f>
        <v>5.1350023398551148</v>
      </c>
      <c r="D65" s="11">
        <f>'BOR-CRSS (6 scenarios) '!E28/1000</f>
        <v>4.9764518416543861</v>
      </c>
      <c r="E65" s="11">
        <f>'BOR-CRSS (6 scenarios) '!H28/1000</f>
        <v>5.2196921397754394</v>
      </c>
      <c r="F65" s="11">
        <f>'BOR-CRSS (6 scenarios) '!K28/1000</f>
        <v>5.1252612298153197</v>
      </c>
      <c r="G65" s="11">
        <f>'BOR-CRSS (6 scenarios) '!N28/1000</f>
        <v>4.9232845120224553</v>
      </c>
      <c r="H65" s="11">
        <f>'BOR-CRSS (6 scenarios) '!Q28/1000</f>
        <v>5.20733400886074</v>
      </c>
      <c r="I65" s="11"/>
      <c r="J65" s="11">
        <f>'BOR 1984'!B52/1000</f>
        <v>5.1171000000000006</v>
      </c>
      <c r="K65" s="11">
        <f>'UCRC 2007'!B24/1000</f>
        <v>5.2907000000000002</v>
      </c>
      <c r="L65" s="11">
        <f>'UCRC 2016'!B14/1000</f>
        <v>4.9832000000000001</v>
      </c>
      <c r="M65" s="11">
        <f>'UCRC 1999'!B36/1000</f>
        <v>5.04</v>
      </c>
      <c r="N65" s="11">
        <f>'UCRC 1996'!B33/1000</f>
        <v>4.766</v>
      </c>
      <c r="O65" s="11"/>
      <c r="P65" s="11"/>
      <c r="Q65" s="11">
        <f t="shared" si="3"/>
        <v>4.9232845120224553</v>
      </c>
      <c r="R65" s="11">
        <f t="shared" si="4"/>
        <v>5.2196921397754394</v>
      </c>
      <c r="S65" s="11">
        <f t="shared" si="0"/>
        <v>4.766</v>
      </c>
      <c r="T65" s="11">
        <f t="shared" si="1"/>
        <v>5.2907000000000002</v>
      </c>
      <c r="U65" s="11">
        <f t="shared" si="2"/>
        <v>4.766</v>
      </c>
    </row>
    <row r="66" spans="1:21" x14ac:dyDescent="0.3">
      <c r="A66" s="1">
        <v>2032</v>
      </c>
      <c r="B66" s="11"/>
      <c r="C66" s="11">
        <f>'BOR-CRSS (6 scenarios) '!B29/1000</f>
        <v>5.1578166238551146</v>
      </c>
      <c r="D66" s="11">
        <f>'BOR-CRSS (6 scenarios) '!E29/1000</f>
        <v>4.9953783206442335</v>
      </c>
      <c r="E66" s="11">
        <f>'BOR-CRSS (6 scenarios) '!H29/1000</f>
        <v>5.2472552256099414</v>
      </c>
      <c r="F66" s="11">
        <f>'BOR-CRSS (6 scenarios) '!K29/1000</f>
        <v>5.1488867549669157</v>
      </c>
      <c r="G66" s="11">
        <f>'BOR-CRSS (6 scenarios) '!N29/1000</f>
        <v>4.9348758403025919</v>
      </c>
      <c r="H66" s="11">
        <f>'BOR-CRSS (6 scenarios) '!Q29/1000</f>
        <v>5.2362834698168665</v>
      </c>
      <c r="I66" s="11"/>
      <c r="J66" s="11">
        <f>'BOR 1984'!B53/1000</f>
        <v>5.1352000000000011</v>
      </c>
      <c r="K66" s="11">
        <f>'UCRC 2007'!B25/1000</f>
        <v>5.3043999999999993</v>
      </c>
      <c r="L66" s="11">
        <f>'UCRC 2016'!B15/1000</f>
        <v>5.0034000000000001</v>
      </c>
      <c r="M66" s="11">
        <f>'UCRC 1999'!B37/1000</f>
        <v>5.0519999999999996</v>
      </c>
      <c r="N66" s="11">
        <f>'UCRC 1996'!B34/1000</f>
        <v>4.7839999999999998</v>
      </c>
      <c r="O66" s="11"/>
      <c r="P66" s="11"/>
      <c r="Q66" s="11">
        <f t="shared" si="3"/>
        <v>4.9348758403025919</v>
      </c>
      <c r="R66" s="11">
        <f t="shared" si="4"/>
        <v>5.2472552256099414</v>
      </c>
      <c r="S66" s="11">
        <f t="shared" ref="S66:S94" si="5">MIN(N66,M66,K66,L66)</f>
        <v>4.7839999999999998</v>
      </c>
      <c r="T66" s="11">
        <f t="shared" ref="T66:T94" si="6">MAX(N66,M66,K66,L66)</f>
        <v>5.3043999999999993</v>
      </c>
      <c r="U66" s="11">
        <f t="shared" ref="U66:U94" si="7">MIN(Q66,R66,S66,T66)</f>
        <v>4.7839999999999998</v>
      </c>
    </row>
    <row r="67" spans="1:21" x14ac:dyDescent="0.3">
      <c r="A67" s="1">
        <v>2033</v>
      </c>
      <c r="B67" s="11"/>
      <c r="C67" s="11">
        <f>'BOR-CRSS (6 scenarios) '!B30/1000</f>
        <v>5.1806309078551154</v>
      </c>
      <c r="D67" s="11">
        <f>'BOR-CRSS (6 scenarios) '!E30/1000</f>
        <v>5.0143047996340782</v>
      </c>
      <c r="E67" s="11">
        <f>'BOR-CRSS (6 scenarios) '!H30/1000</f>
        <v>5.2748183114444434</v>
      </c>
      <c r="F67" s="11">
        <f>'BOR-CRSS (6 scenarios) '!K30/1000</f>
        <v>5.1725122801185099</v>
      </c>
      <c r="G67" s="11">
        <f>'BOR-CRSS (6 scenarios) '!N30/1000</f>
        <v>4.9464671685827275</v>
      </c>
      <c r="H67" s="11">
        <f>'BOR-CRSS (6 scenarios) '!Q30/1000</f>
        <v>5.2652329307729904</v>
      </c>
      <c r="I67" s="11"/>
      <c r="J67" s="11">
        <f>'BOR 1984'!B54/1000</f>
        <v>5.1533000000000007</v>
      </c>
      <c r="K67" s="11">
        <f>'UCRC 2007'!B26/1000</f>
        <v>5.3180999999999994</v>
      </c>
      <c r="L67" s="11">
        <f>'UCRC 2016'!B16/1000</f>
        <v>5.0235999999999992</v>
      </c>
      <c r="M67" s="11">
        <f>'UCRC 1999'!B38/1000</f>
        <v>5.0629999999999997</v>
      </c>
      <c r="N67" s="11">
        <f>'UCRC 1996'!B35/1000</f>
        <v>4.8010000000000002</v>
      </c>
      <c r="O67" s="11"/>
      <c r="P67" s="11"/>
      <c r="Q67" s="11">
        <f t="shared" si="3"/>
        <v>4.9464671685827275</v>
      </c>
      <c r="R67" s="11">
        <f t="shared" si="4"/>
        <v>5.2748183114444434</v>
      </c>
      <c r="S67" s="11">
        <f t="shared" si="5"/>
        <v>4.8010000000000002</v>
      </c>
      <c r="T67" s="11">
        <f t="shared" si="6"/>
        <v>5.3180999999999994</v>
      </c>
      <c r="U67" s="11">
        <f t="shared" si="7"/>
        <v>4.8010000000000002</v>
      </c>
    </row>
    <row r="68" spans="1:21" x14ac:dyDescent="0.3">
      <c r="A68" s="1">
        <v>2034</v>
      </c>
      <c r="B68" s="11"/>
      <c r="C68" s="11">
        <f>'BOR-CRSS (6 scenarios) '!B31/1000</f>
        <v>5.2034451918551161</v>
      </c>
      <c r="D68" s="11">
        <f>'BOR-CRSS (6 scenarios) '!E31/1000</f>
        <v>5.0332312786239246</v>
      </c>
      <c r="E68" s="11">
        <f>'BOR-CRSS (6 scenarios) '!H31/1000</f>
        <v>5.3023813972789444</v>
      </c>
      <c r="F68" s="11">
        <f>'BOR-CRSS (6 scenarios) '!K31/1000</f>
        <v>5.1961378052701068</v>
      </c>
      <c r="G68" s="11">
        <f>'BOR-CRSS (6 scenarios) '!N31/1000</f>
        <v>4.9580584968628658</v>
      </c>
      <c r="H68" s="11">
        <f>'BOR-CRSS (6 scenarios) '!Q31/1000</f>
        <v>5.2941823917291195</v>
      </c>
      <c r="I68" s="11"/>
      <c r="J68" s="11">
        <f>'BOR 1984'!B55/1000</f>
        <v>5.1714000000000011</v>
      </c>
      <c r="K68" s="11">
        <f>'UCRC 2007'!B27/1000</f>
        <v>5.3317999999999994</v>
      </c>
      <c r="L68" s="11">
        <f>'UCRC 2016'!B17/1000</f>
        <v>5.0437999999999992</v>
      </c>
      <c r="M68" s="11">
        <f>'UCRC 1999'!B39/1000</f>
        <v>5.0750000000000002</v>
      </c>
      <c r="N68" s="11">
        <f>'UCRC 1996'!B36/1000</f>
        <v>4.8179999999999996</v>
      </c>
      <c r="O68" s="11"/>
      <c r="P68" s="11"/>
      <c r="Q68" s="11">
        <f t="shared" si="3"/>
        <v>4.9580584968628658</v>
      </c>
      <c r="R68" s="11">
        <f t="shared" si="4"/>
        <v>5.3023813972789444</v>
      </c>
      <c r="S68" s="11">
        <f t="shared" si="5"/>
        <v>4.8179999999999996</v>
      </c>
      <c r="T68" s="11">
        <f t="shared" si="6"/>
        <v>5.3317999999999994</v>
      </c>
      <c r="U68" s="11">
        <f t="shared" si="7"/>
        <v>4.8179999999999996</v>
      </c>
    </row>
    <row r="69" spans="1:21" x14ac:dyDescent="0.3">
      <c r="A69" s="1">
        <v>2035</v>
      </c>
      <c r="B69" s="11"/>
      <c r="C69" s="11">
        <f>'BOR-CRSS (6 scenarios) '!B32/1000</f>
        <v>5.2262594758551151</v>
      </c>
      <c r="D69" s="11">
        <f>'BOR-CRSS (6 scenarios) '!E32/1000</f>
        <v>5.0521577576137719</v>
      </c>
      <c r="E69" s="11">
        <f>'BOR-CRSS (6 scenarios) '!H32/1000</f>
        <v>5.3299444831134473</v>
      </c>
      <c r="F69" s="11">
        <f>'BOR-CRSS (6 scenarios) '!K32/1000</f>
        <v>5.2197633304217002</v>
      </c>
      <c r="G69" s="11">
        <f>'BOR-CRSS (6 scenarios) '!N32/1000</f>
        <v>4.9696498251430006</v>
      </c>
      <c r="H69" s="11">
        <f>'BOR-CRSS (6 scenarios) '!Q32/1000</f>
        <v>5.3231318526852442</v>
      </c>
      <c r="I69" s="11"/>
      <c r="J69" s="11">
        <f>'BOR 1984'!B56/1000</f>
        <v>5.1895000000000016</v>
      </c>
      <c r="K69" s="11">
        <f>'UCRC 2007'!B28/1000</f>
        <v>5.3454999999999995</v>
      </c>
      <c r="L69" s="11">
        <f>'UCRC 2016'!B18/1000</f>
        <v>5.0639999999999992</v>
      </c>
      <c r="M69" s="11">
        <f>'UCRC 1999'!B40/1000</f>
        <v>5.0860000000000003</v>
      </c>
      <c r="N69" s="11">
        <f>'UCRC 1996'!B37/1000</f>
        <v>4.8360000000000003</v>
      </c>
      <c r="O69" s="11"/>
      <c r="P69" s="11"/>
      <c r="Q69" s="11">
        <f t="shared" si="3"/>
        <v>4.9696498251430006</v>
      </c>
      <c r="R69" s="11">
        <f t="shared" si="4"/>
        <v>5.3299444831134473</v>
      </c>
      <c r="S69" s="11">
        <f t="shared" si="5"/>
        <v>4.8360000000000003</v>
      </c>
      <c r="T69" s="11">
        <f t="shared" si="6"/>
        <v>5.3454999999999995</v>
      </c>
      <c r="U69" s="11">
        <f t="shared" si="7"/>
        <v>4.8360000000000003</v>
      </c>
    </row>
    <row r="70" spans="1:21" x14ac:dyDescent="0.3">
      <c r="A70" s="1">
        <v>2036</v>
      </c>
      <c r="B70" s="11"/>
      <c r="C70" s="11">
        <f>'BOR-CRSS (6 scenarios) '!B33/1000</f>
        <v>5.2420947098551149</v>
      </c>
      <c r="D70" s="11">
        <f>'BOR-CRSS (6 scenarios) '!E33/1000</f>
        <v>5.0667333303701305</v>
      </c>
      <c r="E70" s="11">
        <f>'BOR-CRSS (6 scenarios) '!H33/1000</f>
        <v>5.3697232493734957</v>
      </c>
      <c r="F70" s="11">
        <f>'BOR-CRSS (6 scenarios) '!K33/1000</f>
        <v>5.2461833673531713</v>
      </c>
      <c r="G70" s="11">
        <f>'BOR-CRSS (6 scenarios) '!N33/1000</f>
        <v>4.97970710713013</v>
      </c>
      <c r="H70" s="11">
        <f>'BOR-CRSS (6 scenarios) '!Q33/1000</f>
        <v>5.3479725188778016</v>
      </c>
      <c r="I70" s="11"/>
      <c r="J70" s="11">
        <f>'BOR 1984'!B57/1000</f>
        <v>5.207600000000002</v>
      </c>
      <c r="K70" s="11">
        <f>'UCRC 2007'!B29/1000</f>
        <v>5.3591999999999986</v>
      </c>
      <c r="L70" s="11">
        <f>'UCRC 2016'!B19/1000</f>
        <v>5.0841999999999992</v>
      </c>
      <c r="M70" s="11">
        <f>'UCRC 1999'!B41/1000</f>
        <v>5.0970000000000004</v>
      </c>
      <c r="N70" s="11">
        <f>'UCRC 1996'!B38/1000</f>
        <v>4.8529999999999998</v>
      </c>
      <c r="O70" s="11"/>
      <c r="P70" s="11"/>
      <c r="Q70" s="11">
        <f t="shared" si="3"/>
        <v>4.97970710713013</v>
      </c>
      <c r="R70" s="11">
        <f t="shared" si="4"/>
        <v>5.3697232493734957</v>
      </c>
      <c r="S70" s="11">
        <f t="shared" si="5"/>
        <v>4.8529999999999998</v>
      </c>
      <c r="T70" s="11">
        <f t="shared" si="6"/>
        <v>5.3591999999999986</v>
      </c>
      <c r="U70" s="11">
        <f t="shared" si="7"/>
        <v>4.8529999999999998</v>
      </c>
    </row>
    <row r="71" spans="1:21" x14ac:dyDescent="0.3">
      <c r="A71" s="1">
        <v>2037</v>
      </c>
      <c r="B71" s="11"/>
      <c r="C71" s="11">
        <f>'BOR-CRSS (6 scenarios) '!B34/1000</f>
        <v>5.257929943855113</v>
      </c>
      <c r="D71" s="11">
        <f>'BOR-CRSS (6 scenarios) '!E34/1000</f>
        <v>5.08130890312649</v>
      </c>
      <c r="E71" s="11">
        <f>'BOR-CRSS (6 scenarios) '!H34/1000</f>
        <v>5.4095020156335432</v>
      </c>
      <c r="F71" s="11">
        <f>'BOR-CRSS (6 scenarios) '!K34/1000</f>
        <v>5.2726034042846406</v>
      </c>
      <c r="G71" s="11">
        <f>'BOR-CRSS (6 scenarios) '!N34/1000</f>
        <v>4.9897643891172576</v>
      </c>
      <c r="H71" s="11">
        <f>'BOR-CRSS (6 scenarios) '!Q34/1000</f>
        <v>5.3728131850703598</v>
      </c>
      <c r="I71" s="11"/>
      <c r="J71" s="11">
        <f>'BOR 1984'!B58/1000</f>
        <v>5.2257000000000025</v>
      </c>
      <c r="K71" s="11">
        <f>'UCRC 2007'!B30/1000</f>
        <v>5.3728999999999987</v>
      </c>
      <c r="L71" s="11">
        <f>'UCRC 2016'!B20/1000</f>
        <v>5.1043999999999992</v>
      </c>
      <c r="M71" s="11">
        <f>'UCRC 1999'!B42/1000</f>
        <v>5.109</v>
      </c>
      <c r="N71" s="11">
        <f>'UCRC 1996'!B39/1000</f>
        <v>4.87</v>
      </c>
      <c r="O71" s="11"/>
      <c r="P71" s="11"/>
      <c r="Q71" s="11">
        <f t="shared" si="3"/>
        <v>4.9897643891172576</v>
      </c>
      <c r="R71" s="11">
        <f t="shared" si="4"/>
        <v>5.4095020156335432</v>
      </c>
      <c r="S71" s="11">
        <f t="shared" si="5"/>
        <v>4.87</v>
      </c>
      <c r="T71" s="11">
        <f t="shared" si="6"/>
        <v>5.3728999999999987</v>
      </c>
      <c r="U71" s="11">
        <f t="shared" si="7"/>
        <v>4.87</v>
      </c>
    </row>
    <row r="72" spans="1:21" x14ac:dyDescent="0.3">
      <c r="A72" s="1">
        <v>2038</v>
      </c>
      <c r="B72" s="11"/>
      <c r="C72" s="11">
        <f>'BOR-CRSS (6 scenarios) '!B35/1000</f>
        <v>5.2737651778551138</v>
      </c>
      <c r="D72" s="11">
        <f>'BOR-CRSS (6 scenarios) '!E35/1000</f>
        <v>5.0958844758828512</v>
      </c>
      <c r="E72" s="11">
        <f>'BOR-CRSS (6 scenarios) '!H35/1000</f>
        <v>5.4492807818935933</v>
      </c>
      <c r="F72" s="11">
        <f>'BOR-CRSS (6 scenarios) '!K35/1000</f>
        <v>5.299023441216109</v>
      </c>
      <c r="G72" s="11">
        <f>'BOR-CRSS (6 scenarios) '!N35/1000</f>
        <v>4.9998216711043844</v>
      </c>
      <c r="H72" s="11">
        <f>'BOR-CRSS (6 scenarios) '!Q35/1000</f>
        <v>5.3976538512629171</v>
      </c>
      <c r="I72" s="11"/>
      <c r="J72" s="11">
        <f>'BOR 1984'!B59/1000</f>
        <v>5.2438000000000029</v>
      </c>
      <c r="K72" s="11">
        <f>'UCRC 2007'!B31/1000</f>
        <v>5.3865999999999987</v>
      </c>
      <c r="L72" s="11">
        <f>'UCRC 2016'!B21/1000</f>
        <v>5.1245999999999983</v>
      </c>
      <c r="M72" s="11">
        <f>'UCRC 1999'!B43/1000</f>
        <v>5.12</v>
      </c>
      <c r="N72" s="11">
        <f>'UCRC 1996'!B40/1000</f>
        <v>4.8869999999999996</v>
      </c>
      <c r="O72" s="11"/>
      <c r="P72" s="11"/>
      <c r="Q72" s="11">
        <f t="shared" si="3"/>
        <v>4.9998216711043844</v>
      </c>
      <c r="R72" s="11">
        <f t="shared" si="4"/>
        <v>5.4492807818935933</v>
      </c>
      <c r="S72" s="11">
        <f t="shared" si="5"/>
        <v>4.8869999999999996</v>
      </c>
      <c r="T72" s="11">
        <f t="shared" si="6"/>
        <v>5.3865999999999987</v>
      </c>
      <c r="U72" s="11">
        <f t="shared" si="7"/>
        <v>4.8869999999999996</v>
      </c>
    </row>
    <row r="73" spans="1:21" x14ac:dyDescent="0.3">
      <c r="A73" s="1">
        <v>2039</v>
      </c>
      <c r="B73" s="11"/>
      <c r="C73" s="11">
        <f>'BOR-CRSS (6 scenarios) '!B36/1000</f>
        <v>5.2896004118551154</v>
      </c>
      <c r="D73" s="11">
        <f>'BOR-CRSS (6 scenarios) '!E36/1000</f>
        <v>5.1104600486392124</v>
      </c>
      <c r="E73" s="11">
        <f>'BOR-CRSS (6 scenarios) '!H36/1000</f>
        <v>5.4890595481536417</v>
      </c>
      <c r="F73" s="11">
        <f>'BOR-CRSS (6 scenarios) '!K36/1000</f>
        <v>5.3254434781475775</v>
      </c>
      <c r="G73" s="11">
        <f>'BOR-CRSS (6 scenarios) '!N36/1000</f>
        <v>5.0098789530915138</v>
      </c>
      <c r="H73" s="11">
        <f>'BOR-CRSS (6 scenarios) '!Q36/1000</f>
        <v>5.4224945174554744</v>
      </c>
      <c r="I73" s="11"/>
      <c r="J73" s="11">
        <f>'BOR 1984'!B60/1000</f>
        <v>5.2619000000000034</v>
      </c>
      <c r="K73" s="11">
        <f>'UCRC 2007'!B32/1000</f>
        <v>5.4002999999999988</v>
      </c>
      <c r="L73" s="11">
        <f>'UCRC 2016'!B22/1000</f>
        <v>5.1447999999999983</v>
      </c>
      <c r="M73" s="11">
        <f>'UCRC 1999'!B44/1000</f>
        <v>5.1319999999999997</v>
      </c>
      <c r="N73" s="11">
        <f>'UCRC 1996'!B41/1000</f>
        <v>4.9050000000000002</v>
      </c>
      <c r="O73" s="11"/>
      <c r="P73" s="11"/>
      <c r="Q73" s="11">
        <f t="shared" si="3"/>
        <v>5.0098789530915138</v>
      </c>
      <c r="R73" s="11">
        <f t="shared" si="4"/>
        <v>5.4890595481536417</v>
      </c>
      <c r="S73" s="11">
        <f t="shared" si="5"/>
        <v>4.9050000000000002</v>
      </c>
      <c r="T73" s="11">
        <f t="shared" si="6"/>
        <v>5.4002999999999988</v>
      </c>
      <c r="U73" s="11">
        <f t="shared" si="7"/>
        <v>4.9050000000000002</v>
      </c>
    </row>
    <row r="74" spans="1:21" x14ac:dyDescent="0.3">
      <c r="A74" s="1">
        <v>2040</v>
      </c>
      <c r="B74" s="11"/>
      <c r="C74" s="11">
        <f>'BOR-CRSS (6 scenarios) '!B37/1000</f>
        <v>5.3054356458551144</v>
      </c>
      <c r="D74" s="11">
        <f>'BOR-CRSS (6 scenarios) '!E37/1000</f>
        <v>5.1250356213955728</v>
      </c>
      <c r="E74" s="11">
        <f>'BOR-CRSS (6 scenarios) '!H37/1000</f>
        <v>5.5288383144136928</v>
      </c>
      <c r="F74" s="11">
        <f>'BOR-CRSS (6 scenarios) '!K37/1000</f>
        <v>5.3518635150790486</v>
      </c>
      <c r="G74" s="11">
        <f>'BOR-CRSS (6 scenarios) '!N37/1000</f>
        <v>5.0199362350786414</v>
      </c>
      <c r="H74" s="11">
        <f>'BOR-CRSS (6 scenarios) '!Q37/1000</f>
        <v>5.4473351836480326</v>
      </c>
      <c r="I74" s="11"/>
      <c r="J74" s="11">
        <f>'BOR 1984'!B61/1000</f>
        <v>5.28</v>
      </c>
      <c r="K74" s="11">
        <f>'UCRC 2007'!B33/1000</f>
        <v>5.4139999999999997</v>
      </c>
      <c r="L74" s="11">
        <f>'UCRC 2016'!B23/1000</f>
        <v>5.165</v>
      </c>
      <c r="M74" s="11">
        <f>'UCRC 1999'!B45/1000</f>
        <v>5.15</v>
      </c>
      <c r="N74" s="11">
        <f>'UCRC 1996'!B42/1000</f>
        <v>4.9290000000000003</v>
      </c>
      <c r="O74" s="11"/>
      <c r="P74" s="11"/>
      <c r="Q74" s="11">
        <f t="shared" si="3"/>
        <v>5.0199362350786414</v>
      </c>
      <c r="R74" s="11">
        <f t="shared" si="4"/>
        <v>5.5288383144136928</v>
      </c>
      <c r="S74" s="11">
        <f t="shared" si="5"/>
        <v>4.9290000000000003</v>
      </c>
      <c r="T74" s="11">
        <f t="shared" si="6"/>
        <v>5.4139999999999997</v>
      </c>
      <c r="U74" s="11">
        <f t="shared" si="7"/>
        <v>4.9290000000000003</v>
      </c>
    </row>
    <row r="75" spans="1:21" x14ac:dyDescent="0.3">
      <c r="A75" s="1">
        <v>2041</v>
      </c>
      <c r="B75" s="11"/>
      <c r="C75" s="11">
        <f>'BOR-CRSS (6 scenarios) '!B38/1000</f>
        <v>5.3196942458551151</v>
      </c>
      <c r="D75" s="11">
        <f>'BOR-CRSS (6 scenarios) '!E38/1000</f>
        <v>5.133981875997093</v>
      </c>
      <c r="E75" s="11">
        <f>'BOR-CRSS (6 scenarios) '!H38/1000</f>
        <v>5.5641766199483156</v>
      </c>
      <c r="F75" s="11">
        <f>'BOR-CRSS (6 scenarios) '!K38/1000</f>
        <v>5.3732365796396904</v>
      </c>
      <c r="G75" s="11">
        <f>'BOR-CRSS (6 scenarios) '!N38/1000</f>
        <v>5.0278039989109287</v>
      </c>
      <c r="H75" s="11">
        <f>'BOR-CRSS (6 scenarios) '!Q38/1000</f>
        <v>5.4713888774697619</v>
      </c>
      <c r="I75" s="11"/>
      <c r="J75" s="11"/>
      <c r="K75" s="11">
        <f>'UCRC 2007'!B34/1000</f>
        <v>5.4236000000000004</v>
      </c>
      <c r="L75" s="11">
        <f>'UCRC 2016'!B24/1000</f>
        <v>5.1852999999999998</v>
      </c>
      <c r="M75" s="11">
        <f>'UCRC 1999'!B46/1000</f>
        <v>5.165</v>
      </c>
      <c r="N75" s="11">
        <f>'UCRC 1996'!B43/1000</f>
        <v>4.95</v>
      </c>
      <c r="O75" s="11"/>
      <c r="P75" s="11"/>
      <c r="Q75" s="11">
        <f t="shared" si="3"/>
        <v>5.0278039989109287</v>
      </c>
      <c r="R75" s="11">
        <f t="shared" si="4"/>
        <v>5.5641766199483156</v>
      </c>
      <c r="S75" s="11">
        <f t="shared" si="5"/>
        <v>4.95</v>
      </c>
      <c r="T75" s="11">
        <f t="shared" si="6"/>
        <v>5.4236000000000004</v>
      </c>
      <c r="U75" s="11">
        <f t="shared" si="7"/>
        <v>4.95</v>
      </c>
    </row>
    <row r="76" spans="1:21" x14ac:dyDescent="0.3">
      <c r="A76" s="1">
        <v>2042</v>
      </c>
      <c r="B76" s="11"/>
      <c r="C76" s="11">
        <f>'BOR-CRSS (6 scenarios) '!B39/1000</f>
        <v>5.3339528458551149</v>
      </c>
      <c r="D76" s="11">
        <f>'BOR-CRSS (6 scenarios) '!E39/1000</f>
        <v>5.1429281305986123</v>
      </c>
      <c r="E76" s="11">
        <f>'BOR-CRSS (6 scenarios) '!H39/1000</f>
        <v>5.5995149254829411</v>
      </c>
      <c r="F76" s="11">
        <f>'BOR-CRSS (6 scenarios) '!K39/1000</f>
        <v>5.394609644200334</v>
      </c>
      <c r="G76" s="11">
        <f>'BOR-CRSS (6 scenarios) '!N39/1000</f>
        <v>5.035671762743215</v>
      </c>
      <c r="H76" s="11">
        <f>'BOR-CRSS (6 scenarios) '!Q39/1000</f>
        <v>5.4954425712914938</v>
      </c>
      <c r="I76" s="11"/>
      <c r="J76" s="11"/>
      <c r="K76" s="11">
        <f>'UCRC 2007'!B35/1000</f>
        <v>5.4332000000000011</v>
      </c>
      <c r="L76" s="11">
        <f>'UCRC 2016'!B25/1000</f>
        <v>5.2056000000000004</v>
      </c>
      <c r="M76" s="11">
        <f>'UCRC 1999'!B47/1000</f>
        <v>5.18</v>
      </c>
      <c r="N76" s="11">
        <f>'UCRC 1996'!B44/1000</f>
        <v>4.97</v>
      </c>
      <c r="O76" s="11"/>
      <c r="P76" s="11"/>
      <c r="Q76" s="11">
        <f t="shared" si="3"/>
        <v>5.035671762743215</v>
      </c>
      <c r="R76" s="11">
        <f t="shared" si="4"/>
        <v>5.5995149254829411</v>
      </c>
      <c r="S76" s="11">
        <f t="shared" si="5"/>
        <v>4.97</v>
      </c>
      <c r="T76" s="11">
        <f t="shared" si="6"/>
        <v>5.4332000000000011</v>
      </c>
      <c r="U76" s="11">
        <f t="shared" si="7"/>
        <v>4.97</v>
      </c>
    </row>
    <row r="77" spans="1:21" x14ac:dyDescent="0.3">
      <c r="A77" s="1">
        <v>2043</v>
      </c>
      <c r="B77" s="11"/>
      <c r="C77" s="11">
        <f>'BOR-CRSS (6 scenarios) '!B40/1000</f>
        <v>5.3482114458551147</v>
      </c>
      <c r="D77" s="11">
        <f>'BOR-CRSS (6 scenarios) '!E40/1000</f>
        <v>5.1518743852001316</v>
      </c>
      <c r="E77" s="11">
        <f>'BOR-CRSS (6 scenarios) '!H40/1000</f>
        <v>5.6348532310175639</v>
      </c>
      <c r="F77" s="11">
        <f>'BOR-CRSS (6 scenarios) '!K40/1000</f>
        <v>5.4159827087609766</v>
      </c>
      <c r="G77" s="11">
        <f>'BOR-CRSS (6 scenarios) '!N40/1000</f>
        <v>5.0435395265755032</v>
      </c>
      <c r="H77" s="11">
        <f>'BOR-CRSS (6 scenarios) '!Q40/1000</f>
        <v>5.5194962651132258</v>
      </c>
      <c r="I77" s="11"/>
      <c r="J77" s="11"/>
      <c r="K77" s="11">
        <f>'UCRC 2007'!B36/1000</f>
        <v>5.442800000000001</v>
      </c>
      <c r="L77" s="11">
        <f>'UCRC 2016'!B26/1000</f>
        <v>5.2259000000000002</v>
      </c>
      <c r="M77" s="11">
        <f>'UCRC 1999'!B48/1000</f>
        <v>5.1950000000000003</v>
      </c>
      <c r="N77" s="11">
        <f>'UCRC 1996'!B45/1000</f>
        <v>4.9909999999999997</v>
      </c>
      <c r="O77" s="11"/>
      <c r="P77" s="11"/>
      <c r="Q77" s="11">
        <f t="shared" si="3"/>
        <v>5.0435395265755032</v>
      </c>
      <c r="R77" s="11">
        <f t="shared" si="4"/>
        <v>5.6348532310175639</v>
      </c>
      <c r="S77" s="11">
        <f t="shared" si="5"/>
        <v>4.9909999999999997</v>
      </c>
      <c r="T77" s="11">
        <f t="shared" si="6"/>
        <v>5.442800000000001</v>
      </c>
      <c r="U77" s="11">
        <f t="shared" si="7"/>
        <v>4.9909999999999997</v>
      </c>
    </row>
    <row r="78" spans="1:21" x14ac:dyDescent="0.3">
      <c r="A78" s="1">
        <v>2044</v>
      </c>
      <c r="B78" s="11"/>
      <c r="C78" s="11">
        <f>'BOR-CRSS (6 scenarios) '!B41/1000</f>
        <v>5.3624700458551162</v>
      </c>
      <c r="D78" s="11">
        <f>'BOR-CRSS (6 scenarios) '!E41/1000</f>
        <v>5.1608206398016518</v>
      </c>
      <c r="E78" s="11">
        <f>'BOR-CRSS (6 scenarios) '!H41/1000</f>
        <v>5.6701915365521902</v>
      </c>
      <c r="F78" s="11">
        <f>'BOR-CRSS (6 scenarios) '!K41/1000</f>
        <v>5.4373557733216185</v>
      </c>
      <c r="G78" s="11">
        <f>'BOR-CRSS (6 scenarios) '!N41/1000</f>
        <v>5.0514072904077896</v>
      </c>
      <c r="H78" s="11">
        <f>'BOR-CRSS (6 scenarios) '!Q41/1000</f>
        <v>5.5435499589349568</v>
      </c>
      <c r="I78" s="11"/>
      <c r="J78" s="11"/>
      <c r="K78" s="11">
        <f>'UCRC 2007'!B37/1000</f>
        <v>5.4524000000000017</v>
      </c>
      <c r="L78" s="11">
        <f>'UCRC 2016'!B27/1000</f>
        <v>5.2462000000000009</v>
      </c>
      <c r="M78" s="11">
        <f>'UCRC 1999'!B49/1000</f>
        <v>5.21</v>
      </c>
      <c r="N78" s="11">
        <f>'UCRC 1996'!B46/1000</f>
        <v>5.0119999999999996</v>
      </c>
      <c r="O78" s="11"/>
      <c r="P78" s="11"/>
      <c r="Q78" s="11">
        <f t="shared" si="3"/>
        <v>5.0514072904077896</v>
      </c>
      <c r="R78" s="11">
        <f t="shared" si="4"/>
        <v>5.6701915365521902</v>
      </c>
      <c r="S78" s="11">
        <f t="shared" si="5"/>
        <v>5.0119999999999996</v>
      </c>
      <c r="T78" s="11">
        <f t="shared" si="6"/>
        <v>5.4524000000000017</v>
      </c>
      <c r="U78" s="11">
        <f t="shared" si="7"/>
        <v>5.0119999999999996</v>
      </c>
    </row>
    <row r="79" spans="1:21" x14ac:dyDescent="0.3">
      <c r="A79" s="1">
        <v>2045</v>
      </c>
      <c r="B79" s="11"/>
      <c r="C79" s="11">
        <f>'BOR-CRSS (6 scenarios) '!B42/1000</f>
        <v>5.3767286458551142</v>
      </c>
      <c r="D79" s="11">
        <f>'BOR-CRSS (6 scenarios) '!E42/1000</f>
        <v>5.1697668944031721</v>
      </c>
      <c r="E79" s="11">
        <f>'BOR-CRSS (6 scenarios) '!H42/1000</f>
        <v>5.705529842086813</v>
      </c>
      <c r="F79" s="11">
        <f>'BOR-CRSS (6 scenarios) '!K42/1000</f>
        <v>5.458728837882262</v>
      </c>
      <c r="G79" s="11">
        <f>'BOR-CRSS (6 scenarios) '!N42/1000</f>
        <v>5.0592750542400751</v>
      </c>
      <c r="H79" s="11">
        <f>'BOR-CRSS (6 scenarios) '!Q42/1000</f>
        <v>5.567603652756687</v>
      </c>
      <c r="I79" s="11"/>
      <c r="J79" s="11"/>
      <c r="K79" s="11">
        <f>'UCRC 2007'!B38/1000</f>
        <v>5.4620000000000015</v>
      </c>
      <c r="L79" s="11">
        <f>'UCRC 2016'!B28/1000</f>
        <v>5.2665000000000006</v>
      </c>
      <c r="M79" s="11">
        <f>'UCRC 1999'!B50/1000</f>
        <v>5.226</v>
      </c>
      <c r="N79" s="11">
        <f>'UCRC 1996'!B47/1000</f>
        <v>5.0330000000000004</v>
      </c>
      <c r="O79" s="11"/>
      <c r="P79" s="11"/>
      <c r="Q79" s="11">
        <f t="shared" si="3"/>
        <v>5.0592750542400751</v>
      </c>
      <c r="R79" s="11">
        <f t="shared" si="4"/>
        <v>5.705529842086813</v>
      </c>
      <c r="S79" s="11">
        <f t="shared" si="5"/>
        <v>5.0330000000000004</v>
      </c>
      <c r="T79" s="11">
        <f t="shared" si="6"/>
        <v>5.4620000000000015</v>
      </c>
      <c r="U79" s="11">
        <f t="shared" si="7"/>
        <v>5.0330000000000004</v>
      </c>
    </row>
    <row r="80" spans="1:21" x14ac:dyDescent="0.3">
      <c r="A80" s="1">
        <v>2046</v>
      </c>
      <c r="B80" s="11"/>
      <c r="C80" s="11">
        <f>'BOR-CRSS (6 scenarios) '!B43/1000</f>
        <v>5.390987245855114</v>
      </c>
      <c r="D80" s="11">
        <f>'BOR-CRSS (6 scenarios) '!E43/1000</f>
        <v>5.1787131490046914</v>
      </c>
      <c r="E80" s="11">
        <f>'BOR-CRSS (6 scenarios) '!H43/1000</f>
        <v>5.7408681476214376</v>
      </c>
      <c r="F80" s="11">
        <f>'BOR-CRSS (6 scenarios) '!K43/1000</f>
        <v>5.4801019024429056</v>
      </c>
      <c r="G80" s="11">
        <f>'BOR-CRSS (6 scenarios) '!N43/1000</f>
        <v>5.0671428180723641</v>
      </c>
      <c r="H80" s="11">
        <f>'BOR-CRSS (6 scenarios) '!Q43/1000</f>
        <v>5.591657346578419</v>
      </c>
      <c r="I80" s="11"/>
      <c r="J80" s="11"/>
      <c r="K80" s="11">
        <f>'UCRC 2007'!B39/1000</f>
        <v>5.4716000000000022</v>
      </c>
      <c r="L80" s="11">
        <f>'UCRC 2016'!B29/1000</f>
        <v>5.2868000000000013</v>
      </c>
      <c r="M80" s="11">
        <f>'UCRC 1999'!B51/1000</f>
        <v>5.2409999999999997</v>
      </c>
      <c r="N80" s="11">
        <f>'UCRC 1996'!B48/1000</f>
        <v>5.0529999999999999</v>
      </c>
      <c r="O80" s="11"/>
      <c r="P80" s="11"/>
      <c r="Q80" s="11">
        <f t="shared" si="3"/>
        <v>5.0671428180723641</v>
      </c>
      <c r="R80" s="11">
        <f t="shared" si="4"/>
        <v>5.7408681476214376</v>
      </c>
      <c r="S80" s="11">
        <f t="shared" si="5"/>
        <v>5.0529999999999999</v>
      </c>
      <c r="T80" s="11">
        <f t="shared" si="6"/>
        <v>5.4716000000000022</v>
      </c>
      <c r="U80" s="11">
        <f t="shared" si="7"/>
        <v>5.0529999999999999</v>
      </c>
    </row>
    <row r="81" spans="1:21" x14ac:dyDescent="0.3">
      <c r="A81" s="1">
        <v>2047</v>
      </c>
      <c r="B81" s="11"/>
      <c r="C81" s="11">
        <f>'BOR-CRSS (6 scenarios) '!B44/1000</f>
        <v>5.4052458458551156</v>
      </c>
      <c r="D81" s="11">
        <f>'BOR-CRSS (6 scenarios) '!E44/1000</f>
        <v>5.1876594036062107</v>
      </c>
      <c r="E81" s="11">
        <f>'BOR-CRSS (6 scenarios) '!H44/1000</f>
        <v>5.7762064531560631</v>
      </c>
      <c r="F81" s="11">
        <f>'BOR-CRSS (6 scenarios) '!K44/1000</f>
        <v>5.501474967003551</v>
      </c>
      <c r="G81" s="11">
        <f>'BOR-CRSS (6 scenarios) '!N44/1000</f>
        <v>5.0750105819046514</v>
      </c>
      <c r="H81" s="11">
        <f>'BOR-CRSS (6 scenarios) '!Q44/1000</f>
        <v>5.6157110404001509</v>
      </c>
      <c r="I81" s="11"/>
      <c r="J81" s="11"/>
      <c r="K81" s="11">
        <f>'UCRC 2007'!B40/1000</f>
        <v>5.481200000000003</v>
      </c>
      <c r="L81" s="11">
        <f>'UCRC 2016'!B30/1000</f>
        <v>5.307100000000001</v>
      </c>
      <c r="M81" s="11">
        <f>'UCRC 1999'!B52/1000</f>
        <v>5.2560000000000002</v>
      </c>
      <c r="N81" s="11">
        <f>'UCRC 1996'!B49/1000</f>
        <v>5.0739999999999998</v>
      </c>
      <c r="O81" s="11"/>
      <c r="P81" s="11"/>
      <c r="Q81" s="11">
        <f t="shared" si="3"/>
        <v>5.0750105819046514</v>
      </c>
      <c r="R81" s="11">
        <f t="shared" si="4"/>
        <v>5.7762064531560631</v>
      </c>
      <c r="S81" s="11">
        <f t="shared" si="5"/>
        <v>5.0739999999999998</v>
      </c>
      <c r="T81" s="11">
        <f t="shared" si="6"/>
        <v>5.481200000000003</v>
      </c>
      <c r="U81" s="11">
        <f t="shared" si="7"/>
        <v>5.0739999999999998</v>
      </c>
    </row>
    <row r="82" spans="1:21" x14ac:dyDescent="0.3">
      <c r="A82" s="1">
        <v>2048</v>
      </c>
      <c r="B82" s="11"/>
      <c r="C82" s="11">
        <f>'BOR-CRSS (6 scenarios) '!B45/1000</f>
        <v>5.4195044458551154</v>
      </c>
      <c r="D82" s="11">
        <f>'BOR-CRSS (6 scenarios) '!E45/1000</f>
        <v>5.19660565820773</v>
      </c>
      <c r="E82" s="11">
        <f>'BOR-CRSS (6 scenarios) '!H45/1000</f>
        <v>5.811544758690685</v>
      </c>
      <c r="F82" s="11">
        <f>'BOR-CRSS (6 scenarios) '!K45/1000</f>
        <v>5.5228480315641919</v>
      </c>
      <c r="G82" s="11">
        <f>'BOR-CRSS (6 scenarios) '!N45/1000</f>
        <v>5.0828783457369369</v>
      </c>
      <c r="H82" s="11">
        <f>'BOR-CRSS (6 scenarios) '!Q45/1000</f>
        <v>5.6397647342218811</v>
      </c>
      <c r="I82" s="11"/>
      <c r="J82" s="11"/>
      <c r="K82" s="11">
        <f>'UCRC 2007'!B41/1000</f>
        <v>5.4908000000000028</v>
      </c>
      <c r="L82" s="11">
        <f>'UCRC 2016'!B31/1000</f>
        <v>5.3274000000000017</v>
      </c>
      <c r="M82" s="11">
        <f>'UCRC 1999'!B53/1000</f>
        <v>5.2709999999999999</v>
      </c>
      <c r="N82" s="11">
        <f>'UCRC 1996'!B50/1000</f>
        <v>5.0949999999999998</v>
      </c>
      <c r="O82" s="11"/>
      <c r="P82" s="11"/>
      <c r="Q82" s="11">
        <f t="shared" si="3"/>
        <v>5.0828783457369369</v>
      </c>
      <c r="R82" s="11">
        <f t="shared" si="4"/>
        <v>5.811544758690685</v>
      </c>
      <c r="S82" s="11">
        <f t="shared" si="5"/>
        <v>5.0949999999999998</v>
      </c>
      <c r="T82" s="11">
        <f t="shared" si="6"/>
        <v>5.4908000000000028</v>
      </c>
      <c r="U82" s="11">
        <f t="shared" si="7"/>
        <v>5.0828783457369369</v>
      </c>
    </row>
    <row r="83" spans="1:21" x14ac:dyDescent="0.3">
      <c r="A83" s="1">
        <v>2049</v>
      </c>
      <c r="B83" s="11"/>
      <c r="C83" s="11">
        <f>'BOR-CRSS (6 scenarios) '!B46/1000</f>
        <v>5.4337630458551152</v>
      </c>
      <c r="D83" s="11">
        <f>'BOR-CRSS (6 scenarios) '!E46/1000</f>
        <v>5.2055519128092502</v>
      </c>
      <c r="E83" s="11">
        <f>'BOR-CRSS (6 scenarios) '!H46/1000</f>
        <v>5.8468830642253113</v>
      </c>
      <c r="F83" s="11">
        <f>'BOR-CRSS (6 scenarios) '!K46/1000</f>
        <v>5.5442210961248346</v>
      </c>
      <c r="G83" s="11">
        <f>'BOR-CRSS (6 scenarios) '!N46/1000</f>
        <v>5.0907461095692259</v>
      </c>
      <c r="H83" s="11">
        <f>'BOR-CRSS (6 scenarios) '!Q46/1000</f>
        <v>5.663818428043613</v>
      </c>
      <c r="I83" s="11"/>
      <c r="J83" s="11"/>
      <c r="K83" s="11">
        <f>'UCRC 2007'!B42/1000</f>
        <v>5.5004000000000035</v>
      </c>
      <c r="L83" s="11">
        <f>'UCRC 2016'!B32/1000</f>
        <v>5.3477000000000015</v>
      </c>
      <c r="M83" s="11">
        <f>'UCRC 1999'!B54/1000</f>
        <v>5.2859999999999996</v>
      </c>
      <c r="N83" s="11">
        <f>'UCRC 1996'!B51/1000</f>
        <v>5.1150000000000002</v>
      </c>
      <c r="O83" s="11"/>
      <c r="P83" s="11"/>
      <c r="Q83" s="11">
        <f t="shared" si="3"/>
        <v>5.0907461095692259</v>
      </c>
      <c r="R83" s="11">
        <f t="shared" si="4"/>
        <v>5.8468830642253113</v>
      </c>
      <c r="S83" s="11">
        <f t="shared" si="5"/>
        <v>5.1150000000000002</v>
      </c>
      <c r="T83" s="11">
        <f t="shared" si="6"/>
        <v>5.5004000000000035</v>
      </c>
      <c r="U83" s="11">
        <f t="shared" si="7"/>
        <v>5.0907461095692259</v>
      </c>
    </row>
    <row r="84" spans="1:21" x14ac:dyDescent="0.3">
      <c r="A84" s="1">
        <v>2050</v>
      </c>
      <c r="B84" s="11"/>
      <c r="C84" s="11">
        <f>'BOR-CRSS (6 scenarios) '!B47/1000</f>
        <v>5.4480216458551149</v>
      </c>
      <c r="D84" s="11">
        <f>'BOR-CRSS (6 scenarios) '!E47/1000</f>
        <v>5.2144981674107687</v>
      </c>
      <c r="E84" s="11">
        <f>'BOR-CRSS (6 scenarios) '!H47/1000</f>
        <v>5.8822213697599333</v>
      </c>
      <c r="F84" s="11">
        <f>'BOR-CRSS (6 scenarios) '!K47/1000</f>
        <v>5.5655941606854773</v>
      </c>
      <c r="G84" s="11">
        <f>'BOR-CRSS (6 scenarios) '!N47/1000</f>
        <v>5.0986138734015096</v>
      </c>
      <c r="H84" s="11">
        <f>'BOR-CRSS (6 scenarios) '!Q47/1000</f>
        <v>5.6878721218653432</v>
      </c>
      <c r="I84" s="11"/>
      <c r="J84" s="11"/>
      <c r="K84" s="11">
        <f>'UCRC 2007'!B43/1000</f>
        <v>5.51</v>
      </c>
      <c r="L84" s="11">
        <f>'UCRC 2016'!B33/1000</f>
        <v>5.3680000000000003</v>
      </c>
      <c r="M84" s="11">
        <f>'UCRC 1999'!B55/1000</f>
        <v>5.3250000000000002</v>
      </c>
      <c r="N84" s="11">
        <f>'UCRC 1996'!B52/1000</f>
        <v>5.1630000000000003</v>
      </c>
      <c r="O84" s="11"/>
      <c r="P84" s="11"/>
      <c r="Q84" s="11">
        <f t="shared" si="3"/>
        <v>5.0986138734015096</v>
      </c>
      <c r="R84" s="11">
        <f t="shared" si="4"/>
        <v>5.8822213697599333</v>
      </c>
      <c r="S84" s="11">
        <f t="shared" si="5"/>
        <v>5.1630000000000003</v>
      </c>
      <c r="T84" s="11">
        <f t="shared" si="6"/>
        <v>5.51</v>
      </c>
      <c r="U84" s="11">
        <f t="shared" si="7"/>
        <v>5.0986138734015096</v>
      </c>
    </row>
    <row r="85" spans="1:21" x14ac:dyDescent="0.3">
      <c r="A85" s="1">
        <v>2051</v>
      </c>
      <c r="B85" s="11"/>
      <c r="C85" s="11">
        <f>'BOR-CRSS (6 scenarios) '!B48/1000</f>
        <v>5.4577702458551141</v>
      </c>
      <c r="D85" s="11">
        <f>'BOR-CRSS (6 scenarios) '!E48/1000</f>
        <v>5.220022709496094</v>
      </c>
      <c r="E85" s="11">
        <f>'BOR-CRSS (6 scenarios) '!H48/1000</f>
        <v>5.9218670627783627</v>
      </c>
      <c r="F85" s="11">
        <f>'BOR-CRSS (6 scenarios) '!K48/1000</f>
        <v>5.591497403699428</v>
      </c>
      <c r="G85" s="11">
        <f>'BOR-CRSS (6 scenarios) '!N48/1000</f>
        <v>5.1035599247176044</v>
      </c>
      <c r="H85" s="11">
        <f>'BOR-CRSS (6 scenarios) '!Q48/1000</f>
        <v>5.7079359941403833</v>
      </c>
      <c r="I85" s="11"/>
      <c r="J85" s="11"/>
      <c r="K85" s="11">
        <f>'UCRC 2007'!B44/1000</f>
        <v>5.5113000000000003</v>
      </c>
      <c r="L85" s="11">
        <f>'UCRC 2016'!B34/1000</f>
        <v>5.3739999999999997</v>
      </c>
      <c r="M85" s="11"/>
      <c r="N85" s="11"/>
      <c r="O85" s="11"/>
      <c r="P85" s="11"/>
      <c r="Q85" s="11">
        <f t="shared" si="3"/>
        <v>5.1035599247176044</v>
      </c>
      <c r="R85" s="11">
        <f t="shared" si="4"/>
        <v>5.9218670627783627</v>
      </c>
      <c r="S85" s="11">
        <f t="shared" si="5"/>
        <v>5.3739999999999997</v>
      </c>
      <c r="T85" s="11">
        <f t="shared" si="6"/>
        <v>5.5113000000000003</v>
      </c>
      <c r="U85" s="11">
        <f t="shared" si="7"/>
        <v>5.1035599247176044</v>
      </c>
    </row>
    <row r="86" spans="1:21" x14ac:dyDescent="0.3">
      <c r="A86" s="1">
        <v>2052</v>
      </c>
      <c r="B86" s="11"/>
      <c r="C86" s="11">
        <f>'BOR-CRSS (6 scenarios) '!B49/1000</f>
        <v>5.4675188458551149</v>
      </c>
      <c r="D86" s="11">
        <f>'BOR-CRSS (6 scenarios) '!E49/1000</f>
        <v>5.2255472515814212</v>
      </c>
      <c r="E86" s="11">
        <f>'BOR-CRSS (6 scenarios) '!H49/1000</f>
        <v>5.9615127557967931</v>
      </c>
      <c r="F86" s="11">
        <f>'BOR-CRSS (6 scenarios) '!K49/1000</f>
        <v>5.6174006467133797</v>
      </c>
      <c r="G86" s="11">
        <f>'BOR-CRSS (6 scenarios) '!N49/1000</f>
        <v>5.1085059760336975</v>
      </c>
      <c r="H86" s="11">
        <f>'BOR-CRSS (6 scenarios) '!Q49/1000</f>
        <v>5.7279998664154208</v>
      </c>
      <c r="I86" s="11"/>
      <c r="J86" s="11"/>
      <c r="K86" s="11">
        <f>'UCRC 2007'!B45/1000</f>
        <v>5.5125999999999999</v>
      </c>
      <c r="L86" s="11">
        <f>'UCRC 2016'!B35/1000</f>
        <v>5.38</v>
      </c>
      <c r="M86" s="11"/>
      <c r="N86" s="11"/>
      <c r="O86" s="11"/>
      <c r="P86" s="11"/>
      <c r="Q86" s="11">
        <f t="shared" si="3"/>
        <v>5.1085059760336975</v>
      </c>
      <c r="R86" s="11">
        <f t="shared" si="4"/>
        <v>5.9615127557967931</v>
      </c>
      <c r="S86" s="11">
        <f t="shared" si="5"/>
        <v>5.38</v>
      </c>
      <c r="T86" s="11">
        <f t="shared" si="6"/>
        <v>5.5125999999999999</v>
      </c>
      <c r="U86" s="11">
        <f t="shared" si="7"/>
        <v>5.1085059760336975</v>
      </c>
    </row>
    <row r="87" spans="1:21" x14ac:dyDescent="0.3">
      <c r="A87" s="1">
        <v>2053</v>
      </c>
      <c r="B87" s="11"/>
      <c r="C87" s="11">
        <f>'BOR-CRSS (6 scenarios) '!B50/1000</f>
        <v>5.4772674458551149</v>
      </c>
      <c r="D87" s="11">
        <f>'BOR-CRSS (6 scenarios) '!E50/1000</f>
        <v>5.2310717936667439</v>
      </c>
      <c r="E87" s="11">
        <f>'BOR-CRSS (6 scenarios) '!H50/1000</f>
        <v>6.0011584488152243</v>
      </c>
      <c r="F87" s="11">
        <f>'BOR-CRSS (6 scenarios) '!K50/1000</f>
        <v>5.6433038897273313</v>
      </c>
      <c r="G87" s="11">
        <f>'BOR-CRSS (6 scenarios) '!N50/1000</f>
        <v>5.113452027349787</v>
      </c>
      <c r="H87" s="11">
        <f>'BOR-CRSS (6 scenarios) '!Q50/1000</f>
        <v>5.7480637386904618</v>
      </c>
      <c r="I87" s="11"/>
      <c r="J87" s="11"/>
      <c r="K87" s="11">
        <f>'UCRC 2007'!B46/1000</f>
        <v>5.5139000000000005</v>
      </c>
      <c r="L87" s="11">
        <f>'UCRC 2016'!B36/1000</f>
        <v>5.3860000000000001</v>
      </c>
      <c r="M87" s="11"/>
      <c r="N87" s="11"/>
      <c r="O87" s="11"/>
      <c r="P87" s="11"/>
      <c r="Q87" s="11">
        <f t="shared" si="3"/>
        <v>5.113452027349787</v>
      </c>
      <c r="R87" s="11">
        <f t="shared" si="4"/>
        <v>6.0011584488152243</v>
      </c>
      <c r="S87" s="11">
        <f t="shared" si="5"/>
        <v>5.3860000000000001</v>
      </c>
      <c r="T87" s="11">
        <f t="shared" si="6"/>
        <v>5.5139000000000005</v>
      </c>
      <c r="U87" s="11">
        <f t="shared" si="7"/>
        <v>5.113452027349787</v>
      </c>
    </row>
    <row r="88" spans="1:21" x14ac:dyDescent="0.3">
      <c r="A88" s="1">
        <v>2054</v>
      </c>
      <c r="B88" s="11"/>
      <c r="C88" s="11">
        <f>'BOR-CRSS (6 scenarios) '!B51/1000</f>
        <v>5.4870160458551158</v>
      </c>
      <c r="D88" s="11">
        <f>'BOR-CRSS (6 scenarios) '!E51/1000</f>
        <v>5.2365963357520693</v>
      </c>
      <c r="E88" s="11">
        <f>'BOR-CRSS (6 scenarios) '!H51/1000</f>
        <v>6.0408041418336547</v>
      </c>
      <c r="F88" s="11">
        <f>'BOR-CRSS (6 scenarios) '!K51/1000</f>
        <v>5.6692071327412838</v>
      </c>
      <c r="G88" s="11">
        <f>'BOR-CRSS (6 scenarios) '!N51/1000</f>
        <v>5.1183980786658809</v>
      </c>
      <c r="H88" s="11">
        <f>'BOR-CRSS (6 scenarios) '!Q51/1000</f>
        <v>5.7681276109655037</v>
      </c>
      <c r="I88" s="11"/>
      <c r="J88" s="11"/>
      <c r="K88" s="11">
        <f>'UCRC 2007'!B47/1000</f>
        <v>5.515200000000001</v>
      </c>
      <c r="L88" s="11">
        <f>'UCRC 2016'!B37/1000</f>
        <v>5.3920000000000003</v>
      </c>
      <c r="M88" s="11"/>
      <c r="N88" s="11"/>
      <c r="O88" s="11"/>
      <c r="P88" s="11"/>
      <c r="Q88" s="11">
        <f t="shared" si="3"/>
        <v>5.1183980786658809</v>
      </c>
      <c r="R88" s="11">
        <f t="shared" si="4"/>
        <v>6.0408041418336547</v>
      </c>
      <c r="S88" s="11">
        <f t="shared" si="5"/>
        <v>5.3920000000000003</v>
      </c>
      <c r="T88" s="11">
        <f t="shared" si="6"/>
        <v>5.515200000000001</v>
      </c>
      <c r="U88" s="11">
        <f t="shared" si="7"/>
        <v>5.1183980786658809</v>
      </c>
    </row>
    <row r="89" spans="1:21" x14ac:dyDescent="0.3">
      <c r="A89" s="1">
        <v>2055</v>
      </c>
      <c r="B89" s="11"/>
      <c r="C89" s="11">
        <f>'BOR-CRSS (6 scenarios) '!B52/1000</f>
        <v>5.496764645855114</v>
      </c>
      <c r="D89" s="11">
        <f>'BOR-CRSS (6 scenarios) '!E52/1000</f>
        <v>5.2421208778373947</v>
      </c>
      <c r="E89" s="11">
        <f>'BOR-CRSS (6 scenarios) '!H52/1000</f>
        <v>6.0804498348520832</v>
      </c>
      <c r="F89" s="11">
        <f>'BOR-CRSS (6 scenarios) '!K52/1000</f>
        <v>5.6951103757552355</v>
      </c>
      <c r="G89" s="11">
        <f>'BOR-CRSS (6 scenarios) '!N52/1000</f>
        <v>5.123344129981974</v>
      </c>
      <c r="H89" s="11">
        <f>'BOR-CRSS (6 scenarios) '!Q52/1000</f>
        <v>5.788191483240543</v>
      </c>
      <c r="I89" s="11"/>
      <c r="J89" s="11"/>
      <c r="K89" s="11">
        <f>'UCRC 2007'!B48/1000</f>
        <v>5.5165000000000006</v>
      </c>
      <c r="L89" s="11">
        <f>'UCRC 2016'!B38/1000</f>
        <v>5.3979999999999997</v>
      </c>
      <c r="M89" s="11"/>
      <c r="N89" s="11"/>
      <c r="O89" s="11"/>
      <c r="P89" s="11"/>
      <c r="Q89" s="11">
        <f t="shared" si="3"/>
        <v>5.123344129981974</v>
      </c>
      <c r="R89" s="11">
        <f t="shared" si="4"/>
        <v>6.0804498348520832</v>
      </c>
      <c r="S89" s="11">
        <f t="shared" si="5"/>
        <v>5.3979999999999997</v>
      </c>
      <c r="T89" s="11">
        <f t="shared" si="6"/>
        <v>5.5165000000000006</v>
      </c>
      <c r="U89" s="11">
        <f t="shared" si="7"/>
        <v>5.123344129981974</v>
      </c>
    </row>
    <row r="90" spans="1:21" x14ac:dyDescent="0.3">
      <c r="A90" s="1">
        <v>2056</v>
      </c>
      <c r="B90" s="11"/>
      <c r="C90" s="11">
        <f>'BOR-CRSS (6 scenarios) '!B53/1000</f>
        <v>5.506513245855114</v>
      </c>
      <c r="D90" s="11">
        <f>'BOR-CRSS (6 scenarios) '!E53/1000</f>
        <v>5.24764541992272</v>
      </c>
      <c r="E90" s="11">
        <f>'BOR-CRSS (6 scenarios) '!H53/1000</f>
        <v>6.1200955278705136</v>
      </c>
      <c r="F90" s="11">
        <f>'BOR-CRSS (6 scenarios) '!K53/1000</f>
        <v>5.7210136187691862</v>
      </c>
      <c r="G90" s="11">
        <f>'BOR-CRSS (6 scenarios) '!N53/1000</f>
        <v>5.1282901812980661</v>
      </c>
      <c r="H90" s="11">
        <f>'BOR-CRSS (6 scenarios) '!Q53/1000</f>
        <v>5.8082553555155805</v>
      </c>
      <c r="I90" s="11"/>
      <c r="J90" s="11"/>
      <c r="K90" s="11">
        <f>'UCRC 2007'!B49/1000</f>
        <v>5.5178000000000011</v>
      </c>
      <c r="L90" s="11">
        <f>'UCRC 2016'!B39/1000</f>
        <v>5.4039999999999999</v>
      </c>
      <c r="M90" s="11"/>
      <c r="N90" s="11"/>
      <c r="O90" s="11"/>
      <c r="P90" s="11"/>
      <c r="Q90" s="11">
        <f t="shared" si="3"/>
        <v>5.1282901812980661</v>
      </c>
      <c r="R90" s="11">
        <f t="shared" si="4"/>
        <v>6.1200955278705136</v>
      </c>
      <c r="S90" s="11">
        <f t="shared" si="5"/>
        <v>5.4039999999999999</v>
      </c>
      <c r="T90" s="11">
        <f t="shared" si="6"/>
        <v>5.5178000000000011</v>
      </c>
      <c r="U90" s="11">
        <f t="shared" si="7"/>
        <v>5.1282901812980661</v>
      </c>
    </row>
    <row r="91" spans="1:21" x14ac:dyDescent="0.3">
      <c r="A91" s="1">
        <v>2057</v>
      </c>
      <c r="B91" s="11"/>
      <c r="C91" s="11">
        <f>'BOR-CRSS (6 scenarios) '!B54/1000</f>
        <v>5.5162618458551158</v>
      </c>
      <c r="D91" s="11">
        <f>'BOR-CRSS (6 scenarios) '!E54/1000</f>
        <v>5.2531699620080454</v>
      </c>
      <c r="E91" s="11">
        <f>'BOR-CRSS (6 scenarios) '!H54/1000</f>
        <v>6.159741220888943</v>
      </c>
      <c r="F91" s="11">
        <f>'BOR-CRSS (6 scenarios) '!K54/1000</f>
        <v>5.746916861783137</v>
      </c>
      <c r="G91" s="11">
        <f>'BOR-CRSS (6 scenarios) '!N54/1000</f>
        <v>5.1332362326141592</v>
      </c>
      <c r="H91" s="11">
        <f>'BOR-CRSS (6 scenarios) '!Q54/1000</f>
        <v>5.8283192277906224</v>
      </c>
      <c r="I91" s="11"/>
      <c r="J91" s="11"/>
      <c r="K91" s="11">
        <f>'UCRC 2007'!B50/1000</f>
        <v>5.5191000000000017</v>
      </c>
      <c r="L91" s="11">
        <f>'UCRC 2016'!B40/1000</f>
        <v>5.41</v>
      </c>
      <c r="M91" s="11"/>
      <c r="N91" s="11"/>
      <c r="O91" s="11"/>
      <c r="P91" s="11"/>
      <c r="Q91" s="11">
        <f t="shared" si="3"/>
        <v>5.1332362326141592</v>
      </c>
      <c r="R91" s="11">
        <f t="shared" si="4"/>
        <v>6.159741220888943</v>
      </c>
      <c r="S91" s="11">
        <f t="shared" si="5"/>
        <v>5.41</v>
      </c>
      <c r="T91" s="11">
        <f t="shared" si="6"/>
        <v>5.5191000000000017</v>
      </c>
      <c r="U91" s="11">
        <f t="shared" si="7"/>
        <v>5.1332362326141592</v>
      </c>
    </row>
    <row r="92" spans="1:21" x14ac:dyDescent="0.3">
      <c r="A92" s="1">
        <v>2058</v>
      </c>
      <c r="B92" s="11"/>
      <c r="C92" s="11">
        <f>'BOR-CRSS (6 scenarios) '!B55/1000</f>
        <v>5.5260104458551158</v>
      </c>
      <c r="D92" s="11">
        <f>'BOR-CRSS (6 scenarios) '!E55/1000</f>
        <v>5.2586945040933708</v>
      </c>
      <c r="E92" s="11">
        <f>'BOR-CRSS (6 scenarios) '!H55/1000</f>
        <v>6.1993869139073734</v>
      </c>
      <c r="F92" s="11">
        <f>'BOR-CRSS (6 scenarios) '!K55/1000</f>
        <v>5.7728201047970895</v>
      </c>
      <c r="G92" s="11">
        <f>'BOR-CRSS (6 scenarios) '!N55/1000</f>
        <v>5.1381822839302531</v>
      </c>
      <c r="H92" s="11">
        <f>'BOR-CRSS (6 scenarios) '!Q55/1000</f>
        <v>5.8483831000656616</v>
      </c>
      <c r="I92" s="11"/>
      <c r="J92" s="11"/>
      <c r="K92" s="11">
        <f>'UCRC 2007'!B51/1000</f>
        <v>5.5204000000000013</v>
      </c>
      <c r="L92" s="11">
        <f>'UCRC 2016'!B41/1000</f>
        <v>5.4160000000000004</v>
      </c>
      <c r="M92" s="11"/>
      <c r="N92" s="11"/>
      <c r="O92" s="11"/>
      <c r="P92" s="11"/>
      <c r="Q92" s="11">
        <f t="shared" si="3"/>
        <v>5.1381822839302531</v>
      </c>
      <c r="R92" s="11">
        <f t="shared" si="4"/>
        <v>6.1993869139073734</v>
      </c>
      <c r="S92" s="11">
        <f t="shared" si="5"/>
        <v>5.4160000000000004</v>
      </c>
      <c r="T92" s="11">
        <f t="shared" si="6"/>
        <v>5.5204000000000013</v>
      </c>
      <c r="U92" s="11">
        <f t="shared" si="7"/>
        <v>5.1381822839302531</v>
      </c>
    </row>
    <row r="93" spans="1:21" x14ac:dyDescent="0.3">
      <c r="A93" s="1">
        <v>2059</v>
      </c>
      <c r="B93" s="11"/>
      <c r="C93" s="11">
        <f>'BOR-CRSS (6 scenarios) '!B56/1000</f>
        <v>5.5357590458551149</v>
      </c>
      <c r="D93" s="11">
        <f>'BOR-CRSS (6 scenarios) '!E56/1000</f>
        <v>5.2642190461786953</v>
      </c>
      <c r="E93" s="11">
        <f>'BOR-CRSS (6 scenarios) '!H56/1000</f>
        <v>6.2390326069258037</v>
      </c>
      <c r="F93" s="11">
        <f>'BOR-CRSS (6 scenarios) '!K56/1000</f>
        <v>5.798723347811042</v>
      </c>
      <c r="G93" s="11">
        <f>'BOR-CRSS (6 scenarios) '!N56/1000</f>
        <v>5.1431283352463462</v>
      </c>
      <c r="H93" s="11">
        <f>'BOR-CRSS (6 scenarios) '!Q56/1000</f>
        <v>5.8684469723407027</v>
      </c>
      <c r="I93" s="11"/>
      <c r="J93" s="11"/>
      <c r="K93" s="11">
        <f>'UCRC 2007'!B52/1000</f>
        <v>5.5217000000000018</v>
      </c>
      <c r="L93" s="11">
        <f>'UCRC 2016'!B42/1000</f>
        <v>5.4219999999999997</v>
      </c>
      <c r="M93" s="11"/>
      <c r="N93" s="11"/>
      <c r="O93" s="11"/>
      <c r="P93" s="11"/>
      <c r="Q93" s="11">
        <f t="shared" si="3"/>
        <v>5.1431283352463462</v>
      </c>
      <c r="R93" s="11">
        <f t="shared" si="4"/>
        <v>6.2390326069258037</v>
      </c>
      <c r="S93" s="11">
        <f t="shared" si="5"/>
        <v>5.4219999999999997</v>
      </c>
      <c r="T93" s="11">
        <f t="shared" si="6"/>
        <v>5.5217000000000018</v>
      </c>
      <c r="U93" s="11">
        <f t="shared" si="7"/>
        <v>5.1431283352463462</v>
      </c>
    </row>
    <row r="94" spans="1:21" x14ac:dyDescent="0.3">
      <c r="A94" s="1">
        <v>2060</v>
      </c>
      <c r="B94" s="11"/>
      <c r="C94" s="11">
        <f>'BOR-CRSS (6 scenarios) '!B57/1000</f>
        <v>5.545507645855114</v>
      </c>
      <c r="D94" s="11">
        <f>'BOR-CRSS (6 scenarios) '!E57/1000</f>
        <v>5.2697435882640224</v>
      </c>
      <c r="E94" s="11">
        <f>'BOR-CRSS (6 scenarios) '!H57/1000</f>
        <v>6.2786782999442341</v>
      </c>
      <c r="F94" s="11">
        <f>'BOR-CRSS (6 scenarios) '!K57/1000</f>
        <v>5.8246265908249937</v>
      </c>
      <c r="G94" s="11">
        <f>'BOR-CRSS (6 scenarios) '!N57/1000</f>
        <v>5.1480743865624401</v>
      </c>
      <c r="H94" s="11">
        <f>'BOR-CRSS (6 scenarios) '!Q57/1000</f>
        <v>5.8885108446157419</v>
      </c>
      <c r="I94" s="11"/>
      <c r="J94" s="11"/>
      <c r="K94" s="11">
        <f>'UCRC 2007'!B53/1000</f>
        <v>5.5229999999999997</v>
      </c>
      <c r="L94" s="11">
        <f>'UCRC 2016'!B43/1000</f>
        <v>5.4279999999999999</v>
      </c>
      <c r="M94" s="11"/>
      <c r="N94" s="11"/>
      <c r="O94" s="11"/>
      <c r="P94" s="11"/>
      <c r="Q94" s="11">
        <f t="shared" si="3"/>
        <v>5.1480743865624401</v>
      </c>
      <c r="R94" s="11">
        <f t="shared" si="4"/>
        <v>6.2786782999442341</v>
      </c>
      <c r="S94" s="11">
        <f t="shared" si="5"/>
        <v>5.4279999999999999</v>
      </c>
      <c r="T94" s="11">
        <f t="shared" si="6"/>
        <v>5.5229999999999997</v>
      </c>
      <c r="U94" s="11">
        <f t="shared" si="7"/>
        <v>5.1480743865624401</v>
      </c>
    </row>
    <row r="95" spans="1:21" x14ac:dyDescent="0.3">
      <c r="A95" s="1"/>
      <c r="B95" s="1"/>
      <c r="C95" s="1"/>
      <c r="D95" s="1"/>
    </row>
  </sheetData>
  <mergeCells count="3">
    <mergeCell ref="C1:H1"/>
    <mergeCell ref="I1:J1"/>
    <mergeCell ref="K1:N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56DDA-B558-4F30-8BA0-DBC6341B7723}">
  <dimension ref="A1:J94"/>
  <sheetViews>
    <sheetView zoomScale="85" zoomScaleNormal="85" workbookViewId="0">
      <pane xSplit="1" ySplit="2" topLeftCell="B75" activePane="bottomRight" state="frozen"/>
      <selection pane="topRight" activeCell="B1" sqref="B1"/>
      <selection pane="bottomLeft" activeCell="A3" sqref="A3"/>
      <selection pane="bottomRight" activeCell="K8" sqref="K8"/>
    </sheetView>
  </sheetViews>
  <sheetFormatPr defaultRowHeight="14.4" x14ac:dyDescent="0.3"/>
  <cols>
    <col min="2" max="2" width="21.109375" style="24" bestFit="1" customWidth="1"/>
    <col min="3" max="7" width="13.33203125" style="24" bestFit="1" customWidth="1"/>
    <col min="8" max="8" width="17" customWidth="1"/>
  </cols>
  <sheetData>
    <row r="1" spans="1:10" x14ac:dyDescent="0.3">
      <c r="B1" s="24" t="s">
        <v>194</v>
      </c>
      <c r="C1" s="24" t="s">
        <v>18</v>
      </c>
      <c r="D1" s="24" t="s">
        <v>19</v>
      </c>
      <c r="E1" s="24" t="s">
        <v>61</v>
      </c>
      <c r="F1" s="24" t="s">
        <v>39</v>
      </c>
      <c r="G1" s="24" t="s">
        <v>20</v>
      </c>
      <c r="H1" s="2" t="s">
        <v>195</v>
      </c>
      <c r="J1" s="2"/>
    </row>
    <row r="2" spans="1:10" x14ac:dyDescent="0.3">
      <c r="A2" s="1" t="s">
        <v>54</v>
      </c>
      <c r="B2" s="24" t="s">
        <v>43</v>
      </c>
      <c r="C2" s="24" t="s">
        <v>43</v>
      </c>
      <c r="D2" s="24" t="s">
        <v>43</v>
      </c>
      <c r="E2" s="24" t="s">
        <v>43</v>
      </c>
      <c r="F2" s="24" t="s">
        <v>43</v>
      </c>
      <c r="G2" s="24" t="s">
        <v>43</v>
      </c>
      <c r="H2" s="36" t="s">
        <v>43</v>
      </c>
    </row>
    <row r="3" spans="1:10" x14ac:dyDescent="0.3">
      <c r="A3" s="1">
        <v>1970</v>
      </c>
      <c r="B3" s="11"/>
      <c r="C3" s="11"/>
      <c r="D3" s="11"/>
      <c r="E3" s="11"/>
      <c r="F3" s="11"/>
      <c r="G3" s="11"/>
      <c r="H3" s="12"/>
      <c r="I3" s="12"/>
      <c r="J3" s="12"/>
    </row>
    <row r="4" spans="1:10" x14ac:dyDescent="0.3">
      <c r="A4" s="1">
        <v>1971</v>
      </c>
      <c r="B4" s="11">
        <f>'Consumptive Uses'!C4/1000</f>
        <v>0.44189999999999996</v>
      </c>
      <c r="C4" s="11"/>
      <c r="D4" s="11"/>
      <c r="E4" s="11"/>
      <c r="F4" s="11"/>
      <c r="G4" s="11"/>
      <c r="H4" s="11">
        <f ca="1">'CRSP evap (PowellGrossEvapRate)'!F10/1000</f>
        <v>0.65747446570199541</v>
      </c>
      <c r="I4" s="12"/>
      <c r="J4" s="12"/>
    </row>
    <row r="5" spans="1:10" x14ac:dyDescent="0.3">
      <c r="A5" s="1">
        <v>1972</v>
      </c>
      <c r="B5" s="11">
        <f>'Consumptive Uses'!C5/1000</f>
        <v>0.44919999999999999</v>
      </c>
      <c r="C5" s="11"/>
      <c r="D5" s="11"/>
      <c r="E5" s="11"/>
      <c r="F5" s="11"/>
      <c r="G5" s="11"/>
      <c r="H5" s="11">
        <f ca="1">'CRSP evap (PowellGrossEvapRate)'!F11/1000</f>
        <v>0.66090741440991119</v>
      </c>
      <c r="I5" s="12"/>
      <c r="J5" s="12"/>
    </row>
    <row r="6" spans="1:10" x14ac:dyDescent="0.3">
      <c r="A6" s="1">
        <v>1973</v>
      </c>
      <c r="B6" s="11">
        <f>'Consumptive Uses'!C6/1000</f>
        <v>0.50409999999999999</v>
      </c>
      <c r="C6" s="11"/>
      <c r="D6" s="11"/>
      <c r="E6" s="11"/>
      <c r="F6" s="11"/>
      <c r="G6" s="11"/>
      <c r="H6" s="11">
        <f ca="1">'CRSP evap (PowellGrossEvapRate)'!F12/1000</f>
        <v>0.73501688721811698</v>
      </c>
      <c r="I6" s="12"/>
      <c r="J6" s="12"/>
    </row>
    <row r="7" spans="1:10" x14ac:dyDescent="0.3">
      <c r="A7" s="1">
        <v>1974</v>
      </c>
      <c r="B7" s="11">
        <f>'Consumptive Uses'!C7/1000</f>
        <v>0.59060000000000001</v>
      </c>
      <c r="C7" s="11"/>
      <c r="D7" s="11"/>
      <c r="E7" s="11"/>
      <c r="F7" s="11"/>
      <c r="G7" s="11"/>
      <c r="H7" s="11">
        <f ca="1">'CRSP evap (PowellGrossEvapRate)'!F13/1000</f>
        <v>0.81978498868997396</v>
      </c>
      <c r="I7" s="12"/>
      <c r="J7" s="12"/>
    </row>
    <row r="8" spans="1:10" x14ac:dyDescent="0.3">
      <c r="A8" s="1">
        <v>1975</v>
      </c>
      <c r="B8" s="11">
        <f>'Consumptive Uses'!C8/1000</f>
        <v>0.61329999999999996</v>
      </c>
      <c r="C8" s="11"/>
      <c r="D8" s="11"/>
      <c r="E8" s="11"/>
      <c r="F8" s="11"/>
      <c r="G8" s="11"/>
      <c r="H8" s="11">
        <f ca="1">'CRSP evap (PowellGrossEvapRate)'!F14/1000</f>
        <v>0.85385275162413699</v>
      </c>
      <c r="I8" s="12"/>
      <c r="J8" s="12"/>
    </row>
    <row r="9" spans="1:10" x14ac:dyDescent="0.3">
      <c r="A9" s="1">
        <v>1976</v>
      </c>
      <c r="B9" s="11">
        <f>'Consumptive Uses'!C9/1000</f>
        <v>0.62639999999999996</v>
      </c>
      <c r="C9" s="11"/>
      <c r="D9" s="11"/>
      <c r="E9" s="11"/>
      <c r="F9" s="11"/>
      <c r="G9" s="11"/>
      <c r="H9" s="11">
        <f ca="1">'CRSP evap (PowellGrossEvapRate)'!F15/1000</f>
        <v>0.8590072091579446</v>
      </c>
      <c r="I9" s="12"/>
      <c r="J9" s="12"/>
    </row>
    <row r="10" spans="1:10" x14ac:dyDescent="0.3">
      <c r="A10" s="1">
        <v>1977</v>
      </c>
      <c r="B10" s="11">
        <f>'Consumptive Uses'!C10/1000</f>
        <v>0.53700000000000003</v>
      </c>
      <c r="C10" s="11"/>
      <c r="D10" s="11"/>
      <c r="E10" s="11"/>
      <c r="F10" s="11"/>
      <c r="G10" s="11"/>
      <c r="H10" s="11">
        <f ca="1">'CRSP evap (PowellGrossEvapRate)'!F16/1000</f>
        <v>0.75761721284396555</v>
      </c>
      <c r="I10" s="12"/>
      <c r="J10" s="12"/>
    </row>
    <row r="11" spans="1:10" x14ac:dyDescent="0.3">
      <c r="A11" s="1">
        <v>1978</v>
      </c>
      <c r="B11" s="11">
        <f>'Consumptive Uses'!C11/1000</f>
        <v>0.51879999999999993</v>
      </c>
      <c r="C11" s="11"/>
      <c r="D11" s="11"/>
      <c r="E11" s="11"/>
      <c r="F11" s="11"/>
      <c r="G11" s="11"/>
      <c r="H11" s="11">
        <f ca="1">'CRSP evap (PowellGrossEvapRate)'!F17/1000</f>
        <v>0.74335185423804895</v>
      </c>
      <c r="I11" s="12"/>
      <c r="J11" s="12"/>
    </row>
    <row r="12" spans="1:10" x14ac:dyDescent="0.3">
      <c r="A12" s="1">
        <v>1979</v>
      </c>
      <c r="B12" s="11">
        <f>'Consumptive Uses'!C12/1000</f>
        <v>0.61229999999999996</v>
      </c>
      <c r="C12" s="11"/>
      <c r="D12" s="11"/>
      <c r="E12" s="11"/>
      <c r="F12" s="11"/>
      <c r="G12" s="11"/>
      <c r="H12" s="11">
        <f ca="1">'CRSP evap (PowellGrossEvapRate)'!F18/1000</f>
        <v>0.86106744928413914</v>
      </c>
      <c r="I12" s="12"/>
      <c r="J12" s="12"/>
    </row>
    <row r="13" spans="1:10" x14ac:dyDescent="0.3">
      <c r="A13" s="1">
        <v>1980</v>
      </c>
      <c r="B13" s="11">
        <f>'Consumptive Uses'!C13/1000</f>
        <v>0.68820000000000003</v>
      </c>
      <c r="C13" s="11">
        <f>'BOR 1981'!D4/1000</f>
        <v>0.52</v>
      </c>
      <c r="D13" s="11"/>
      <c r="E13" s="11"/>
      <c r="F13" s="11"/>
      <c r="G13" s="11"/>
      <c r="H13" s="11">
        <f ca="1">'CRSP evap (PowellGrossEvapRate)'!F19/1000</f>
        <v>0.94148264275014915</v>
      </c>
      <c r="I13" s="12"/>
      <c r="J13" s="12"/>
    </row>
    <row r="14" spans="1:10" x14ac:dyDescent="0.3">
      <c r="A14" s="1">
        <v>1981</v>
      </c>
      <c r="B14" s="11">
        <f>'Consumptive Uses'!C14/1000</f>
        <v>0.6482</v>
      </c>
      <c r="C14" s="11">
        <f>'BOR 1981'!D5/1000</f>
        <v>0.52</v>
      </c>
      <c r="D14" s="11"/>
      <c r="E14" s="11"/>
      <c r="F14" s="11"/>
      <c r="G14" s="11"/>
      <c r="H14" s="11">
        <f ca="1">'CRSP evap (PowellGrossEvapRate)'!F20/1000</f>
        <v>0.88855356775811434</v>
      </c>
      <c r="I14" s="12"/>
      <c r="J14" s="12"/>
    </row>
    <row r="15" spans="1:10" x14ac:dyDescent="0.3">
      <c r="A15" s="1">
        <v>1982</v>
      </c>
      <c r="B15" s="11">
        <f>'Consumptive Uses'!C15/1000</f>
        <v>0.6663</v>
      </c>
      <c r="C15" s="11">
        <f>'BOR 1981'!D6/1000</f>
        <v>0.52</v>
      </c>
      <c r="D15" s="11"/>
      <c r="E15" s="11"/>
      <c r="F15" s="11"/>
      <c r="G15" s="11"/>
      <c r="H15" s="11">
        <f ca="1">'CRSP evap (PowellGrossEvapRate)'!F21/1000</f>
        <v>0.91937055252395516</v>
      </c>
      <c r="I15" s="12"/>
      <c r="J15" s="12"/>
    </row>
    <row r="16" spans="1:10" x14ac:dyDescent="0.3">
      <c r="A16" s="1">
        <v>1983</v>
      </c>
      <c r="B16" s="11">
        <f>'Consumptive Uses'!C16/1000</f>
        <v>0.73409999999999997</v>
      </c>
      <c r="C16" s="11">
        <f>'BOR 1981'!D7/1000</f>
        <v>0.52</v>
      </c>
      <c r="D16" s="11">
        <f>'BOR 1984'!D4/1000</f>
        <v>0.52</v>
      </c>
      <c r="E16" s="11"/>
      <c r="F16" s="11"/>
      <c r="G16" s="11"/>
      <c r="H16" s="11">
        <f ca="1">'CRSP evap (PowellGrossEvapRate)'!F22/1000</f>
        <v>0.99406036719605251</v>
      </c>
      <c r="I16" s="12"/>
      <c r="J16" s="12"/>
    </row>
    <row r="17" spans="1:10" x14ac:dyDescent="0.3">
      <c r="A17" s="1">
        <v>1984</v>
      </c>
      <c r="B17" s="11">
        <f>'Consumptive Uses'!C17/1000</f>
        <v>0.71439999999999992</v>
      </c>
      <c r="C17" s="11">
        <f>'BOR 1981'!D8/1000</f>
        <v>0.52</v>
      </c>
      <c r="D17" s="11">
        <f>'BOR 1984'!D5/1000</f>
        <v>0.52</v>
      </c>
      <c r="E17" s="11"/>
      <c r="F17" s="11"/>
      <c r="G17" s="11"/>
      <c r="H17" s="11">
        <f ca="1">'CRSP evap (PowellGrossEvapRate)'!F23/1000</f>
        <v>0.97180775095807825</v>
      </c>
      <c r="I17" s="12"/>
      <c r="J17" s="12"/>
    </row>
    <row r="18" spans="1:10" x14ac:dyDescent="0.3">
      <c r="A18" s="1">
        <v>1985</v>
      </c>
      <c r="B18" s="11">
        <f>'Consumptive Uses'!C18/1000</f>
        <v>0.7026</v>
      </c>
      <c r="C18" s="11">
        <f>'BOR 1981'!D9/1000</f>
        <v>0.52</v>
      </c>
      <c r="D18" s="11">
        <f>'BOR 1984'!D6/1000</f>
        <v>0.52</v>
      </c>
      <c r="E18" s="11"/>
      <c r="F18" s="11"/>
      <c r="G18" s="11"/>
      <c r="H18" s="11">
        <f ca="1">'CRSP evap (PowellGrossEvapRate)'!F24/1000</f>
        <v>0.95717948490401372</v>
      </c>
      <c r="I18" s="12"/>
      <c r="J18" s="12"/>
    </row>
    <row r="19" spans="1:10" x14ac:dyDescent="0.3">
      <c r="A19" s="1">
        <v>1986</v>
      </c>
      <c r="B19" s="11">
        <f>'Consumptive Uses'!C19/1000</f>
        <v>0.70579999999999998</v>
      </c>
      <c r="C19" s="11">
        <f>'BOR 1981'!D10/1000</f>
        <v>0.52</v>
      </c>
      <c r="D19" s="11">
        <f>'BOR 1984'!D7/1000</f>
        <v>0.52</v>
      </c>
      <c r="E19" s="11"/>
      <c r="F19" s="11"/>
      <c r="G19" s="11"/>
      <c r="H19" s="11">
        <f ca="1">'CRSP evap (PowellGrossEvapRate)'!F25/1000</f>
        <v>0.96028126787609702</v>
      </c>
      <c r="I19" s="12"/>
      <c r="J19" s="12"/>
    </row>
    <row r="20" spans="1:10" x14ac:dyDescent="0.3">
      <c r="A20" s="1">
        <v>1987</v>
      </c>
      <c r="B20" s="11">
        <f>'Consumptive Uses'!C20/1000</f>
        <v>0.70479999999999998</v>
      </c>
      <c r="C20" s="11">
        <f>'BOR 1981'!D11/1000</f>
        <v>0.52</v>
      </c>
      <c r="D20" s="11">
        <f>'BOR 1984'!D8/1000</f>
        <v>0.52</v>
      </c>
      <c r="E20" s="11"/>
      <c r="F20" s="11"/>
      <c r="G20" s="11"/>
      <c r="H20" s="11">
        <f ca="1">'CRSP evap (PowellGrossEvapRate)'!F26/1000</f>
        <v>0.95946728887617472</v>
      </c>
      <c r="I20" s="12"/>
      <c r="J20" s="12"/>
    </row>
    <row r="21" spans="1:10" x14ac:dyDescent="0.3">
      <c r="A21" s="1">
        <v>1988</v>
      </c>
      <c r="B21" s="11">
        <f>'Consumptive Uses'!C21/1000</f>
        <v>0.68910000000000005</v>
      </c>
      <c r="C21" s="11">
        <f>'BOR 1981'!D12/1000</f>
        <v>0.52</v>
      </c>
      <c r="D21" s="11">
        <f>'BOR 1984'!D9/1000</f>
        <v>0.52</v>
      </c>
      <c r="E21" s="11"/>
      <c r="F21" s="11"/>
      <c r="G21" s="11"/>
      <c r="H21" s="11">
        <f ca="1">'CRSP evap (PowellGrossEvapRate)'!F27/1000</f>
        <v>0.93956270411811915</v>
      </c>
      <c r="I21" s="12"/>
      <c r="J21" s="12"/>
    </row>
    <row r="22" spans="1:10" x14ac:dyDescent="0.3">
      <c r="A22" s="1">
        <v>1989</v>
      </c>
      <c r="B22" s="11">
        <f>'Consumptive Uses'!C22/1000</f>
        <v>0.63449999999999995</v>
      </c>
      <c r="C22" s="11">
        <f>'BOR 1981'!D13/1000</f>
        <v>0.52</v>
      </c>
      <c r="D22" s="11">
        <f>'BOR 1984'!D10/1000</f>
        <v>0.52</v>
      </c>
      <c r="E22" s="11"/>
      <c r="F22" s="11"/>
      <c r="G22" s="11"/>
      <c r="H22" s="11">
        <f ca="1">'CRSP evap (PowellGrossEvapRate)'!F28/1000</f>
        <v>0.86990974034425783</v>
      </c>
      <c r="I22" s="12"/>
      <c r="J22" s="12"/>
    </row>
    <row r="23" spans="1:10" x14ac:dyDescent="0.3">
      <c r="A23" s="1">
        <v>1990</v>
      </c>
      <c r="B23" s="11">
        <f>'Consumptive Uses'!C23/1000</f>
        <v>0.5494</v>
      </c>
      <c r="C23" s="11">
        <f>'BOR 1981'!D14/1000</f>
        <v>0.52</v>
      </c>
      <c r="D23" s="11">
        <f>'BOR 1984'!D11/1000</f>
        <v>0.52</v>
      </c>
      <c r="E23" s="11"/>
      <c r="F23" s="11"/>
      <c r="G23" s="11"/>
      <c r="H23" s="11">
        <f ca="1">'CRSP evap (PowellGrossEvapRate)'!F29/1000</f>
        <v>0.77023937886804916</v>
      </c>
      <c r="I23" s="12"/>
      <c r="J23" s="12"/>
    </row>
    <row r="24" spans="1:10" x14ac:dyDescent="0.3">
      <c r="A24" s="1">
        <v>1991</v>
      </c>
      <c r="B24" s="11">
        <f>'Consumptive Uses'!C24/1000</f>
        <v>0.51029999999999998</v>
      </c>
      <c r="C24" s="11">
        <f>'BOR 1981'!D15/1000</f>
        <v>0.52</v>
      </c>
      <c r="D24" s="11">
        <f>'BOR 1984'!D12/1000</f>
        <v>0.52</v>
      </c>
      <c r="E24" s="11"/>
      <c r="F24" s="11"/>
      <c r="G24" s="11"/>
      <c r="H24" s="11">
        <f ca="1">'CRSP evap (PowellGrossEvapRate)'!F30/1000</f>
        <v>0.72885325623595199</v>
      </c>
      <c r="I24" s="12"/>
      <c r="J24" s="12"/>
    </row>
    <row r="25" spans="1:10" x14ac:dyDescent="0.3">
      <c r="A25" s="1">
        <v>1992</v>
      </c>
      <c r="B25" s="11">
        <f>'Consumptive Uses'!C25/1000</f>
        <v>0.49099999999999999</v>
      </c>
      <c r="C25" s="11">
        <f>'BOR 1981'!D16/1000</f>
        <v>0.52</v>
      </c>
      <c r="D25" s="11">
        <f>'BOR 1984'!D13/1000</f>
        <v>0.52</v>
      </c>
      <c r="E25" s="11"/>
      <c r="F25" s="11"/>
      <c r="G25" s="11"/>
      <c r="H25" s="11">
        <f ca="1">'CRSP evap (PowellGrossEvapRate)'!F31/1000</f>
        <v>0.70636687757189942</v>
      </c>
      <c r="I25" s="12"/>
      <c r="J25" s="12"/>
    </row>
    <row r="26" spans="1:10" x14ac:dyDescent="0.3">
      <c r="A26" s="1">
        <v>1993</v>
      </c>
      <c r="B26" s="11">
        <f>'Consumptive Uses'!C26/1000</f>
        <v>0.57350000000000001</v>
      </c>
      <c r="C26" s="11">
        <f>'BOR 1981'!D17/1000</f>
        <v>0.52</v>
      </c>
      <c r="D26" s="11">
        <f>'BOR 1984'!D14/1000</f>
        <v>0.52</v>
      </c>
      <c r="E26" s="11"/>
      <c r="F26" s="11"/>
      <c r="G26" s="11"/>
      <c r="H26" s="11">
        <f ca="1">'CRSP evap (PowellGrossEvapRate)'!F32/1000</f>
        <v>0.81223979782394151</v>
      </c>
      <c r="I26" s="12"/>
      <c r="J26" s="12"/>
    </row>
    <row r="27" spans="1:10" x14ac:dyDescent="0.3">
      <c r="A27" s="1">
        <v>1994</v>
      </c>
      <c r="B27" s="11">
        <f>'Consumptive Uses'!C27/1000</f>
        <v>0.58910000000000007</v>
      </c>
      <c r="C27" s="11">
        <f>'BOR 1981'!D18/1000</f>
        <v>0.52</v>
      </c>
      <c r="D27" s="11">
        <f>'BOR 1984'!D15/1000</f>
        <v>0.52</v>
      </c>
      <c r="E27" s="11"/>
      <c r="F27" s="11"/>
      <c r="G27" s="11"/>
      <c r="H27" s="11">
        <f ca="1">'CRSP evap (PowellGrossEvapRate)'!F33/1000</f>
        <v>0.81829292524796537</v>
      </c>
      <c r="I27" s="12"/>
      <c r="J27" s="12"/>
    </row>
    <row r="28" spans="1:10" x14ac:dyDescent="0.3">
      <c r="A28" s="1">
        <v>1995</v>
      </c>
      <c r="B28" s="11">
        <f>'Consumptive Uses'!C28/1000</f>
        <v>0.64890000000000003</v>
      </c>
      <c r="C28" s="11">
        <f>'BOR 1981'!D19/1000</f>
        <v>0.52</v>
      </c>
      <c r="D28" s="11">
        <f>'BOR 1984'!D16/1000</f>
        <v>0.52</v>
      </c>
      <c r="E28" s="11"/>
      <c r="F28" s="11"/>
      <c r="G28" s="11"/>
      <c r="H28" s="11">
        <f ca="1">'CRSP evap (PowellGrossEvapRate)'!F34/1000</f>
        <v>0.90276375463590741</v>
      </c>
      <c r="I28" s="12"/>
      <c r="J28" s="12"/>
    </row>
    <row r="29" spans="1:10" x14ac:dyDescent="0.3">
      <c r="A29" s="1">
        <v>1996</v>
      </c>
      <c r="B29" s="11">
        <f>'Consumptive Uses'!C29/1000</f>
        <v>0.67149999999999999</v>
      </c>
      <c r="C29" s="11">
        <f>'BOR 1981'!D20/1000</f>
        <v>0.52</v>
      </c>
      <c r="D29" s="11">
        <f>'BOR 1984'!D17/1000</f>
        <v>0.52</v>
      </c>
      <c r="E29" s="11"/>
      <c r="F29" s="11"/>
      <c r="G29" s="11"/>
      <c r="H29" s="11">
        <f ca="1">'CRSP evap (PowellGrossEvapRate)'!F35/1000</f>
        <v>0.91755619199006722</v>
      </c>
      <c r="I29" s="12"/>
      <c r="J29" s="12"/>
    </row>
    <row r="30" spans="1:10" x14ac:dyDescent="0.3">
      <c r="A30" s="1">
        <v>1997</v>
      </c>
      <c r="B30" s="11">
        <f>'Consumptive Uses'!C30/1000</f>
        <v>0.6845</v>
      </c>
      <c r="C30" s="11">
        <f>'BOR 1981'!D21/1000</f>
        <v>0.52</v>
      </c>
      <c r="D30" s="11">
        <f>'BOR 1984'!D18/1000</f>
        <v>0.52</v>
      </c>
      <c r="E30" s="11"/>
      <c r="F30" s="11"/>
      <c r="G30" s="11"/>
      <c r="H30" s="11">
        <f ca="1">'CRSP evap (PowellGrossEvapRate)'!F36/1000</f>
        <v>0.93872832649986093</v>
      </c>
      <c r="I30" s="12"/>
      <c r="J30" s="12"/>
    </row>
    <row r="31" spans="1:10" x14ac:dyDescent="0.3">
      <c r="A31" s="1">
        <v>1998</v>
      </c>
      <c r="B31" s="11">
        <f>'Consumptive Uses'!C31/1000</f>
        <v>0.69729999999999992</v>
      </c>
      <c r="C31" s="11">
        <f>'BOR 1981'!D22/1000</f>
        <v>0.52</v>
      </c>
      <c r="D31" s="11">
        <f>'BOR 1984'!D19/1000</f>
        <v>0.52</v>
      </c>
      <c r="E31" s="11"/>
      <c r="F31" s="11"/>
      <c r="G31" s="11"/>
      <c r="H31" s="11">
        <f ca="1">'CRSP evap (PowellGrossEvapRate)'!F37/1000</f>
        <v>0.95059917369004032</v>
      </c>
      <c r="I31" s="12"/>
      <c r="J31" s="12"/>
    </row>
    <row r="32" spans="1:10" x14ac:dyDescent="0.3">
      <c r="A32" s="1">
        <v>1999</v>
      </c>
      <c r="B32" s="11">
        <f>'Consumptive Uses'!C32/1000</f>
        <v>0.69650000000000001</v>
      </c>
      <c r="C32" s="11">
        <f>'BOR 1981'!D23/1000</f>
        <v>0.52</v>
      </c>
      <c r="D32" s="11">
        <f>'BOR 1984'!D20/1000</f>
        <v>0.52</v>
      </c>
      <c r="E32" s="11"/>
      <c r="F32" s="11"/>
      <c r="G32" s="11"/>
      <c r="H32" s="11">
        <f ca="1">'CRSP evap (PowellGrossEvapRate)'!F38/1000</f>
        <v>0.95052820642391911</v>
      </c>
      <c r="I32" s="12"/>
      <c r="J32" s="12"/>
    </row>
    <row r="33" spans="1:10" x14ac:dyDescent="0.3">
      <c r="A33" s="1">
        <v>2000</v>
      </c>
      <c r="B33" s="11">
        <f>'Consumptive Uses'!C33/1000</f>
        <v>0.6623</v>
      </c>
      <c r="C33" s="11">
        <f>'BOR 1981'!D24/1000</f>
        <v>0.52</v>
      </c>
      <c r="D33" s="11">
        <f>'BOR 1984'!D21/1000</f>
        <v>0.52</v>
      </c>
      <c r="E33" s="11"/>
      <c r="F33" s="11"/>
      <c r="G33" s="11"/>
      <c r="H33" s="11">
        <f ca="1">'CRSP evap (PowellGrossEvapRate)'!F39/1000</f>
        <v>0.90566725039620333</v>
      </c>
      <c r="I33" s="12"/>
      <c r="J33" s="12"/>
    </row>
    <row r="34" spans="1:10" x14ac:dyDescent="0.3">
      <c r="A34" s="1">
        <v>2001</v>
      </c>
      <c r="B34" s="11">
        <f>'Consumptive Uses'!C34/1000</f>
        <v>0.61629999999999996</v>
      </c>
      <c r="C34" s="11">
        <f>'BOR 1981'!D25/1000</f>
        <v>0.52</v>
      </c>
      <c r="D34" s="11">
        <f>'BOR 1984'!D22/1000</f>
        <v>0.52</v>
      </c>
      <c r="E34" s="11"/>
      <c r="F34" s="11"/>
      <c r="G34" s="11"/>
      <c r="H34" s="11">
        <f ca="1">'CRSP evap (PowellGrossEvapRate)'!F40/1000</f>
        <v>0.85033882746800071</v>
      </c>
      <c r="I34" s="12"/>
      <c r="J34" s="12"/>
    </row>
    <row r="35" spans="1:10" x14ac:dyDescent="0.3">
      <c r="A35" s="1">
        <v>2002</v>
      </c>
      <c r="B35" s="11">
        <f>'Consumptive Uses'!C35/1000</f>
        <v>0.51360000000000006</v>
      </c>
      <c r="C35" s="11">
        <f>'BOR 1981'!D26/1000</f>
        <v>0.52</v>
      </c>
      <c r="D35" s="11">
        <f>'BOR 1984'!D23/1000</f>
        <v>0.52</v>
      </c>
      <c r="E35" s="11"/>
      <c r="F35" s="11"/>
      <c r="G35" s="11">
        <f>'UCRC 1999'!C7/1000</f>
        <v>0.57399999999999995</v>
      </c>
      <c r="H35" s="11">
        <f ca="1">'CRSP evap (PowellGrossEvapRate)'!F41/1000</f>
        <v>0.72813741333606863</v>
      </c>
      <c r="I35" s="12"/>
      <c r="J35" s="12"/>
    </row>
    <row r="36" spans="1:10" x14ac:dyDescent="0.3">
      <c r="A36" s="1">
        <v>2003</v>
      </c>
      <c r="B36" s="11">
        <f>'Consumptive Uses'!C36/1000</f>
        <v>0.42819999999999997</v>
      </c>
      <c r="C36" s="11">
        <f>'BOR 1981'!D27/1000</f>
        <v>0.52</v>
      </c>
      <c r="D36" s="11">
        <f>'BOR 1984'!D24/1000</f>
        <v>0.52</v>
      </c>
      <c r="E36" s="11"/>
      <c r="F36" s="11"/>
      <c r="G36" s="11">
        <f>'UCRC 1999'!C8/1000</f>
        <v>0.57399999999999995</v>
      </c>
      <c r="H36" s="11">
        <f ca="1">'CRSP evap (PowellGrossEvapRate)'!F42/1000</f>
        <v>0.63756358364992727</v>
      </c>
      <c r="I36" s="12"/>
      <c r="J36" s="12"/>
    </row>
    <row r="37" spans="1:10" x14ac:dyDescent="0.3">
      <c r="A37" s="1">
        <v>2004</v>
      </c>
      <c r="B37" s="11">
        <f>'Consumptive Uses'!C37/1000</f>
        <v>0.35520000000000002</v>
      </c>
      <c r="C37" s="11">
        <f>'BOR 1981'!D28/1000</f>
        <v>0.52</v>
      </c>
      <c r="D37" s="11">
        <f>'BOR 1984'!D25/1000</f>
        <v>0.52</v>
      </c>
      <c r="E37" s="11"/>
      <c r="F37" s="11"/>
      <c r="G37" s="11">
        <f>'UCRC 1999'!C9/1000</f>
        <v>0.57399999999999995</v>
      </c>
      <c r="H37" s="11">
        <f ca="1">'CRSP evap (PowellGrossEvapRate)'!F43/1000</f>
        <v>0.55619125549011084</v>
      </c>
      <c r="I37" s="12"/>
      <c r="J37" s="12"/>
    </row>
    <row r="38" spans="1:10" x14ac:dyDescent="0.3">
      <c r="A38" s="1">
        <v>2005</v>
      </c>
      <c r="B38" s="11">
        <f>'Consumptive Uses'!C38/1000</f>
        <v>0.39389999999999997</v>
      </c>
      <c r="C38" s="11">
        <f>'BOR 1981'!D29/1000</f>
        <v>0.52</v>
      </c>
      <c r="D38" s="11">
        <f>'BOR 1984'!D26/1000</f>
        <v>0.52</v>
      </c>
      <c r="E38" s="11"/>
      <c r="F38" s="11"/>
      <c r="G38" s="11">
        <f>'UCRC 1999'!C10/1000</f>
        <v>0.57399999999999995</v>
      </c>
      <c r="H38" s="11">
        <f ca="1">'CRSP evap (PowellGrossEvapRate)'!F44/1000</f>
        <v>0.60978463515788783</v>
      </c>
      <c r="I38" s="12"/>
      <c r="J38" s="12"/>
    </row>
    <row r="39" spans="1:10" x14ac:dyDescent="0.3">
      <c r="A39" s="1">
        <v>2006</v>
      </c>
      <c r="B39" s="11">
        <f>'Consumptive Uses'!C39/1000</f>
        <v>0.44400000000000001</v>
      </c>
      <c r="C39" s="11">
        <f>'BOR 1981'!D30/1000</f>
        <v>0.52</v>
      </c>
      <c r="D39" s="11">
        <f>'BOR 1984'!D27/1000</f>
        <v>0.52</v>
      </c>
      <c r="E39" s="11"/>
      <c r="F39" s="11"/>
      <c r="G39" s="11">
        <f>'UCRC 1999'!C11/1000</f>
        <v>0.57399999999999995</v>
      </c>
      <c r="H39" s="11">
        <f ca="1">'CRSP evap (PowellGrossEvapRate)'!F45/1000</f>
        <v>0.636800482579853</v>
      </c>
      <c r="I39" s="12"/>
      <c r="J39" s="12"/>
    </row>
    <row r="40" spans="1:10" x14ac:dyDescent="0.3">
      <c r="A40" s="1">
        <v>2007</v>
      </c>
      <c r="B40" s="11">
        <f>'Consumptive Uses'!C40/1000</f>
        <v>0.45300000000000001</v>
      </c>
      <c r="C40" s="11">
        <f>'BOR 1981'!D31/1000</f>
        <v>0.52</v>
      </c>
      <c r="D40" s="11">
        <f>'BOR 1984'!D28/1000</f>
        <v>0.52</v>
      </c>
      <c r="E40" s="11"/>
      <c r="F40" s="11"/>
      <c r="G40" s="11">
        <f>'UCRC 1999'!C12/1000</f>
        <v>0.57399999999999995</v>
      </c>
      <c r="H40" s="11">
        <f ca="1">'CRSP evap (PowellGrossEvapRate)'!F46/1000</f>
        <v>0.63770617222994719</v>
      </c>
      <c r="I40" s="12"/>
      <c r="J40" s="12"/>
    </row>
    <row r="41" spans="1:10" x14ac:dyDescent="0.3">
      <c r="A41" s="1">
        <v>2008</v>
      </c>
      <c r="B41" s="11">
        <f>'Consumptive Uses'!C41/1000</f>
        <v>0.49510000000000004</v>
      </c>
      <c r="C41" s="11">
        <f>'BOR 1981'!D32/1000</f>
        <v>0.52</v>
      </c>
      <c r="D41" s="11">
        <f>'BOR 1984'!D29/1000</f>
        <v>0.52</v>
      </c>
      <c r="E41" s="11"/>
      <c r="F41" s="11"/>
      <c r="G41" s="11">
        <f>'UCRC 1999'!C13/1000</f>
        <v>0.57399999999999995</v>
      </c>
      <c r="H41" s="11">
        <f ca="1">'CRSP evap (PowellGrossEvapRate)'!F47/1000</f>
        <v>0.68583118007395272</v>
      </c>
      <c r="I41" s="12"/>
      <c r="J41" s="12"/>
    </row>
    <row r="42" spans="1:10" x14ac:dyDescent="0.3">
      <c r="A42" s="1">
        <v>2009</v>
      </c>
      <c r="B42" s="11">
        <f>'Consumptive Uses'!C42/1000</f>
        <v>0.53310000000000002</v>
      </c>
      <c r="C42" s="11">
        <f>'BOR 1981'!D33/1000</f>
        <v>0.52</v>
      </c>
      <c r="D42" s="11">
        <f>'BOR 1984'!D30/1000</f>
        <v>0.52</v>
      </c>
      <c r="E42" s="11"/>
      <c r="F42" s="11"/>
      <c r="G42" s="11">
        <f>'UCRC 1999'!C14/1000</f>
        <v>0.57399999999999995</v>
      </c>
      <c r="H42" s="11">
        <f ca="1">'CRSP evap (PowellGrossEvapRate)'!F48/1000</f>
        <v>0.72879939231190338</v>
      </c>
      <c r="I42" s="12"/>
      <c r="J42" s="12"/>
    </row>
    <row r="43" spans="1:10" x14ac:dyDescent="0.3">
      <c r="A43" s="1">
        <v>2010</v>
      </c>
      <c r="B43" s="11">
        <f>'Consumptive Uses'!C43/1000</f>
        <v>0.53110000000000002</v>
      </c>
      <c r="C43" s="11">
        <f>'BOR 1981'!D34/1000</f>
        <v>0.52</v>
      </c>
      <c r="D43" s="11">
        <f>'BOR 1984'!D31/1000</f>
        <v>0.52</v>
      </c>
      <c r="E43" s="11">
        <f>'UCRC 2007'!D3/1000</f>
        <v>0.25</v>
      </c>
      <c r="F43" s="11"/>
      <c r="G43" s="11">
        <f>'UCRC 1999'!C15/1000</f>
        <v>0.57399999999999995</v>
      </c>
      <c r="H43" s="11">
        <f ca="1">'CRSP evap (PowellGrossEvapRate)'!F49/1000</f>
        <v>0.7265718930519619</v>
      </c>
      <c r="I43" s="12"/>
      <c r="J43" s="12"/>
    </row>
    <row r="44" spans="1:10" x14ac:dyDescent="0.3">
      <c r="A44" s="1">
        <v>2011</v>
      </c>
      <c r="B44" s="11">
        <f>'Consumptive Uses'!C44/1000</f>
        <v>0.56989999999999996</v>
      </c>
      <c r="C44" s="11"/>
      <c r="D44" s="11">
        <f>'BOR 1984'!D32/1000</f>
        <v>0.52</v>
      </c>
      <c r="E44" s="11">
        <f>'UCRC 2007'!D4/1000</f>
        <v>0.25</v>
      </c>
      <c r="F44" s="11"/>
      <c r="G44" s="11">
        <f>'UCRC 1999'!C16/1000</f>
        <v>0.57399999999999995</v>
      </c>
      <c r="H44" s="11">
        <f ca="1">'CRSP evap (PowellGrossEvapRate)'!F50/1000</f>
        <v>0.77062512831017405</v>
      </c>
      <c r="I44" s="12"/>
      <c r="J44" s="12"/>
    </row>
    <row r="45" spans="1:10" x14ac:dyDescent="0.3">
      <c r="A45" s="1">
        <v>2012</v>
      </c>
      <c r="B45" s="11">
        <f>'Consumptive Uses'!C45/1000</f>
        <v>0.51749999999999996</v>
      </c>
      <c r="C45" s="11"/>
      <c r="D45" s="11">
        <f>'BOR 1984'!D33/1000</f>
        <v>0.52</v>
      </c>
      <c r="E45" s="11">
        <f>'UCRC 2007'!D5/1000</f>
        <v>0.25</v>
      </c>
      <c r="F45" s="11"/>
      <c r="G45" s="11">
        <f>'UCRC 1999'!C17/1000</f>
        <v>0.57399999999999995</v>
      </c>
      <c r="H45" s="11">
        <f ca="1">'CRSP evap (PowellGrossEvapRate)'!F51/1000</f>
        <v>0.7100233452559549</v>
      </c>
      <c r="I45" s="12"/>
      <c r="J45" s="12"/>
    </row>
    <row r="46" spans="1:10" x14ac:dyDescent="0.3">
      <c r="A46" s="1">
        <v>2013</v>
      </c>
      <c r="B46" s="11">
        <f>'Consumptive Uses'!C46/1000</f>
        <v>0.42380000000000001</v>
      </c>
      <c r="C46" s="11"/>
      <c r="D46" s="11">
        <f>'BOR 1984'!D34/1000</f>
        <v>0.52</v>
      </c>
      <c r="E46" s="11">
        <f>'UCRC 2007'!D6/1000</f>
        <v>0.25</v>
      </c>
      <c r="F46" s="11"/>
      <c r="G46" s="11">
        <f>'UCRC 1999'!C18/1000</f>
        <v>0.57399999999999995</v>
      </c>
      <c r="H46" s="11">
        <f ca="1">'CRSP evap (PowellGrossEvapRate)'!F52/1000</f>
        <v>0.6052697848200923</v>
      </c>
      <c r="I46" s="12"/>
      <c r="J46" s="12"/>
    </row>
    <row r="47" spans="1:10" x14ac:dyDescent="0.3">
      <c r="A47" s="1">
        <v>2014</v>
      </c>
      <c r="B47" s="11">
        <f>'Consumptive Uses'!C47/1000</f>
        <v>0.44260000000000005</v>
      </c>
      <c r="C47" s="11"/>
      <c r="D47" s="11">
        <f>'BOR 1984'!D35/1000</f>
        <v>0.52</v>
      </c>
      <c r="E47" s="11">
        <f>'UCRC 2007'!D7/1000</f>
        <v>0.25</v>
      </c>
      <c r="F47" s="11"/>
      <c r="G47" s="11">
        <f>'UCRC 1999'!C19/1000</f>
        <v>0.57399999999999995</v>
      </c>
      <c r="H47" s="11">
        <f ca="1">'CRSP evap (PowellGrossEvapRate)'!F53/1000</f>
        <v>0.6259112959800277</v>
      </c>
      <c r="I47" s="12"/>
      <c r="J47" s="12"/>
    </row>
    <row r="48" spans="1:10" x14ac:dyDescent="0.3">
      <c r="A48" s="1">
        <v>2015</v>
      </c>
      <c r="B48" s="11">
        <f>'Consumptive Uses'!C48/1000</f>
        <v>0.46079999999999999</v>
      </c>
      <c r="C48" s="11"/>
      <c r="D48" s="11">
        <f>'BOR 1984'!D36/1000</f>
        <v>0.52</v>
      </c>
      <c r="E48" s="11">
        <f>'UCRC 2007'!D8/1000</f>
        <v>0.25</v>
      </c>
      <c r="F48" s="11"/>
      <c r="G48" s="11">
        <f>'UCRC 1999'!C20/1000</f>
        <v>0.57399999999999995</v>
      </c>
      <c r="H48" s="11">
        <f ca="1">'CRSP evap (PowellGrossEvapRate)'!F54/1000</f>
        <v>0.64620689315022861</v>
      </c>
      <c r="I48" s="12"/>
      <c r="J48" s="12"/>
    </row>
    <row r="49" spans="1:10" x14ac:dyDescent="0.3">
      <c r="A49" s="1">
        <v>2016</v>
      </c>
      <c r="B49" s="11">
        <f>'Consumptive Uses'!C49/1000</f>
        <v>0.46870000000000001</v>
      </c>
      <c r="C49" s="11"/>
      <c r="D49" s="11">
        <f>'BOR 1984'!D37/1000</f>
        <v>0.52</v>
      </c>
      <c r="E49" s="11">
        <f>'UCRC 2007'!D9/1000</f>
        <v>0.25</v>
      </c>
      <c r="F49" s="11"/>
      <c r="G49" s="11">
        <f>'UCRC 1999'!C21/1000</f>
        <v>0.57399999999999995</v>
      </c>
      <c r="H49" s="11">
        <f ca="1">'CRSP evap (PowellGrossEvapRate)'!F55/1000</f>
        <v>0.65523519804194386</v>
      </c>
      <c r="I49" s="12"/>
      <c r="J49" s="12"/>
    </row>
    <row r="50" spans="1:10" x14ac:dyDescent="0.3">
      <c r="A50" s="1">
        <v>2017</v>
      </c>
      <c r="B50" s="11">
        <f>'Consumptive Uses'!C50/1000</f>
        <v>0.51239999999999997</v>
      </c>
      <c r="C50" s="11"/>
      <c r="D50" s="11">
        <f>'BOR 1984'!D38/1000</f>
        <v>0.52</v>
      </c>
      <c r="E50" s="11">
        <f>'UCRC 2007'!D10/1000</f>
        <v>0.25</v>
      </c>
      <c r="F50" s="11"/>
      <c r="G50" s="11">
        <f>'UCRC 1999'!C22/1000</f>
        <v>0.57399999999999995</v>
      </c>
      <c r="H50" s="11">
        <f ca="1">'CRSP evap (PowellGrossEvapRate)'!F56/1000</f>
        <v>0.70493525872198937</v>
      </c>
      <c r="I50" s="12"/>
      <c r="J50" s="12"/>
    </row>
    <row r="51" spans="1:10" x14ac:dyDescent="0.3">
      <c r="A51" s="1">
        <v>2018</v>
      </c>
      <c r="B51" s="11">
        <f>'Consumptive Uses'!C51/1000</f>
        <v>0.45219999999999999</v>
      </c>
      <c r="C51" s="11"/>
      <c r="D51" s="11">
        <f>'BOR 1984'!D39/1000</f>
        <v>0.52</v>
      </c>
      <c r="E51" s="11">
        <f>'UCRC 2007'!D11/1000</f>
        <v>0.25</v>
      </c>
      <c r="F51" s="11"/>
      <c r="G51" s="11">
        <f>'UCRC 1999'!C23/1000</f>
        <v>0.57399999999999995</v>
      </c>
      <c r="H51" s="11">
        <f ca="1">'CRSP evap (PowellGrossEvapRate)'!F57/1000</f>
        <v>0.63488857766988993</v>
      </c>
      <c r="I51" s="12"/>
      <c r="J51" s="12"/>
    </row>
    <row r="52" spans="1:10" x14ac:dyDescent="0.3">
      <c r="A52" s="1">
        <v>2019</v>
      </c>
      <c r="B52" s="11"/>
      <c r="C52" s="11"/>
      <c r="D52" s="11">
        <f>'BOR 1984'!D40/1000</f>
        <v>0.52</v>
      </c>
      <c r="E52" s="11">
        <f>'UCRC 2007'!D12/1000</f>
        <v>0.25</v>
      </c>
      <c r="F52" s="11"/>
      <c r="G52" s="11">
        <f>'UCRC 1999'!C24/1000</f>
        <v>0.57399999999999995</v>
      </c>
      <c r="H52" s="12"/>
      <c r="I52" s="12"/>
      <c r="J52" s="12"/>
    </row>
    <row r="53" spans="1:10" x14ac:dyDescent="0.3">
      <c r="A53" s="1">
        <v>2020</v>
      </c>
      <c r="B53" s="11"/>
      <c r="C53" s="11"/>
      <c r="D53" s="11">
        <f>'BOR 1984'!D41/1000</f>
        <v>0.52</v>
      </c>
      <c r="E53" s="11">
        <f>'UCRC 2007'!D13/1000</f>
        <v>0.25</v>
      </c>
      <c r="F53" s="11">
        <f>'UCRC 2016'!C3/1000</f>
        <v>0.52</v>
      </c>
      <c r="G53" s="11">
        <f>'UCRC 1999'!C25/1000</f>
        <v>0.57399999999999995</v>
      </c>
      <c r="H53" s="12"/>
      <c r="I53" s="12"/>
      <c r="J53" s="12"/>
    </row>
    <row r="54" spans="1:10" x14ac:dyDescent="0.3">
      <c r="A54" s="1">
        <v>2021</v>
      </c>
      <c r="B54" s="11"/>
      <c r="C54" s="11"/>
      <c r="D54" s="11">
        <f>'BOR 1984'!D42/1000</f>
        <v>0.52</v>
      </c>
      <c r="E54" s="11">
        <f>'UCRC 2007'!D14/1000</f>
        <v>0.25</v>
      </c>
      <c r="F54" s="11">
        <f>'UCRC 2016'!C4/1000</f>
        <v>0.52</v>
      </c>
      <c r="G54" s="11">
        <f>'UCRC 1999'!C26/1000</f>
        <v>0.57399999999999995</v>
      </c>
      <c r="H54" s="12"/>
      <c r="I54" s="12"/>
      <c r="J54" s="12"/>
    </row>
    <row r="55" spans="1:10" x14ac:dyDescent="0.3">
      <c r="A55" s="1">
        <v>2022</v>
      </c>
      <c r="B55" s="11"/>
      <c r="C55" s="11"/>
      <c r="D55" s="11">
        <f>'BOR 1984'!D43/1000</f>
        <v>0.52</v>
      </c>
      <c r="E55" s="11">
        <f>'UCRC 2007'!D15/1000</f>
        <v>0.25</v>
      </c>
      <c r="F55" s="11">
        <f>'UCRC 2016'!C5/1000</f>
        <v>0.52</v>
      </c>
      <c r="G55" s="11">
        <f>'UCRC 1999'!C27/1000</f>
        <v>0.57399999999999995</v>
      </c>
      <c r="H55" s="12"/>
      <c r="I55" s="12"/>
      <c r="J55" s="12"/>
    </row>
    <row r="56" spans="1:10" x14ac:dyDescent="0.3">
      <c r="A56" s="1">
        <v>2023</v>
      </c>
      <c r="B56" s="11"/>
      <c r="C56" s="11"/>
      <c r="D56" s="11">
        <f>'BOR 1984'!D44/1000</f>
        <v>0.52</v>
      </c>
      <c r="E56" s="11">
        <f>'UCRC 2007'!D16/1000</f>
        <v>0.25</v>
      </c>
      <c r="F56" s="11">
        <f>'UCRC 2016'!C6/1000</f>
        <v>0.52</v>
      </c>
      <c r="G56" s="11">
        <f>'UCRC 1999'!C28/1000</f>
        <v>0.57399999999999995</v>
      </c>
      <c r="H56" s="12"/>
      <c r="I56" s="12"/>
      <c r="J56" s="12"/>
    </row>
    <row r="57" spans="1:10" x14ac:dyDescent="0.3">
      <c r="A57" s="1">
        <v>2024</v>
      </c>
      <c r="B57" s="11"/>
      <c r="C57" s="11"/>
      <c r="D57" s="11">
        <f>'BOR 1984'!D45/1000</f>
        <v>0.52</v>
      </c>
      <c r="E57" s="11">
        <f>'UCRC 2007'!D17/1000</f>
        <v>0.25</v>
      </c>
      <c r="F57" s="11">
        <f>'UCRC 2016'!C7/1000</f>
        <v>0.52</v>
      </c>
      <c r="G57" s="11">
        <f>'UCRC 1999'!C29/1000</f>
        <v>0.57399999999999995</v>
      </c>
      <c r="H57" s="12"/>
      <c r="I57" s="12"/>
      <c r="J57" s="12"/>
    </row>
    <row r="58" spans="1:10" x14ac:dyDescent="0.3">
      <c r="A58" s="1">
        <v>2025</v>
      </c>
      <c r="B58" s="11"/>
      <c r="C58" s="11"/>
      <c r="D58" s="11">
        <f>'BOR 1984'!D46/1000</f>
        <v>0.52</v>
      </c>
      <c r="E58" s="11">
        <f>'UCRC 2007'!D18/1000</f>
        <v>0.25</v>
      </c>
      <c r="F58" s="11">
        <f>'UCRC 2016'!C8/1000</f>
        <v>0.52</v>
      </c>
      <c r="G58" s="11">
        <f>'UCRC 1999'!C30/1000</f>
        <v>0.57399999999999995</v>
      </c>
      <c r="H58" s="12"/>
      <c r="I58" s="12"/>
      <c r="J58" s="12"/>
    </row>
    <row r="59" spans="1:10" x14ac:dyDescent="0.3">
      <c r="A59" s="1">
        <v>2026</v>
      </c>
      <c r="B59" s="11"/>
      <c r="C59" s="11"/>
      <c r="D59" s="11">
        <f>'BOR 1984'!D47/1000</f>
        <v>0.52</v>
      </c>
      <c r="E59" s="11">
        <f>'UCRC 2007'!D19/1000</f>
        <v>0.25</v>
      </c>
      <c r="F59" s="11">
        <f>'UCRC 2016'!C9/1000</f>
        <v>0.52</v>
      </c>
      <c r="G59" s="11">
        <f>'UCRC 1999'!C31/1000</f>
        <v>0.57399999999999995</v>
      </c>
      <c r="H59" s="12"/>
      <c r="I59" s="12"/>
      <c r="J59" s="12"/>
    </row>
    <row r="60" spans="1:10" x14ac:dyDescent="0.3">
      <c r="A60" s="1">
        <v>2027</v>
      </c>
      <c r="B60" s="11"/>
      <c r="C60" s="11"/>
      <c r="D60" s="11">
        <f>'BOR 1984'!D48/1000</f>
        <v>0.52</v>
      </c>
      <c r="E60" s="11">
        <f>'UCRC 2007'!D20/1000</f>
        <v>0.25</v>
      </c>
      <c r="F60" s="11">
        <f>'UCRC 2016'!C10/1000</f>
        <v>0.52</v>
      </c>
      <c r="G60" s="11">
        <f>'UCRC 1999'!C32/1000</f>
        <v>0.57399999999999995</v>
      </c>
      <c r="H60" s="12"/>
      <c r="I60" s="12"/>
      <c r="J60" s="12"/>
    </row>
    <row r="61" spans="1:10" x14ac:dyDescent="0.3">
      <c r="A61" s="1">
        <v>2028</v>
      </c>
      <c r="B61" s="11"/>
      <c r="C61" s="11"/>
      <c r="D61" s="11">
        <f>'BOR 1984'!D49/1000</f>
        <v>0.52</v>
      </c>
      <c r="E61" s="11">
        <f>'UCRC 2007'!D21/1000</f>
        <v>0.25</v>
      </c>
      <c r="F61" s="11">
        <f>'UCRC 2016'!C11/1000</f>
        <v>0.52</v>
      </c>
      <c r="G61" s="11">
        <f>'UCRC 1999'!C33/1000</f>
        <v>0.57399999999999995</v>
      </c>
      <c r="H61" s="12"/>
      <c r="I61" s="12"/>
      <c r="J61" s="12"/>
    </row>
    <row r="62" spans="1:10" x14ac:dyDescent="0.3">
      <c r="A62" s="1">
        <v>2029</v>
      </c>
      <c r="B62" s="11"/>
      <c r="C62" s="11"/>
      <c r="D62" s="11">
        <f>'BOR 1984'!D50/1000</f>
        <v>0.52</v>
      </c>
      <c r="E62" s="11">
        <f>'UCRC 2007'!D22/1000</f>
        <v>0.25</v>
      </c>
      <c r="F62" s="11">
        <f>'UCRC 2016'!C12/1000</f>
        <v>0.52</v>
      </c>
      <c r="G62" s="11">
        <f>'UCRC 1999'!C34/1000</f>
        <v>0.57399999999999995</v>
      </c>
      <c r="H62" s="12"/>
      <c r="I62" s="12"/>
      <c r="J62" s="12"/>
    </row>
    <row r="63" spans="1:10" x14ac:dyDescent="0.3">
      <c r="A63" s="1">
        <v>2030</v>
      </c>
      <c r="B63" s="11"/>
      <c r="C63" s="11"/>
      <c r="D63" s="11">
        <f>'BOR 1984'!D51/1000</f>
        <v>0.52</v>
      </c>
      <c r="E63" s="11">
        <f>'UCRC 2007'!D23/1000</f>
        <v>0.25</v>
      </c>
      <c r="F63" s="11">
        <f>'UCRC 2016'!C13/1000</f>
        <v>0.52</v>
      </c>
      <c r="G63" s="11">
        <f>'UCRC 1999'!C35/1000</f>
        <v>0.57399999999999995</v>
      </c>
      <c r="H63" s="12"/>
      <c r="I63" s="12"/>
      <c r="J63" s="12"/>
    </row>
    <row r="64" spans="1:10" x14ac:dyDescent="0.3">
      <c r="A64" s="1">
        <v>2031</v>
      </c>
      <c r="B64" s="11"/>
      <c r="C64" s="11"/>
      <c r="D64" s="11">
        <f>'BOR 1984'!D52/1000</f>
        <v>0.52</v>
      </c>
      <c r="E64" s="11">
        <f>'UCRC 2007'!D24/1000</f>
        <v>0.25</v>
      </c>
      <c r="F64" s="11">
        <f>'UCRC 2016'!C14/1000</f>
        <v>0.52</v>
      </c>
      <c r="G64" s="11">
        <f>'UCRC 1999'!C36/1000</f>
        <v>0.57399999999999995</v>
      </c>
      <c r="H64" s="12"/>
      <c r="I64" s="12"/>
      <c r="J64" s="12"/>
    </row>
    <row r="65" spans="1:10" x14ac:dyDescent="0.3">
      <c r="A65" s="1">
        <v>2032</v>
      </c>
      <c r="B65" s="11"/>
      <c r="C65" s="11"/>
      <c r="D65" s="11">
        <f>'BOR 1984'!D53/1000</f>
        <v>0.52</v>
      </c>
      <c r="E65" s="11">
        <f>'UCRC 2007'!D25/1000</f>
        <v>0.25</v>
      </c>
      <c r="F65" s="11">
        <f>'UCRC 2016'!C15/1000</f>
        <v>0.52</v>
      </c>
      <c r="G65" s="11">
        <f>'UCRC 1999'!C37/1000</f>
        <v>0.57399999999999995</v>
      </c>
      <c r="H65" s="12"/>
      <c r="I65" s="12"/>
      <c r="J65" s="12"/>
    </row>
    <row r="66" spans="1:10" x14ac:dyDescent="0.3">
      <c r="A66" s="1">
        <v>2033</v>
      </c>
      <c r="B66" s="11"/>
      <c r="C66" s="11"/>
      <c r="D66" s="11">
        <f>'BOR 1984'!D54/1000</f>
        <v>0.52</v>
      </c>
      <c r="E66" s="11">
        <f>'UCRC 2007'!D26/1000</f>
        <v>0.25</v>
      </c>
      <c r="F66" s="11">
        <f>'UCRC 2016'!C16/1000</f>
        <v>0.52</v>
      </c>
      <c r="G66" s="11">
        <f>'UCRC 1999'!C38/1000</f>
        <v>0.57399999999999995</v>
      </c>
      <c r="H66" s="12"/>
      <c r="I66" s="12"/>
      <c r="J66" s="12"/>
    </row>
    <row r="67" spans="1:10" x14ac:dyDescent="0.3">
      <c r="A67" s="1">
        <v>2034</v>
      </c>
      <c r="B67" s="11"/>
      <c r="C67" s="11"/>
      <c r="D67" s="11">
        <f>'BOR 1984'!D55/1000</f>
        <v>0.52</v>
      </c>
      <c r="E67" s="11">
        <f>'UCRC 2007'!D27/1000</f>
        <v>0.25</v>
      </c>
      <c r="F67" s="11">
        <f>'UCRC 2016'!C17/1000</f>
        <v>0.52</v>
      </c>
      <c r="G67" s="11">
        <f>'UCRC 1999'!C39/1000</f>
        <v>0.57399999999999995</v>
      </c>
      <c r="H67" s="12"/>
      <c r="I67" s="12"/>
      <c r="J67" s="12"/>
    </row>
    <row r="68" spans="1:10" x14ac:dyDescent="0.3">
      <c r="A68" s="1">
        <v>2035</v>
      </c>
      <c r="B68" s="11"/>
      <c r="C68" s="11"/>
      <c r="D68" s="11">
        <f>'BOR 1984'!D56/1000</f>
        <v>0.52</v>
      </c>
      <c r="E68" s="11">
        <f>'UCRC 2007'!D28/1000</f>
        <v>0.25</v>
      </c>
      <c r="F68" s="11">
        <f>'UCRC 2016'!C18/1000</f>
        <v>0.52</v>
      </c>
      <c r="G68" s="11">
        <f>'UCRC 1999'!C40/1000</f>
        <v>0.57399999999999995</v>
      </c>
      <c r="H68" s="12"/>
      <c r="I68" s="12"/>
      <c r="J68" s="12"/>
    </row>
    <row r="69" spans="1:10" x14ac:dyDescent="0.3">
      <c r="A69" s="1">
        <v>2036</v>
      </c>
      <c r="B69" s="11"/>
      <c r="C69" s="11"/>
      <c r="D69" s="11">
        <f>'BOR 1984'!D57/1000</f>
        <v>0.52</v>
      </c>
      <c r="E69" s="11">
        <f>'UCRC 2007'!D29/1000</f>
        <v>0.25</v>
      </c>
      <c r="F69" s="11">
        <f>'UCRC 2016'!C19/1000</f>
        <v>0.52</v>
      </c>
      <c r="G69" s="11">
        <f>'UCRC 1999'!C41/1000</f>
        <v>0.57399999999999995</v>
      </c>
      <c r="H69" s="12"/>
      <c r="I69" s="12"/>
      <c r="J69" s="12"/>
    </row>
    <row r="70" spans="1:10" x14ac:dyDescent="0.3">
      <c r="A70" s="1">
        <v>2037</v>
      </c>
      <c r="B70" s="11"/>
      <c r="C70" s="11"/>
      <c r="D70" s="11">
        <f>'BOR 1984'!D58/1000</f>
        <v>0.52</v>
      </c>
      <c r="E70" s="11">
        <f>'UCRC 2007'!D30/1000</f>
        <v>0.25</v>
      </c>
      <c r="F70" s="11">
        <f>'UCRC 2016'!C20/1000</f>
        <v>0.52</v>
      </c>
      <c r="G70" s="11">
        <f>'UCRC 1999'!C42/1000</f>
        <v>0.57399999999999995</v>
      </c>
      <c r="H70" s="12"/>
      <c r="I70" s="12"/>
      <c r="J70" s="12"/>
    </row>
    <row r="71" spans="1:10" x14ac:dyDescent="0.3">
      <c r="A71" s="1">
        <v>2038</v>
      </c>
      <c r="B71" s="11"/>
      <c r="C71" s="11"/>
      <c r="D71" s="11">
        <f>'BOR 1984'!D59/1000</f>
        <v>0.52</v>
      </c>
      <c r="E71" s="11">
        <f>'UCRC 2007'!D31/1000</f>
        <v>0.25</v>
      </c>
      <c r="F71" s="11">
        <f>'UCRC 2016'!C21/1000</f>
        <v>0.52</v>
      </c>
      <c r="G71" s="11">
        <f>'UCRC 1999'!C43/1000</f>
        <v>0.57399999999999995</v>
      </c>
      <c r="H71" s="12"/>
      <c r="I71" s="12"/>
      <c r="J71" s="12"/>
    </row>
    <row r="72" spans="1:10" x14ac:dyDescent="0.3">
      <c r="A72" s="1">
        <v>2039</v>
      </c>
      <c r="B72" s="11"/>
      <c r="C72" s="11"/>
      <c r="D72" s="11">
        <f>'BOR 1984'!D60/1000</f>
        <v>0.52</v>
      </c>
      <c r="E72" s="11">
        <f>'UCRC 2007'!D32/1000</f>
        <v>0.25</v>
      </c>
      <c r="F72" s="11">
        <f>'UCRC 2016'!C22/1000</f>
        <v>0.52</v>
      </c>
      <c r="G72" s="11">
        <f>'UCRC 1999'!C44/1000</f>
        <v>0.57399999999999995</v>
      </c>
      <c r="H72" s="12"/>
      <c r="I72" s="12"/>
      <c r="J72" s="12"/>
    </row>
    <row r="73" spans="1:10" x14ac:dyDescent="0.3">
      <c r="A73" s="1">
        <v>2040</v>
      </c>
      <c r="B73" s="11"/>
      <c r="C73" s="11"/>
      <c r="D73" s="11">
        <f>'BOR 1984'!D61/1000</f>
        <v>0.52</v>
      </c>
      <c r="E73" s="11">
        <f>'UCRC 2007'!D33/1000</f>
        <v>0.25</v>
      </c>
      <c r="F73" s="11">
        <f>'UCRC 2016'!C23/1000</f>
        <v>0.52</v>
      </c>
      <c r="G73" s="11">
        <f>'UCRC 1999'!C45/1000</f>
        <v>0.57399999999999995</v>
      </c>
      <c r="H73" s="12"/>
      <c r="I73" s="12"/>
      <c r="J73" s="12"/>
    </row>
    <row r="74" spans="1:10" x14ac:dyDescent="0.3">
      <c r="A74" s="1">
        <v>2041</v>
      </c>
      <c r="B74" s="11"/>
      <c r="C74" s="11"/>
      <c r="D74" s="11"/>
      <c r="E74" s="11">
        <f>'UCRC 2007'!D34/1000</f>
        <v>0.25</v>
      </c>
      <c r="F74" s="11">
        <f>'UCRC 2016'!C24/1000</f>
        <v>0.52</v>
      </c>
      <c r="G74" s="11">
        <f>'UCRC 1999'!C46/1000</f>
        <v>0.57399999999999995</v>
      </c>
      <c r="H74" s="12"/>
      <c r="I74" s="12"/>
      <c r="J74" s="12"/>
    </row>
    <row r="75" spans="1:10" x14ac:dyDescent="0.3">
      <c r="A75" s="1">
        <v>2042</v>
      </c>
      <c r="B75" s="11"/>
      <c r="C75" s="11"/>
      <c r="D75" s="11"/>
      <c r="E75" s="11">
        <f>'UCRC 2007'!D35/1000</f>
        <v>0.25</v>
      </c>
      <c r="F75" s="11">
        <f>'UCRC 2016'!C25/1000</f>
        <v>0.52</v>
      </c>
      <c r="G75" s="11">
        <f>'UCRC 1999'!C47/1000</f>
        <v>0.57399999999999995</v>
      </c>
      <c r="H75" s="12"/>
      <c r="I75" s="12"/>
      <c r="J75" s="12"/>
    </row>
    <row r="76" spans="1:10" x14ac:dyDescent="0.3">
      <c r="A76" s="1">
        <v>2043</v>
      </c>
      <c r="B76" s="11"/>
      <c r="C76" s="11"/>
      <c r="D76" s="11"/>
      <c r="E76" s="11">
        <f>'UCRC 2007'!D36/1000</f>
        <v>0.25</v>
      </c>
      <c r="F76" s="11">
        <f>'UCRC 2016'!C26/1000</f>
        <v>0.52</v>
      </c>
      <c r="G76" s="11">
        <f>'UCRC 1999'!C48/1000</f>
        <v>0.57399999999999995</v>
      </c>
      <c r="H76" s="12"/>
      <c r="I76" s="12"/>
      <c r="J76" s="12"/>
    </row>
    <row r="77" spans="1:10" x14ac:dyDescent="0.3">
      <c r="A77" s="1">
        <v>2044</v>
      </c>
      <c r="B77" s="11"/>
      <c r="C77" s="11"/>
      <c r="D77" s="11"/>
      <c r="E77" s="11">
        <f>'UCRC 2007'!D37/1000</f>
        <v>0.25</v>
      </c>
      <c r="F77" s="11">
        <f>'UCRC 2016'!C27/1000</f>
        <v>0.52</v>
      </c>
      <c r="G77" s="11">
        <f>'UCRC 1999'!C49/1000</f>
        <v>0.57399999999999995</v>
      </c>
      <c r="H77" s="12"/>
      <c r="I77" s="12"/>
      <c r="J77" s="12"/>
    </row>
    <row r="78" spans="1:10" x14ac:dyDescent="0.3">
      <c r="A78" s="1">
        <v>2045</v>
      </c>
      <c r="B78" s="11"/>
      <c r="C78" s="11"/>
      <c r="D78" s="11"/>
      <c r="E78" s="11">
        <f>'UCRC 2007'!D38/1000</f>
        <v>0.25</v>
      </c>
      <c r="F78" s="11">
        <f>'UCRC 2016'!C28/1000</f>
        <v>0.52</v>
      </c>
      <c r="G78" s="11">
        <f>'UCRC 1999'!C50/1000</f>
        <v>0.57399999999999995</v>
      </c>
      <c r="H78" s="12"/>
      <c r="I78" s="12"/>
      <c r="J78" s="12"/>
    </row>
    <row r="79" spans="1:10" x14ac:dyDescent="0.3">
      <c r="A79" s="1">
        <v>2046</v>
      </c>
      <c r="B79" s="11"/>
      <c r="C79" s="11"/>
      <c r="D79" s="11"/>
      <c r="E79" s="11">
        <f>'UCRC 2007'!D39/1000</f>
        <v>0.25</v>
      </c>
      <c r="F79" s="11">
        <f>'UCRC 2016'!C29/1000</f>
        <v>0.52</v>
      </c>
      <c r="G79" s="11">
        <f>'UCRC 1999'!C51/1000</f>
        <v>0.57399999999999995</v>
      </c>
      <c r="H79" s="12"/>
      <c r="I79" s="12"/>
      <c r="J79" s="12"/>
    </row>
    <row r="80" spans="1:10" x14ac:dyDescent="0.3">
      <c r="A80" s="1">
        <v>2047</v>
      </c>
      <c r="B80" s="11"/>
      <c r="C80" s="11"/>
      <c r="D80" s="11"/>
      <c r="E80" s="11">
        <f>'UCRC 2007'!D40/1000</f>
        <v>0.25</v>
      </c>
      <c r="F80" s="11">
        <f>'UCRC 2016'!C30/1000</f>
        <v>0.52</v>
      </c>
      <c r="G80" s="11">
        <f>'UCRC 1999'!C52/1000</f>
        <v>0.57399999999999995</v>
      </c>
      <c r="H80" s="12"/>
      <c r="I80" s="12"/>
      <c r="J80" s="12"/>
    </row>
    <row r="81" spans="1:10" x14ac:dyDescent="0.3">
      <c r="A81" s="1">
        <v>2048</v>
      </c>
      <c r="B81" s="11"/>
      <c r="C81" s="11"/>
      <c r="D81" s="11"/>
      <c r="E81" s="11">
        <f>'UCRC 2007'!D41/1000</f>
        <v>0.25</v>
      </c>
      <c r="F81" s="11">
        <f>'UCRC 2016'!C31/1000</f>
        <v>0.52</v>
      </c>
      <c r="G81" s="11">
        <f>'UCRC 1999'!C53/1000</f>
        <v>0.57399999999999995</v>
      </c>
      <c r="H81" s="12"/>
      <c r="I81" s="12"/>
      <c r="J81" s="12"/>
    </row>
    <row r="82" spans="1:10" x14ac:dyDescent="0.3">
      <c r="A82" s="1">
        <v>2049</v>
      </c>
      <c r="B82" s="11"/>
      <c r="C82" s="11"/>
      <c r="D82" s="11"/>
      <c r="E82" s="11">
        <f>'UCRC 2007'!D42/1000</f>
        <v>0.25</v>
      </c>
      <c r="F82" s="11">
        <f>'UCRC 2016'!C32/1000</f>
        <v>0.52</v>
      </c>
      <c r="G82" s="11">
        <f>'UCRC 1999'!C54/1000</f>
        <v>0.57399999999999995</v>
      </c>
      <c r="H82" s="12"/>
      <c r="I82" s="12"/>
      <c r="J82" s="12"/>
    </row>
    <row r="83" spans="1:10" x14ac:dyDescent="0.3">
      <c r="A83" s="1">
        <v>2050</v>
      </c>
      <c r="B83" s="11"/>
      <c r="C83" s="11"/>
      <c r="D83" s="11"/>
      <c r="E83" s="11">
        <f>'UCRC 2007'!D43/1000</f>
        <v>0.25</v>
      </c>
      <c r="F83" s="11">
        <f>'UCRC 2016'!C33/1000</f>
        <v>0.52</v>
      </c>
      <c r="G83" s="11">
        <f>'UCRC 1999'!C55/1000</f>
        <v>0.57399999999999995</v>
      </c>
      <c r="H83" s="12"/>
      <c r="I83" s="12"/>
      <c r="J83" s="12"/>
    </row>
    <row r="84" spans="1:10" x14ac:dyDescent="0.3">
      <c r="A84" s="1">
        <v>2051</v>
      </c>
      <c r="B84" s="11"/>
      <c r="C84" s="11"/>
      <c r="D84" s="11"/>
      <c r="E84" s="11">
        <f>'UCRC 2007'!D44/1000</f>
        <v>0.25</v>
      </c>
      <c r="F84" s="11">
        <f>'UCRC 2016'!C34/1000</f>
        <v>0.52</v>
      </c>
      <c r="G84" s="11"/>
      <c r="H84" s="12"/>
      <c r="I84" s="12"/>
      <c r="J84" s="12"/>
    </row>
    <row r="85" spans="1:10" x14ac:dyDescent="0.3">
      <c r="A85" s="1">
        <v>2052</v>
      </c>
      <c r="B85" s="11"/>
      <c r="C85" s="11"/>
      <c r="D85" s="11"/>
      <c r="E85" s="11">
        <f>'UCRC 2007'!D45/1000</f>
        <v>0.25</v>
      </c>
      <c r="F85" s="11">
        <f>'UCRC 2016'!C35/1000</f>
        <v>0.52</v>
      </c>
      <c r="G85" s="11"/>
      <c r="H85" s="12"/>
      <c r="I85" s="12"/>
      <c r="J85" s="12"/>
    </row>
    <row r="86" spans="1:10" x14ac:dyDescent="0.3">
      <c r="A86" s="1">
        <v>2053</v>
      </c>
      <c r="B86" s="11"/>
      <c r="C86" s="11"/>
      <c r="D86" s="11"/>
      <c r="E86" s="11">
        <f>'UCRC 2007'!D46/1000</f>
        <v>0.25</v>
      </c>
      <c r="F86" s="11">
        <f>'UCRC 2016'!C36/1000</f>
        <v>0.52</v>
      </c>
      <c r="G86" s="11"/>
      <c r="H86" s="12"/>
      <c r="I86" s="12"/>
      <c r="J86" s="12"/>
    </row>
    <row r="87" spans="1:10" x14ac:dyDescent="0.3">
      <c r="A87" s="1">
        <v>2054</v>
      </c>
      <c r="B87" s="11"/>
      <c r="C87" s="11"/>
      <c r="D87" s="11"/>
      <c r="E87" s="11">
        <f>'UCRC 2007'!D47/1000</f>
        <v>0.25</v>
      </c>
      <c r="F87" s="11">
        <f>'UCRC 2016'!C37/1000</f>
        <v>0.52</v>
      </c>
      <c r="G87" s="11"/>
      <c r="H87" s="12"/>
      <c r="I87" s="12"/>
      <c r="J87" s="12"/>
    </row>
    <row r="88" spans="1:10" x14ac:dyDescent="0.3">
      <c r="A88" s="1">
        <v>2055</v>
      </c>
      <c r="B88" s="11"/>
      <c r="C88" s="11"/>
      <c r="D88" s="11"/>
      <c r="E88" s="11">
        <f>'UCRC 2007'!D48/1000</f>
        <v>0.25</v>
      </c>
      <c r="F88" s="11">
        <f>'UCRC 2016'!C38/1000</f>
        <v>0.52</v>
      </c>
      <c r="G88" s="11"/>
      <c r="H88" s="12"/>
      <c r="I88" s="12"/>
      <c r="J88" s="12"/>
    </row>
    <row r="89" spans="1:10" x14ac:dyDescent="0.3">
      <c r="A89" s="1">
        <v>2056</v>
      </c>
      <c r="B89" s="11"/>
      <c r="C89" s="11"/>
      <c r="D89" s="11"/>
      <c r="E89" s="11">
        <f>'UCRC 2007'!D49/1000</f>
        <v>0.25</v>
      </c>
      <c r="F89" s="11">
        <f>'UCRC 2016'!C39/1000</f>
        <v>0.52</v>
      </c>
      <c r="G89" s="11"/>
      <c r="H89" s="12"/>
      <c r="I89" s="12"/>
      <c r="J89" s="12"/>
    </row>
    <row r="90" spans="1:10" x14ac:dyDescent="0.3">
      <c r="A90" s="1">
        <v>2057</v>
      </c>
      <c r="B90" s="11"/>
      <c r="C90" s="11"/>
      <c r="D90" s="11"/>
      <c r="E90" s="11">
        <f>'UCRC 2007'!D50/1000</f>
        <v>0.25</v>
      </c>
      <c r="F90" s="11">
        <f>'UCRC 2016'!C40/1000</f>
        <v>0.52</v>
      </c>
      <c r="G90" s="11"/>
      <c r="H90" s="12"/>
      <c r="I90" s="12"/>
      <c r="J90" s="12"/>
    </row>
    <row r="91" spans="1:10" x14ac:dyDescent="0.3">
      <c r="A91" s="1">
        <v>2058</v>
      </c>
      <c r="B91" s="11"/>
      <c r="C91" s="11"/>
      <c r="D91" s="11"/>
      <c r="E91" s="11">
        <f>'UCRC 2007'!D51/1000</f>
        <v>0.25</v>
      </c>
      <c r="F91" s="11">
        <f>'UCRC 2016'!C41/1000</f>
        <v>0.52</v>
      </c>
      <c r="G91" s="11"/>
      <c r="H91" s="12"/>
      <c r="I91" s="12"/>
      <c r="J91" s="12"/>
    </row>
    <row r="92" spans="1:10" x14ac:dyDescent="0.3">
      <c r="A92" s="1">
        <v>2059</v>
      </c>
      <c r="B92" s="11"/>
      <c r="C92" s="11"/>
      <c r="D92" s="11"/>
      <c r="E92" s="11">
        <f>'UCRC 2007'!D52/1000</f>
        <v>0.25</v>
      </c>
      <c r="F92" s="11">
        <f>'UCRC 2016'!C42/1000</f>
        <v>0.52</v>
      </c>
      <c r="G92" s="11"/>
      <c r="H92" s="12"/>
      <c r="I92" s="12"/>
      <c r="J92" s="12"/>
    </row>
    <row r="93" spans="1:10" x14ac:dyDescent="0.3">
      <c r="A93" s="1">
        <v>2060</v>
      </c>
      <c r="B93" s="11"/>
      <c r="C93" s="11"/>
      <c r="D93" s="11"/>
      <c r="E93" s="11">
        <f>'UCRC 2007'!D53/1000</f>
        <v>0.25</v>
      </c>
      <c r="F93" s="11">
        <f>'UCRC 2016'!C43/1000</f>
        <v>0.52</v>
      </c>
      <c r="G93" s="11"/>
      <c r="H93" s="12"/>
      <c r="I93" s="12"/>
      <c r="J93" s="12"/>
    </row>
    <row r="94" spans="1:10" x14ac:dyDescent="0.3">
      <c r="A94"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7DC45-E3C5-4E2E-948B-5C609844798E}">
  <dimension ref="A1:AL93"/>
  <sheetViews>
    <sheetView topLeftCell="A7" zoomScaleNormal="100" workbookViewId="0">
      <selection activeCell="I30" sqref="I30"/>
    </sheetView>
  </sheetViews>
  <sheetFormatPr defaultRowHeight="14.4" x14ac:dyDescent="0.3"/>
  <cols>
    <col min="1" max="1" width="11.21875" style="1" bestFit="1" customWidth="1"/>
    <col min="2" max="2" width="12.5546875" style="24" bestFit="1" customWidth="1"/>
    <col min="3" max="3" width="17.77734375" style="24" bestFit="1" customWidth="1"/>
    <col min="4" max="4" width="15.5546875" style="24" bestFit="1" customWidth="1"/>
    <col min="5" max="5" width="10.5546875" bestFit="1" customWidth="1"/>
    <col min="6" max="7" width="10.6640625" bestFit="1" customWidth="1"/>
    <col min="8" max="8" width="34.109375" customWidth="1"/>
    <col min="10" max="10" width="13" customWidth="1"/>
  </cols>
  <sheetData>
    <row r="1" spans="1:33" x14ac:dyDescent="0.3">
      <c r="B1" s="24" t="s">
        <v>73</v>
      </c>
      <c r="C1" s="21" t="s">
        <v>74</v>
      </c>
      <c r="D1" s="24" t="s">
        <v>34</v>
      </c>
      <c r="H1" s="22" t="s">
        <v>65</v>
      </c>
    </row>
    <row r="2" spans="1:33" x14ac:dyDescent="0.3">
      <c r="A2" s="24" t="s">
        <v>54</v>
      </c>
      <c r="B2" s="24" t="s">
        <v>72</v>
      </c>
      <c r="C2" s="24" t="s">
        <v>72</v>
      </c>
      <c r="D2" s="24" t="s">
        <v>72</v>
      </c>
      <c r="H2" t="s">
        <v>143</v>
      </c>
    </row>
    <row r="3" spans="1:33" x14ac:dyDescent="0.3">
      <c r="A3" s="1">
        <v>1970</v>
      </c>
      <c r="C3" s="15"/>
      <c r="H3" t="s">
        <v>144</v>
      </c>
    </row>
    <row r="4" spans="1:33" x14ac:dyDescent="0.3">
      <c r="A4" s="15">
        <v>1971</v>
      </c>
      <c r="B4" s="7">
        <f t="array" ref="B4:B28">TRANSPOSE(I31:AG31)</f>
        <v>2951.4</v>
      </c>
      <c r="C4" s="7">
        <f t="array" ref="C4:C28">TRANSPOSE(I30:AG30)</f>
        <v>441.9</v>
      </c>
      <c r="D4" s="7">
        <f>B4+C4</f>
        <v>3393.3</v>
      </c>
    </row>
    <row r="5" spans="1:33" x14ac:dyDescent="0.3">
      <c r="A5" s="1">
        <v>1972</v>
      </c>
      <c r="B5" s="7">
        <v>3007.4</v>
      </c>
      <c r="C5" s="7">
        <v>449.2</v>
      </c>
      <c r="D5" s="7">
        <f t="shared" ref="D5:D51" si="0">B5+C5</f>
        <v>3456.6</v>
      </c>
    </row>
    <row r="6" spans="1:33" x14ac:dyDescent="0.3">
      <c r="A6" s="1">
        <v>1973</v>
      </c>
      <c r="B6" s="7">
        <v>2847.5</v>
      </c>
      <c r="C6" s="7">
        <v>504.1</v>
      </c>
      <c r="D6" s="7">
        <f t="shared" si="0"/>
        <v>3351.6</v>
      </c>
      <c r="H6" s="5" t="s">
        <v>147</v>
      </c>
      <c r="I6" s="4" t="s">
        <v>0</v>
      </c>
    </row>
    <row r="7" spans="1:33" x14ac:dyDescent="0.3">
      <c r="A7" s="1">
        <v>1974</v>
      </c>
      <c r="B7" s="7">
        <v>3220.2</v>
      </c>
      <c r="C7" s="7">
        <v>590.6</v>
      </c>
      <c r="D7" s="7">
        <f t="shared" si="0"/>
        <v>3810.7999999999997</v>
      </c>
    </row>
    <row r="8" spans="1:33" x14ac:dyDescent="0.3">
      <c r="A8" s="1">
        <v>1975</v>
      </c>
      <c r="B8" s="7">
        <v>3000.7</v>
      </c>
      <c r="C8" s="7">
        <v>613.29999999999995</v>
      </c>
      <c r="D8" s="7">
        <f t="shared" si="0"/>
        <v>3614</v>
      </c>
      <c r="H8" s="2"/>
      <c r="V8" s="1"/>
      <c r="W8" s="1"/>
      <c r="X8" s="1"/>
      <c r="Y8" s="1"/>
      <c r="Z8" s="1"/>
      <c r="AA8" s="1"/>
      <c r="AB8" s="1"/>
      <c r="AC8" s="1"/>
      <c r="AD8" s="1"/>
      <c r="AE8" s="1"/>
      <c r="AF8" s="1"/>
      <c r="AG8" s="1"/>
    </row>
    <row r="9" spans="1:33" x14ac:dyDescent="0.3">
      <c r="A9" s="1">
        <v>1976</v>
      </c>
      <c r="B9" s="7">
        <v>2919.8</v>
      </c>
      <c r="C9" s="7">
        <v>626.4</v>
      </c>
      <c r="D9" s="7">
        <f t="shared" si="0"/>
        <v>3546.2000000000003</v>
      </c>
      <c r="H9" s="2"/>
      <c r="V9" s="1"/>
      <c r="W9" s="1"/>
      <c r="X9" s="1"/>
      <c r="Y9" s="1"/>
      <c r="Z9" s="1"/>
      <c r="AA9" s="1"/>
      <c r="AB9" s="1"/>
      <c r="AC9" s="1"/>
      <c r="AD9" s="1"/>
      <c r="AE9" s="1"/>
      <c r="AF9" s="1"/>
      <c r="AG9" s="1"/>
    </row>
    <row r="10" spans="1:33" x14ac:dyDescent="0.3">
      <c r="A10" s="1">
        <v>1977</v>
      </c>
      <c r="B10" s="7">
        <v>2446</v>
      </c>
      <c r="C10" s="7">
        <v>537</v>
      </c>
      <c r="D10" s="7">
        <f t="shared" si="0"/>
        <v>2983</v>
      </c>
      <c r="H10" s="2"/>
      <c r="V10" s="1"/>
      <c r="W10" s="1"/>
      <c r="X10" s="1"/>
      <c r="Y10" s="1"/>
      <c r="Z10" s="1"/>
      <c r="AA10" s="1"/>
      <c r="AB10" s="1"/>
      <c r="AC10" s="1"/>
      <c r="AD10" s="1"/>
      <c r="AE10" s="1"/>
      <c r="AF10" s="1"/>
      <c r="AG10" s="1"/>
    </row>
    <row r="11" spans="1:33" x14ac:dyDescent="0.3">
      <c r="A11" s="1">
        <v>1978</v>
      </c>
      <c r="B11" s="7">
        <v>3309.1</v>
      </c>
      <c r="C11" s="7">
        <v>518.79999999999995</v>
      </c>
      <c r="D11" s="7">
        <f t="shared" si="0"/>
        <v>3827.8999999999996</v>
      </c>
      <c r="H11" s="6"/>
      <c r="V11" s="1"/>
      <c r="W11" s="1"/>
      <c r="X11" s="1"/>
      <c r="Y11" s="1"/>
      <c r="Z11" s="1"/>
      <c r="AA11" s="1"/>
      <c r="AB11" s="1"/>
      <c r="AC11" s="1"/>
      <c r="AD11" s="1"/>
      <c r="AE11" s="1"/>
      <c r="AF11" s="1"/>
      <c r="AG11" s="1"/>
    </row>
    <row r="12" spans="1:33" x14ac:dyDescent="0.3">
      <c r="A12" s="1">
        <v>1979</v>
      </c>
      <c r="B12" s="7">
        <v>3265.4</v>
      </c>
      <c r="C12" s="7">
        <v>612.29999999999995</v>
      </c>
      <c r="D12" s="7">
        <f t="shared" si="0"/>
        <v>3877.7</v>
      </c>
    </row>
    <row r="13" spans="1:33" x14ac:dyDescent="0.3">
      <c r="A13" s="1">
        <v>1980</v>
      </c>
      <c r="B13" s="7">
        <v>3219.7</v>
      </c>
      <c r="C13" s="7">
        <v>688.2</v>
      </c>
      <c r="D13" s="7">
        <f t="shared" si="0"/>
        <v>3907.8999999999996</v>
      </c>
    </row>
    <row r="14" spans="1:33" x14ac:dyDescent="0.3">
      <c r="A14" s="1">
        <v>1981</v>
      </c>
      <c r="B14" s="7">
        <v>3465.2</v>
      </c>
      <c r="C14" s="7">
        <v>648.20000000000005</v>
      </c>
      <c r="D14" s="7">
        <f t="shared" si="0"/>
        <v>4113.3999999999996</v>
      </c>
    </row>
    <row r="15" spans="1:33" x14ac:dyDescent="0.3">
      <c r="A15" s="1">
        <v>1982</v>
      </c>
      <c r="B15" s="7">
        <v>3487.7</v>
      </c>
      <c r="C15" s="7">
        <v>666.3</v>
      </c>
      <c r="D15" s="7">
        <f t="shared" si="0"/>
        <v>4154</v>
      </c>
    </row>
    <row r="16" spans="1:33" x14ac:dyDescent="0.3">
      <c r="A16" s="1">
        <v>1983</v>
      </c>
      <c r="B16" s="7">
        <v>3342.5</v>
      </c>
      <c r="C16" s="7">
        <v>734.1</v>
      </c>
      <c r="D16" s="7">
        <f t="shared" si="0"/>
        <v>4076.6</v>
      </c>
    </row>
    <row r="17" spans="1:33" x14ac:dyDescent="0.3">
      <c r="A17" s="1">
        <v>1984</v>
      </c>
      <c r="B17" s="7">
        <v>3262.8</v>
      </c>
      <c r="C17" s="7">
        <v>714.4</v>
      </c>
      <c r="D17" s="7">
        <f t="shared" si="0"/>
        <v>3977.2000000000003</v>
      </c>
    </row>
    <row r="18" spans="1:33" x14ac:dyDescent="0.3">
      <c r="A18" s="1">
        <v>1985</v>
      </c>
      <c r="B18" s="7">
        <v>3540.6</v>
      </c>
      <c r="C18" s="7">
        <v>702.6</v>
      </c>
      <c r="D18" s="7">
        <f t="shared" si="0"/>
        <v>4243.2</v>
      </c>
    </row>
    <row r="19" spans="1:33" x14ac:dyDescent="0.3">
      <c r="A19" s="1">
        <v>1986</v>
      </c>
      <c r="B19" s="7">
        <v>3424.4</v>
      </c>
      <c r="C19" s="7">
        <v>705.8</v>
      </c>
      <c r="D19" s="7">
        <f t="shared" si="0"/>
        <v>4130.2</v>
      </c>
    </row>
    <row r="20" spans="1:33" x14ac:dyDescent="0.3">
      <c r="A20" s="1">
        <v>1987</v>
      </c>
      <c r="B20" s="7">
        <v>3521.6</v>
      </c>
      <c r="C20" s="7">
        <v>704.8</v>
      </c>
      <c r="D20" s="7">
        <f t="shared" si="0"/>
        <v>4226.3999999999996</v>
      </c>
      <c r="I20" s="1"/>
      <c r="J20" s="1"/>
      <c r="K20" s="1"/>
      <c r="L20" s="1"/>
      <c r="M20" s="1"/>
      <c r="N20" s="1"/>
      <c r="O20" s="1"/>
      <c r="P20" s="1"/>
      <c r="Q20" s="1"/>
      <c r="R20" s="1"/>
      <c r="S20" s="1"/>
      <c r="T20" s="1"/>
      <c r="U20" s="1"/>
      <c r="V20" s="1"/>
      <c r="W20" s="1"/>
      <c r="X20" s="1"/>
      <c r="Y20" s="1"/>
      <c r="Z20" s="1"/>
      <c r="AA20" s="1"/>
      <c r="AB20" s="1"/>
      <c r="AC20" s="1"/>
      <c r="AD20" s="1"/>
      <c r="AE20" s="1"/>
      <c r="AF20" s="1"/>
      <c r="AG20" s="1"/>
    </row>
    <row r="21" spans="1:33" x14ac:dyDescent="0.3">
      <c r="A21" s="1">
        <v>1988</v>
      </c>
      <c r="B21" s="7">
        <v>3953.7</v>
      </c>
      <c r="C21" s="7">
        <v>689.1</v>
      </c>
      <c r="D21" s="7">
        <f t="shared" si="0"/>
        <v>4642.8</v>
      </c>
      <c r="I21" s="1"/>
      <c r="J21" s="1"/>
      <c r="K21" s="1"/>
      <c r="L21" s="1"/>
      <c r="M21" s="1"/>
      <c r="N21" s="1"/>
      <c r="O21" s="1"/>
      <c r="P21" s="1"/>
      <c r="Q21" s="1"/>
      <c r="R21" s="1"/>
      <c r="S21" s="1"/>
      <c r="T21" s="1"/>
      <c r="U21" s="1"/>
      <c r="V21" s="1"/>
      <c r="W21" s="1"/>
      <c r="X21" s="1"/>
      <c r="Y21" s="1"/>
      <c r="Z21" s="1"/>
      <c r="AA21" s="1"/>
      <c r="AB21" s="1"/>
      <c r="AC21" s="1"/>
      <c r="AD21" s="1"/>
      <c r="AE21" s="1"/>
      <c r="AF21" s="1"/>
      <c r="AG21" s="1"/>
    </row>
    <row r="22" spans="1:33" x14ac:dyDescent="0.3">
      <c r="A22" s="1">
        <v>1989</v>
      </c>
      <c r="B22" s="7">
        <v>4044.2</v>
      </c>
      <c r="C22" s="7">
        <v>634.5</v>
      </c>
      <c r="D22" s="7">
        <f t="shared" si="0"/>
        <v>4678.7</v>
      </c>
      <c r="H22" s="5" t="s">
        <v>55</v>
      </c>
    </row>
    <row r="23" spans="1:33" x14ac:dyDescent="0.3">
      <c r="A23" s="1">
        <v>1990</v>
      </c>
      <c r="B23" s="7">
        <v>3803</v>
      </c>
      <c r="C23" s="7">
        <v>549.4</v>
      </c>
      <c r="D23" s="7">
        <f t="shared" si="0"/>
        <v>4352.3999999999996</v>
      </c>
      <c r="H23" s="2" t="s">
        <v>54</v>
      </c>
      <c r="I23" s="1">
        <v>1996</v>
      </c>
      <c r="J23" s="1">
        <v>1997</v>
      </c>
      <c r="K23" s="1">
        <v>1998</v>
      </c>
      <c r="L23" s="1">
        <v>1999</v>
      </c>
      <c r="M23" s="1">
        <v>2000</v>
      </c>
      <c r="N23" s="1">
        <v>2001</v>
      </c>
      <c r="O23" s="1">
        <v>2002</v>
      </c>
      <c r="P23" s="1">
        <v>2003</v>
      </c>
      <c r="Q23" s="1">
        <v>2004</v>
      </c>
      <c r="R23" s="1">
        <v>2005</v>
      </c>
      <c r="S23" s="1">
        <v>2006</v>
      </c>
      <c r="T23" s="1">
        <v>2007</v>
      </c>
      <c r="U23" s="1">
        <v>2008</v>
      </c>
      <c r="V23" s="1">
        <v>2009</v>
      </c>
      <c r="W23" s="1">
        <v>2010</v>
      </c>
      <c r="X23" s="1">
        <v>2011</v>
      </c>
      <c r="Y23" s="1">
        <v>2012</v>
      </c>
      <c r="Z23" s="1">
        <v>2013</v>
      </c>
      <c r="AA23" s="1">
        <v>2014</v>
      </c>
      <c r="AB23" s="1">
        <v>2015</v>
      </c>
      <c r="AC23" s="1">
        <v>2016</v>
      </c>
      <c r="AD23" s="1">
        <v>2017</v>
      </c>
      <c r="AE23" s="1">
        <v>2018</v>
      </c>
      <c r="AF23" s="1"/>
      <c r="AG23" s="1"/>
    </row>
    <row r="24" spans="1:33" x14ac:dyDescent="0.3">
      <c r="A24" s="1">
        <v>1991</v>
      </c>
      <c r="B24" s="7">
        <v>3876.7</v>
      </c>
      <c r="C24" s="7">
        <v>510.3</v>
      </c>
      <c r="D24" s="7">
        <f t="shared" si="0"/>
        <v>4387</v>
      </c>
      <c r="H24" s="2" t="s">
        <v>56</v>
      </c>
      <c r="I24" s="16">
        <v>671.5</v>
      </c>
      <c r="J24" s="16">
        <v>684.5</v>
      </c>
      <c r="K24" s="16">
        <v>697.3</v>
      </c>
      <c r="L24" s="16">
        <v>696.5</v>
      </c>
      <c r="M24" s="16">
        <v>662.3</v>
      </c>
      <c r="N24" s="16">
        <v>616.29999999999995</v>
      </c>
      <c r="O24" s="16">
        <v>513.6</v>
      </c>
      <c r="P24" s="16">
        <v>428.2</v>
      </c>
      <c r="Q24" s="16">
        <v>355.2</v>
      </c>
      <c r="R24" s="16">
        <v>393.9</v>
      </c>
      <c r="S24" s="16">
        <v>444</v>
      </c>
      <c r="T24" s="16">
        <v>453</v>
      </c>
      <c r="U24" s="16">
        <v>495.1</v>
      </c>
      <c r="V24" s="16">
        <v>533.1</v>
      </c>
      <c r="W24" s="16">
        <v>531.1</v>
      </c>
      <c r="X24" s="16">
        <v>569.9</v>
      </c>
      <c r="Y24" s="16">
        <v>517.5</v>
      </c>
      <c r="Z24" s="16">
        <v>423.8</v>
      </c>
      <c r="AA24" s="16">
        <v>442.6</v>
      </c>
      <c r="AB24" s="16">
        <v>460.8</v>
      </c>
      <c r="AC24" s="16">
        <v>468.7</v>
      </c>
      <c r="AD24" s="16">
        <v>512.4</v>
      </c>
      <c r="AE24" s="16">
        <v>452.2</v>
      </c>
      <c r="AF24" s="1"/>
      <c r="AG24" s="1"/>
    </row>
    <row r="25" spans="1:33" x14ac:dyDescent="0.3">
      <c r="A25" s="1">
        <v>1992</v>
      </c>
      <c r="B25" s="7">
        <v>4027.6</v>
      </c>
      <c r="C25" s="7">
        <v>491</v>
      </c>
      <c r="D25" s="7">
        <f t="shared" si="0"/>
        <v>4518.6000000000004</v>
      </c>
      <c r="H25" s="2" t="s">
        <v>57</v>
      </c>
      <c r="I25" s="16">
        <v>3840.2</v>
      </c>
      <c r="J25" s="16">
        <v>3608.4</v>
      </c>
      <c r="K25" s="16">
        <v>3708.1</v>
      </c>
      <c r="L25" s="16">
        <v>3527.8</v>
      </c>
      <c r="M25" s="16">
        <v>3955.7</v>
      </c>
      <c r="N25" s="16">
        <v>4219</v>
      </c>
      <c r="O25" s="16">
        <v>3774.4</v>
      </c>
      <c r="P25" s="16">
        <v>3789.5</v>
      </c>
      <c r="Q25" s="16">
        <v>3550.7</v>
      </c>
      <c r="R25" s="16">
        <v>3645.9</v>
      </c>
      <c r="S25" s="16">
        <v>3836.8</v>
      </c>
      <c r="T25" s="16">
        <v>4096.1000000000004</v>
      </c>
      <c r="U25" s="16">
        <v>4158.2</v>
      </c>
      <c r="V25" s="16">
        <v>4050.4</v>
      </c>
      <c r="W25" s="16">
        <v>3897.1</v>
      </c>
      <c r="X25" s="16">
        <v>3916.4</v>
      </c>
      <c r="Y25" s="16">
        <v>4305.6000000000004</v>
      </c>
      <c r="Z25" s="16">
        <v>3658.7</v>
      </c>
      <c r="AA25" s="16">
        <v>3476.2</v>
      </c>
      <c r="AB25" s="16">
        <v>3177.2</v>
      </c>
      <c r="AC25" s="16">
        <v>3897.1</v>
      </c>
      <c r="AD25" s="16">
        <v>4167.2</v>
      </c>
      <c r="AE25" s="16">
        <v>4365</v>
      </c>
      <c r="AF25" s="1"/>
      <c r="AG25" s="1"/>
    </row>
    <row r="26" spans="1:33" x14ac:dyDescent="0.3">
      <c r="A26" s="1">
        <v>1993</v>
      </c>
      <c r="B26" s="7">
        <v>3736.9</v>
      </c>
      <c r="C26" s="7">
        <v>573.5</v>
      </c>
      <c r="D26" s="7">
        <f t="shared" si="0"/>
        <v>4310.3999999999996</v>
      </c>
      <c r="H26" s="17" t="s">
        <v>75</v>
      </c>
      <c r="I26" s="7">
        <f>SUM(I24:I25)</f>
        <v>4511.7</v>
      </c>
      <c r="J26" s="7">
        <f t="shared" ref="J26:R26" si="1">SUM(J24:J25)</f>
        <v>4292.8999999999996</v>
      </c>
      <c r="K26" s="7">
        <f t="shared" si="1"/>
        <v>4405.3999999999996</v>
      </c>
      <c r="L26" s="7">
        <f t="shared" si="1"/>
        <v>4224.3</v>
      </c>
      <c r="M26" s="7">
        <f t="shared" si="1"/>
        <v>4618</v>
      </c>
      <c r="N26" s="7">
        <f t="shared" si="1"/>
        <v>4835.3</v>
      </c>
      <c r="O26" s="7">
        <f t="shared" si="1"/>
        <v>4288</v>
      </c>
      <c r="P26" s="7">
        <f t="shared" si="1"/>
        <v>4217.7</v>
      </c>
      <c r="Q26" s="7">
        <f t="shared" si="1"/>
        <v>3905.8999999999996</v>
      </c>
      <c r="R26" s="7">
        <f t="shared" si="1"/>
        <v>4039.8</v>
      </c>
      <c r="S26" s="7">
        <f>SUM(S24:S25)</f>
        <v>4280.8</v>
      </c>
      <c r="T26" s="7">
        <f t="shared" ref="T26:AE26" si="2">SUM(T24:T25)</f>
        <v>4549.1000000000004</v>
      </c>
      <c r="U26" s="7">
        <f t="shared" si="2"/>
        <v>4653.3</v>
      </c>
      <c r="V26" s="7">
        <f t="shared" si="2"/>
        <v>4583.5</v>
      </c>
      <c r="W26" s="7">
        <f t="shared" si="2"/>
        <v>4428.2</v>
      </c>
      <c r="X26" s="7">
        <f t="shared" si="2"/>
        <v>4486.3</v>
      </c>
      <c r="Y26" s="7">
        <f t="shared" si="2"/>
        <v>4823.1000000000004</v>
      </c>
      <c r="Z26" s="7">
        <f t="shared" si="2"/>
        <v>4082.5</v>
      </c>
      <c r="AA26" s="7">
        <f t="shared" si="2"/>
        <v>3918.7999999999997</v>
      </c>
      <c r="AB26" s="7">
        <f t="shared" si="2"/>
        <v>3638</v>
      </c>
      <c r="AC26" s="7">
        <f t="shared" si="2"/>
        <v>4365.8</v>
      </c>
      <c r="AD26" s="7">
        <f t="shared" si="2"/>
        <v>4679.5999999999995</v>
      </c>
      <c r="AE26" s="7">
        <f t="shared" si="2"/>
        <v>4817.2</v>
      </c>
      <c r="AF26" s="1"/>
      <c r="AG26" s="1"/>
    </row>
    <row r="27" spans="1:33" x14ac:dyDescent="0.3">
      <c r="A27" s="1">
        <v>1994</v>
      </c>
      <c r="B27" s="7">
        <v>4250</v>
      </c>
      <c r="C27" s="7">
        <v>589.1</v>
      </c>
      <c r="D27" s="7">
        <f t="shared" si="0"/>
        <v>4839.1000000000004</v>
      </c>
      <c r="H27" s="2"/>
      <c r="I27" s="1"/>
      <c r="J27" s="1"/>
      <c r="K27" s="1"/>
      <c r="L27" s="1"/>
      <c r="M27" s="1"/>
      <c r="N27" s="1"/>
      <c r="O27" s="1"/>
      <c r="P27" s="1"/>
      <c r="Q27" s="1"/>
      <c r="R27" s="1"/>
      <c r="S27" s="1"/>
      <c r="T27" s="1"/>
      <c r="U27" s="1"/>
      <c r="V27" s="1"/>
      <c r="W27" s="1"/>
      <c r="X27" s="1"/>
      <c r="Y27" s="1"/>
      <c r="Z27" s="1"/>
      <c r="AA27" s="1"/>
      <c r="AB27" s="1"/>
      <c r="AC27" s="1"/>
      <c r="AD27" s="1"/>
      <c r="AE27" s="1"/>
      <c r="AF27" s="1"/>
      <c r="AG27" s="1"/>
    </row>
    <row r="28" spans="1:33" x14ac:dyDescent="0.3">
      <c r="A28" s="15">
        <v>1995</v>
      </c>
      <c r="B28" s="7">
        <v>3366.3</v>
      </c>
      <c r="C28" s="7">
        <v>648.9</v>
      </c>
      <c r="D28" s="7">
        <f t="shared" si="0"/>
        <v>4015.2000000000003</v>
      </c>
      <c r="H28" s="6" t="s">
        <v>53</v>
      </c>
      <c r="I28" s="1"/>
      <c r="J28" s="1"/>
      <c r="K28" s="1"/>
      <c r="L28" s="1"/>
      <c r="M28" s="1"/>
      <c r="N28" s="1"/>
      <c r="O28" s="1"/>
      <c r="P28" s="1"/>
      <c r="Q28" s="1"/>
      <c r="R28" s="1"/>
      <c r="S28" s="1"/>
      <c r="T28" s="1"/>
      <c r="U28" s="1"/>
      <c r="V28" s="1"/>
      <c r="W28" s="1"/>
      <c r="X28" s="1"/>
      <c r="Y28" s="1"/>
      <c r="Z28" s="1"/>
      <c r="AA28" s="1"/>
      <c r="AB28" s="1"/>
      <c r="AC28" s="1"/>
      <c r="AD28" s="1"/>
      <c r="AE28" s="1"/>
      <c r="AF28" s="1"/>
      <c r="AG28" s="1"/>
    </row>
    <row r="29" spans="1:33" x14ac:dyDescent="0.3">
      <c r="A29" s="1">
        <v>1996</v>
      </c>
      <c r="B29" s="7">
        <f t="array" ref="B29:B51">TRANSPOSE(I25:AE25)</f>
        <v>3840.2</v>
      </c>
      <c r="C29" s="7">
        <f t="array" ref="C29:C51">TRANSPOSE(I24:AE24)</f>
        <v>671.5</v>
      </c>
      <c r="D29" s="7">
        <f t="shared" si="0"/>
        <v>4511.7</v>
      </c>
      <c r="H29" s="2" t="s">
        <v>54</v>
      </c>
      <c r="I29" s="1">
        <v>1971</v>
      </c>
      <c r="J29" s="1">
        <v>1972</v>
      </c>
      <c r="K29" s="1">
        <v>1973</v>
      </c>
      <c r="L29" s="1">
        <v>1974</v>
      </c>
      <c r="M29" s="1">
        <v>1975</v>
      </c>
      <c r="N29" s="1">
        <v>1976</v>
      </c>
      <c r="O29" s="1">
        <v>1977</v>
      </c>
      <c r="P29" s="1">
        <v>1978</v>
      </c>
      <c r="Q29" s="1">
        <v>1979</v>
      </c>
      <c r="R29" s="1">
        <v>1980</v>
      </c>
      <c r="S29" s="1">
        <v>1981</v>
      </c>
      <c r="T29" s="1">
        <v>1982</v>
      </c>
      <c r="U29" s="1">
        <v>1983</v>
      </c>
      <c r="V29" s="1">
        <v>1984</v>
      </c>
      <c r="W29" s="1">
        <v>1985</v>
      </c>
      <c r="X29" s="1">
        <v>1986</v>
      </c>
      <c r="Y29" s="1">
        <v>1987</v>
      </c>
      <c r="Z29" s="1">
        <v>1988</v>
      </c>
      <c r="AA29" s="1">
        <v>1989</v>
      </c>
      <c r="AB29" s="1">
        <v>1990</v>
      </c>
      <c r="AC29" s="1">
        <v>1991</v>
      </c>
      <c r="AD29" s="1">
        <v>1992</v>
      </c>
      <c r="AE29" s="1">
        <v>1993</v>
      </c>
      <c r="AF29" s="1">
        <v>1994</v>
      </c>
      <c r="AG29" s="1">
        <v>1995</v>
      </c>
    </row>
    <row r="30" spans="1:33" x14ac:dyDescent="0.3">
      <c r="A30" s="1">
        <v>1997</v>
      </c>
      <c r="B30" s="7">
        <v>3608.4</v>
      </c>
      <c r="C30" s="7">
        <v>684.5</v>
      </c>
      <c r="D30" s="7">
        <f t="shared" si="0"/>
        <v>4292.8999999999996</v>
      </c>
      <c r="H30" s="2" t="s">
        <v>56</v>
      </c>
      <c r="I30" s="16">
        <v>441.9</v>
      </c>
      <c r="J30" s="16">
        <v>449.2</v>
      </c>
      <c r="K30" s="16">
        <v>504.1</v>
      </c>
      <c r="L30" s="16">
        <v>590.6</v>
      </c>
      <c r="M30" s="16">
        <v>613.29999999999995</v>
      </c>
      <c r="N30" s="16">
        <v>626.4</v>
      </c>
      <c r="O30" s="16">
        <v>537</v>
      </c>
      <c r="P30" s="16">
        <v>518.79999999999995</v>
      </c>
      <c r="Q30" s="16">
        <v>612.29999999999995</v>
      </c>
      <c r="R30" s="16">
        <v>688.2</v>
      </c>
      <c r="S30" s="16">
        <v>648.20000000000005</v>
      </c>
      <c r="T30" s="16">
        <v>666.3</v>
      </c>
      <c r="U30" s="16">
        <v>734.1</v>
      </c>
      <c r="V30" s="16">
        <v>714.4</v>
      </c>
      <c r="W30" s="16">
        <v>702.6</v>
      </c>
      <c r="X30" s="16">
        <v>705.8</v>
      </c>
      <c r="Y30" s="16">
        <v>704.8</v>
      </c>
      <c r="Z30" s="16">
        <v>689.1</v>
      </c>
      <c r="AA30" s="16">
        <v>634.5</v>
      </c>
      <c r="AB30" s="16">
        <v>549.4</v>
      </c>
      <c r="AC30" s="16">
        <v>510.3</v>
      </c>
      <c r="AD30" s="16">
        <v>491</v>
      </c>
      <c r="AE30" s="16">
        <v>573.5</v>
      </c>
      <c r="AF30" s="16">
        <v>589.1</v>
      </c>
      <c r="AG30" s="16">
        <v>648.9</v>
      </c>
    </row>
    <row r="31" spans="1:33" x14ac:dyDescent="0.3">
      <c r="A31" s="1">
        <v>1998</v>
      </c>
      <c r="B31" s="7">
        <v>3708.1</v>
      </c>
      <c r="C31" s="7">
        <v>697.3</v>
      </c>
      <c r="D31" s="7">
        <f t="shared" si="0"/>
        <v>4405.3999999999996</v>
      </c>
      <c r="H31" s="2" t="s">
        <v>57</v>
      </c>
      <c r="I31" s="16">
        <v>2951.4</v>
      </c>
      <c r="J31" s="16">
        <v>3007.4</v>
      </c>
      <c r="K31" s="16">
        <v>2847.5</v>
      </c>
      <c r="L31" s="16">
        <v>3220.2</v>
      </c>
      <c r="M31" s="16">
        <v>3000.7</v>
      </c>
      <c r="N31" s="16">
        <v>2919.8</v>
      </c>
      <c r="O31" s="16">
        <v>2446</v>
      </c>
      <c r="P31" s="16">
        <v>3309.1</v>
      </c>
      <c r="Q31" s="16">
        <v>3265.4</v>
      </c>
      <c r="R31" s="16">
        <v>3219.7</v>
      </c>
      <c r="S31" s="16">
        <v>3465.2</v>
      </c>
      <c r="T31" s="16">
        <v>3487.7</v>
      </c>
      <c r="U31" s="16">
        <v>3342.5</v>
      </c>
      <c r="V31" s="16">
        <v>3262.8</v>
      </c>
      <c r="W31" s="16">
        <v>3540.6</v>
      </c>
      <c r="X31" s="16">
        <v>3424.4</v>
      </c>
      <c r="Y31" s="16">
        <v>3521.6</v>
      </c>
      <c r="Z31" s="16">
        <v>3953.7</v>
      </c>
      <c r="AA31" s="16">
        <v>4044.2</v>
      </c>
      <c r="AB31" s="16">
        <v>3803</v>
      </c>
      <c r="AC31" s="16">
        <v>3876.7</v>
      </c>
      <c r="AD31" s="16">
        <v>4027.6</v>
      </c>
      <c r="AE31" s="16">
        <v>3736.9</v>
      </c>
      <c r="AF31" s="16">
        <v>4250</v>
      </c>
      <c r="AG31" s="16">
        <v>3366.3</v>
      </c>
    </row>
    <row r="32" spans="1:33" x14ac:dyDescent="0.3">
      <c r="A32" s="1">
        <v>1999</v>
      </c>
      <c r="B32" s="7">
        <v>3527.8</v>
      </c>
      <c r="C32" s="7">
        <v>696.5</v>
      </c>
      <c r="D32" s="7">
        <f t="shared" si="0"/>
        <v>4224.3</v>
      </c>
      <c r="H32" s="17" t="s">
        <v>75</v>
      </c>
      <c r="I32" s="7">
        <f>I30+I31</f>
        <v>3393.3</v>
      </c>
      <c r="J32" s="7">
        <f t="shared" ref="J32:AG32" si="3">J30+J31</f>
        <v>3456.6</v>
      </c>
      <c r="K32" s="7">
        <f t="shared" si="3"/>
        <v>3351.6</v>
      </c>
      <c r="L32" s="7">
        <f t="shared" si="3"/>
        <v>3810.7999999999997</v>
      </c>
      <c r="M32" s="7">
        <f t="shared" si="3"/>
        <v>3614</v>
      </c>
      <c r="N32" s="7">
        <f t="shared" si="3"/>
        <v>3546.2000000000003</v>
      </c>
      <c r="O32" s="7">
        <f t="shared" si="3"/>
        <v>2983</v>
      </c>
      <c r="P32" s="7">
        <f t="shared" si="3"/>
        <v>3827.8999999999996</v>
      </c>
      <c r="Q32" s="7">
        <f t="shared" si="3"/>
        <v>3877.7</v>
      </c>
      <c r="R32" s="7">
        <f t="shared" si="3"/>
        <v>3907.8999999999996</v>
      </c>
      <c r="S32" s="7">
        <f t="shared" si="3"/>
        <v>4113.3999999999996</v>
      </c>
      <c r="T32" s="7">
        <f t="shared" si="3"/>
        <v>4154</v>
      </c>
      <c r="U32" s="7">
        <f t="shared" si="3"/>
        <v>4076.6</v>
      </c>
      <c r="V32" s="7">
        <f t="shared" si="3"/>
        <v>3977.2000000000003</v>
      </c>
      <c r="W32" s="7">
        <f t="shared" si="3"/>
        <v>4243.2</v>
      </c>
      <c r="X32" s="7">
        <f t="shared" si="3"/>
        <v>4130.2</v>
      </c>
      <c r="Y32" s="7">
        <f t="shared" si="3"/>
        <v>4226.3999999999996</v>
      </c>
      <c r="Z32" s="7">
        <f t="shared" si="3"/>
        <v>4642.8</v>
      </c>
      <c r="AA32" s="7">
        <f t="shared" si="3"/>
        <v>4678.7</v>
      </c>
      <c r="AB32" s="7">
        <f t="shared" si="3"/>
        <v>4352.3999999999996</v>
      </c>
      <c r="AC32" s="7">
        <f t="shared" si="3"/>
        <v>4387</v>
      </c>
      <c r="AD32" s="7">
        <f t="shared" si="3"/>
        <v>4518.6000000000004</v>
      </c>
      <c r="AE32" s="7">
        <f t="shared" si="3"/>
        <v>4310.3999999999996</v>
      </c>
      <c r="AF32" s="7">
        <f t="shared" si="3"/>
        <v>4839.1000000000004</v>
      </c>
      <c r="AG32" s="7">
        <f t="shared" si="3"/>
        <v>4015.2000000000003</v>
      </c>
    </row>
    <row r="33" spans="1:8" x14ac:dyDescent="0.3">
      <c r="A33" s="1">
        <v>2000</v>
      </c>
      <c r="B33" s="7">
        <v>3955.7</v>
      </c>
      <c r="C33" s="7">
        <v>662.3</v>
      </c>
      <c r="D33" s="7">
        <f t="shared" si="0"/>
        <v>4618</v>
      </c>
    </row>
    <row r="34" spans="1:8" x14ac:dyDescent="0.3">
      <c r="A34" s="1">
        <v>2001</v>
      </c>
      <c r="B34" s="7">
        <v>4219</v>
      </c>
      <c r="C34" s="7">
        <v>616.29999999999995</v>
      </c>
      <c r="D34" s="7">
        <f t="shared" si="0"/>
        <v>4835.3</v>
      </c>
      <c r="H34" t="s">
        <v>58</v>
      </c>
    </row>
    <row r="35" spans="1:8" x14ac:dyDescent="0.3">
      <c r="A35" s="1">
        <v>2002</v>
      </c>
      <c r="B35" s="7">
        <v>3774.4</v>
      </c>
      <c r="C35" s="7">
        <v>513.6</v>
      </c>
      <c r="D35" s="7">
        <f t="shared" si="0"/>
        <v>4288</v>
      </c>
    </row>
    <row r="36" spans="1:8" x14ac:dyDescent="0.3">
      <c r="A36" s="1">
        <v>2003</v>
      </c>
      <c r="B36" s="7">
        <v>3789.5</v>
      </c>
      <c r="C36" s="7">
        <v>428.2</v>
      </c>
      <c r="D36" s="7">
        <f t="shared" si="0"/>
        <v>4217.7</v>
      </c>
    </row>
    <row r="37" spans="1:8" x14ac:dyDescent="0.3">
      <c r="A37" s="1">
        <v>2004</v>
      </c>
      <c r="B37" s="7">
        <v>3550.7</v>
      </c>
      <c r="C37" s="7">
        <v>355.2</v>
      </c>
      <c r="D37" s="7">
        <f t="shared" si="0"/>
        <v>3905.8999999999996</v>
      </c>
    </row>
    <row r="38" spans="1:8" x14ac:dyDescent="0.3">
      <c r="A38" s="21">
        <v>2005</v>
      </c>
      <c r="B38" s="7">
        <v>3645.9</v>
      </c>
      <c r="C38" s="7">
        <v>393.9</v>
      </c>
      <c r="D38" s="7">
        <f t="shared" si="0"/>
        <v>4039.8</v>
      </c>
    </row>
    <row r="39" spans="1:8" x14ac:dyDescent="0.3">
      <c r="A39" s="1">
        <v>2006</v>
      </c>
      <c r="B39" s="7">
        <v>3836.8</v>
      </c>
      <c r="C39" s="7">
        <v>444</v>
      </c>
      <c r="D39" s="7">
        <f t="shared" si="0"/>
        <v>4280.8</v>
      </c>
    </row>
    <row r="40" spans="1:8" x14ac:dyDescent="0.3">
      <c r="A40" s="1">
        <v>2007</v>
      </c>
      <c r="B40" s="7">
        <v>4096.1000000000004</v>
      </c>
      <c r="C40" s="7">
        <v>453</v>
      </c>
      <c r="D40" s="7">
        <f t="shared" si="0"/>
        <v>4549.1000000000004</v>
      </c>
    </row>
    <row r="41" spans="1:8" x14ac:dyDescent="0.3">
      <c r="A41" s="1">
        <v>2008</v>
      </c>
      <c r="B41" s="7">
        <v>4158.2</v>
      </c>
      <c r="C41" s="7">
        <v>495.1</v>
      </c>
      <c r="D41" s="7">
        <f t="shared" si="0"/>
        <v>4653.3</v>
      </c>
    </row>
    <row r="42" spans="1:8" x14ac:dyDescent="0.3">
      <c r="A42" s="1">
        <v>2009</v>
      </c>
      <c r="B42" s="7">
        <v>4050.4</v>
      </c>
      <c r="C42" s="7">
        <v>533.1</v>
      </c>
      <c r="D42" s="7">
        <f t="shared" si="0"/>
        <v>4583.5</v>
      </c>
    </row>
    <row r="43" spans="1:8" x14ac:dyDescent="0.3">
      <c r="A43" s="1">
        <v>2010</v>
      </c>
      <c r="B43" s="7">
        <v>3897.1</v>
      </c>
      <c r="C43" s="7">
        <v>531.1</v>
      </c>
      <c r="D43" s="7">
        <f t="shared" si="0"/>
        <v>4428.2</v>
      </c>
    </row>
    <row r="44" spans="1:8" x14ac:dyDescent="0.3">
      <c r="A44" s="1">
        <v>2011</v>
      </c>
      <c r="B44" s="7">
        <v>3916.4</v>
      </c>
      <c r="C44" s="7">
        <v>569.9</v>
      </c>
      <c r="D44" s="7">
        <f t="shared" si="0"/>
        <v>4486.3</v>
      </c>
    </row>
    <row r="45" spans="1:8" x14ac:dyDescent="0.3">
      <c r="A45" s="1">
        <v>2012</v>
      </c>
      <c r="B45" s="7">
        <v>4305.6000000000004</v>
      </c>
      <c r="C45" s="7">
        <v>517.5</v>
      </c>
      <c r="D45" s="7">
        <f t="shared" si="0"/>
        <v>4823.1000000000004</v>
      </c>
    </row>
    <row r="46" spans="1:8" x14ac:dyDescent="0.3">
      <c r="A46" s="1">
        <v>2013</v>
      </c>
      <c r="B46" s="7">
        <v>3658.7</v>
      </c>
      <c r="C46" s="7">
        <v>423.8</v>
      </c>
      <c r="D46" s="7">
        <f t="shared" si="0"/>
        <v>4082.5</v>
      </c>
    </row>
    <row r="47" spans="1:8" x14ac:dyDescent="0.3">
      <c r="A47" s="1">
        <v>2014</v>
      </c>
      <c r="B47" s="7">
        <v>3476.2</v>
      </c>
      <c r="C47" s="7">
        <v>442.6</v>
      </c>
      <c r="D47" s="7">
        <f t="shared" si="0"/>
        <v>3918.7999999999997</v>
      </c>
    </row>
    <row r="48" spans="1:8" x14ac:dyDescent="0.3">
      <c r="A48" s="1">
        <v>2015</v>
      </c>
      <c r="B48" s="7">
        <v>3177.2</v>
      </c>
      <c r="C48" s="7">
        <v>460.8</v>
      </c>
      <c r="D48" s="7">
        <f t="shared" si="0"/>
        <v>3638</v>
      </c>
    </row>
    <row r="49" spans="1:38" x14ac:dyDescent="0.3">
      <c r="A49" s="1">
        <v>2016</v>
      </c>
      <c r="B49" s="7">
        <v>3897.1</v>
      </c>
      <c r="C49" s="7">
        <v>468.7</v>
      </c>
      <c r="D49" s="7">
        <f t="shared" si="0"/>
        <v>4365.8</v>
      </c>
    </row>
    <row r="50" spans="1:38" x14ac:dyDescent="0.3">
      <c r="A50" s="1">
        <v>2017</v>
      </c>
      <c r="B50" s="7">
        <v>4167.2</v>
      </c>
      <c r="C50" s="7">
        <v>512.4</v>
      </c>
      <c r="D50" s="7">
        <f t="shared" si="0"/>
        <v>4679.5999999999995</v>
      </c>
    </row>
    <row r="51" spans="1:38" x14ac:dyDescent="0.3">
      <c r="A51" s="1">
        <v>2018</v>
      </c>
      <c r="B51" s="7">
        <v>4365</v>
      </c>
      <c r="C51" s="7">
        <v>452.2</v>
      </c>
      <c r="D51" s="7">
        <f t="shared" si="0"/>
        <v>4817.2</v>
      </c>
    </row>
    <row r="52" spans="1:38" x14ac:dyDescent="0.3">
      <c r="A52" s="1">
        <v>2019</v>
      </c>
      <c r="B52" s="7"/>
      <c r="C52" s="9"/>
      <c r="D52" s="7"/>
    </row>
    <row r="53" spans="1:38" x14ac:dyDescent="0.3">
      <c r="A53" s="1">
        <v>2020</v>
      </c>
      <c r="C53" s="9"/>
      <c r="D53" s="7"/>
      <c r="G53" s="4"/>
    </row>
    <row r="54" spans="1:38" x14ac:dyDescent="0.3">
      <c r="A54" s="1">
        <v>2021</v>
      </c>
      <c r="C54" s="9"/>
      <c r="D54" s="7"/>
    </row>
    <row r="55" spans="1:38" x14ac:dyDescent="0.3">
      <c r="A55" s="1">
        <v>2022</v>
      </c>
      <c r="C55" s="9"/>
      <c r="D55" s="7"/>
    </row>
    <row r="56" spans="1:38" x14ac:dyDescent="0.3">
      <c r="A56" s="1">
        <v>2023</v>
      </c>
      <c r="C56" s="9"/>
      <c r="D56" s="7"/>
    </row>
    <row r="57" spans="1:38" x14ac:dyDescent="0.3">
      <c r="A57" s="1">
        <v>2024</v>
      </c>
      <c r="C57" s="9"/>
      <c r="D57" s="7"/>
    </row>
    <row r="58" spans="1:38" x14ac:dyDescent="0.3">
      <c r="A58" s="1">
        <v>2025</v>
      </c>
      <c r="C58" s="9"/>
      <c r="D58" s="7"/>
    </row>
    <row r="59" spans="1:38" x14ac:dyDescent="0.3">
      <c r="A59" s="1">
        <v>2026</v>
      </c>
      <c r="C59" s="9"/>
      <c r="D59" s="7"/>
    </row>
    <row r="60" spans="1:38" x14ac:dyDescent="0.3">
      <c r="A60" s="1">
        <v>2027</v>
      </c>
      <c r="C60" s="9"/>
      <c r="D60" s="7"/>
    </row>
    <row r="61" spans="1:38" x14ac:dyDescent="0.3">
      <c r="A61" s="1">
        <v>2028</v>
      </c>
      <c r="C61" s="9"/>
      <c r="D61" s="7"/>
      <c r="AC61" s="1"/>
      <c r="AD61" s="1"/>
      <c r="AE61" s="1"/>
      <c r="AF61" s="1"/>
      <c r="AG61" s="1"/>
      <c r="AH61" s="1"/>
      <c r="AI61" s="1"/>
      <c r="AJ61" s="1"/>
      <c r="AK61" s="1"/>
      <c r="AL61" s="1"/>
    </row>
    <row r="62" spans="1:38" x14ac:dyDescent="0.3">
      <c r="A62" s="1">
        <v>2029</v>
      </c>
      <c r="C62" s="9"/>
      <c r="D62" s="7"/>
    </row>
    <row r="63" spans="1:38" x14ac:dyDescent="0.3">
      <c r="A63" s="1">
        <v>2030</v>
      </c>
      <c r="C63" s="9"/>
      <c r="D63" s="7"/>
    </row>
    <row r="64" spans="1:38" x14ac:dyDescent="0.3">
      <c r="A64" s="1">
        <v>2031</v>
      </c>
      <c r="C64" s="9"/>
      <c r="D64" s="7"/>
    </row>
    <row r="65" spans="1:4" x14ac:dyDescent="0.3">
      <c r="A65" s="1">
        <v>2032</v>
      </c>
      <c r="C65" s="9"/>
      <c r="D65" s="7"/>
    </row>
    <row r="66" spans="1:4" x14ac:dyDescent="0.3">
      <c r="A66" s="1">
        <v>2033</v>
      </c>
      <c r="C66" s="9"/>
      <c r="D66" s="7"/>
    </row>
    <row r="67" spans="1:4" x14ac:dyDescent="0.3">
      <c r="A67" s="1">
        <v>2034</v>
      </c>
      <c r="C67" s="9"/>
      <c r="D67" s="7"/>
    </row>
    <row r="68" spans="1:4" x14ac:dyDescent="0.3">
      <c r="A68" s="1">
        <v>2035</v>
      </c>
      <c r="C68" s="9"/>
      <c r="D68" s="7"/>
    </row>
    <row r="69" spans="1:4" x14ac:dyDescent="0.3">
      <c r="A69" s="1">
        <v>2036</v>
      </c>
      <c r="C69" s="9"/>
      <c r="D69" s="7"/>
    </row>
    <row r="70" spans="1:4" x14ac:dyDescent="0.3">
      <c r="A70" s="1">
        <v>2037</v>
      </c>
      <c r="C70" s="9"/>
      <c r="D70" s="7"/>
    </row>
    <row r="71" spans="1:4" x14ac:dyDescent="0.3">
      <c r="A71" s="1">
        <v>2038</v>
      </c>
      <c r="C71" s="9"/>
      <c r="D71" s="7"/>
    </row>
    <row r="72" spans="1:4" x14ac:dyDescent="0.3">
      <c r="A72" s="1">
        <v>2039</v>
      </c>
      <c r="C72" s="9"/>
      <c r="D72" s="7"/>
    </row>
    <row r="73" spans="1:4" x14ac:dyDescent="0.3">
      <c r="A73" s="1">
        <v>2040</v>
      </c>
      <c r="C73" s="9"/>
      <c r="D73" s="7"/>
    </row>
    <row r="74" spans="1:4" x14ac:dyDescent="0.3">
      <c r="A74" s="1">
        <v>2041</v>
      </c>
      <c r="C74" s="9"/>
      <c r="D74" s="7"/>
    </row>
    <row r="75" spans="1:4" x14ac:dyDescent="0.3">
      <c r="A75" s="1">
        <v>2042</v>
      </c>
      <c r="C75" s="9"/>
      <c r="D75" s="7"/>
    </row>
    <row r="76" spans="1:4" x14ac:dyDescent="0.3">
      <c r="A76" s="1">
        <v>2043</v>
      </c>
      <c r="C76" s="9"/>
      <c r="D76" s="7"/>
    </row>
    <row r="77" spans="1:4" x14ac:dyDescent="0.3">
      <c r="A77" s="1">
        <v>2044</v>
      </c>
      <c r="C77" s="9"/>
      <c r="D77" s="7"/>
    </row>
    <row r="78" spans="1:4" x14ac:dyDescent="0.3">
      <c r="A78" s="1">
        <v>2045</v>
      </c>
      <c r="C78" s="9"/>
      <c r="D78" s="7"/>
    </row>
    <row r="79" spans="1:4" x14ac:dyDescent="0.3">
      <c r="A79" s="1">
        <v>2046</v>
      </c>
      <c r="C79" s="9"/>
      <c r="D79" s="7"/>
    </row>
    <row r="80" spans="1:4" x14ac:dyDescent="0.3">
      <c r="A80" s="1">
        <v>2047</v>
      </c>
      <c r="C80" s="9"/>
      <c r="D80" s="7"/>
    </row>
    <row r="81" spans="1:4" x14ac:dyDescent="0.3">
      <c r="A81" s="1">
        <v>2048</v>
      </c>
      <c r="C81" s="9"/>
      <c r="D81" s="7"/>
    </row>
    <row r="82" spans="1:4" x14ac:dyDescent="0.3">
      <c r="A82" s="1">
        <v>2049</v>
      </c>
      <c r="C82" s="9"/>
      <c r="D82" s="7"/>
    </row>
    <row r="83" spans="1:4" x14ac:dyDescent="0.3">
      <c r="A83" s="1">
        <v>2050</v>
      </c>
      <c r="C83" s="9"/>
      <c r="D83" s="7"/>
    </row>
    <row r="84" spans="1:4" x14ac:dyDescent="0.3">
      <c r="A84" s="1">
        <v>2051</v>
      </c>
      <c r="C84" s="9"/>
      <c r="D84" s="7"/>
    </row>
    <row r="85" spans="1:4" x14ac:dyDescent="0.3">
      <c r="A85" s="1">
        <v>2052</v>
      </c>
      <c r="C85" s="9"/>
      <c r="D85" s="7"/>
    </row>
    <row r="86" spans="1:4" x14ac:dyDescent="0.3">
      <c r="A86" s="1">
        <v>2053</v>
      </c>
      <c r="C86" s="9"/>
      <c r="D86" s="7"/>
    </row>
    <row r="87" spans="1:4" x14ac:dyDescent="0.3">
      <c r="A87" s="1">
        <v>2054</v>
      </c>
      <c r="C87" s="9"/>
      <c r="D87" s="7"/>
    </row>
    <row r="88" spans="1:4" x14ac:dyDescent="0.3">
      <c r="A88" s="1">
        <v>2055</v>
      </c>
      <c r="C88" s="9"/>
      <c r="D88" s="7"/>
    </row>
    <row r="89" spans="1:4" x14ac:dyDescent="0.3">
      <c r="A89" s="1">
        <v>2056</v>
      </c>
      <c r="C89" s="9"/>
      <c r="D89" s="7"/>
    </row>
    <row r="90" spans="1:4" x14ac:dyDescent="0.3">
      <c r="A90" s="1">
        <v>2057</v>
      </c>
      <c r="C90" s="9"/>
      <c r="D90" s="7"/>
    </row>
    <row r="91" spans="1:4" x14ac:dyDescent="0.3">
      <c r="A91" s="1">
        <v>2058</v>
      </c>
      <c r="C91" s="9"/>
      <c r="D91" s="7"/>
    </row>
    <row r="92" spans="1:4" x14ac:dyDescent="0.3">
      <c r="A92" s="1">
        <v>2059</v>
      </c>
      <c r="C92" s="9"/>
      <c r="D92" s="7"/>
    </row>
    <row r="93" spans="1:4" x14ac:dyDescent="0.3">
      <c r="A93" s="1">
        <v>2060</v>
      </c>
      <c r="C93" s="9"/>
      <c r="D93" s="7"/>
    </row>
  </sheetData>
  <hyperlinks>
    <hyperlink ref="I6" r:id="rId1" location="CCULR" xr:uid="{B27F3C93-2AF2-403D-A2F3-638A9089B4EC}"/>
  </hyperlink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31A97-90AF-40A0-80F1-255ACCC3B05A}">
  <dimension ref="A1:D62"/>
  <sheetViews>
    <sheetView workbookViewId="0">
      <selection activeCell="D5" sqref="D5"/>
    </sheetView>
  </sheetViews>
  <sheetFormatPr defaultRowHeight="14.4" x14ac:dyDescent="0.3"/>
  <cols>
    <col min="2" max="2" width="21.6640625" bestFit="1" customWidth="1"/>
  </cols>
  <sheetData>
    <row r="1" spans="1:4" x14ac:dyDescent="0.3">
      <c r="A1" s="24" t="s">
        <v>54</v>
      </c>
      <c r="B1" s="24" t="s">
        <v>146</v>
      </c>
      <c r="D1" s="22" t="s">
        <v>65</v>
      </c>
    </row>
    <row r="2" spans="1:4" x14ac:dyDescent="0.3">
      <c r="A2" s="1">
        <v>2000</v>
      </c>
      <c r="B2" s="7">
        <v>3960</v>
      </c>
      <c r="D2" s="18" t="s">
        <v>145</v>
      </c>
    </row>
    <row r="3" spans="1:4" x14ac:dyDescent="0.3">
      <c r="A3" s="1">
        <v>2001</v>
      </c>
      <c r="B3" s="7">
        <v>3989</v>
      </c>
      <c r="D3" s="18" t="s">
        <v>95</v>
      </c>
    </row>
    <row r="4" spans="1:4" x14ac:dyDescent="0.3">
      <c r="A4" s="1">
        <v>2002</v>
      </c>
      <c r="B4" s="7">
        <v>4019</v>
      </c>
    </row>
    <row r="5" spans="1:4" x14ac:dyDescent="0.3">
      <c r="A5" s="1">
        <v>2003</v>
      </c>
      <c r="B5" s="7">
        <v>4048</v>
      </c>
      <c r="D5" s="5" t="s">
        <v>128</v>
      </c>
    </row>
    <row r="6" spans="1:4" x14ac:dyDescent="0.3">
      <c r="A6" s="1">
        <v>2004</v>
      </c>
      <c r="B6" s="7">
        <v>4078</v>
      </c>
    </row>
    <row r="7" spans="1:4" x14ac:dyDescent="0.3">
      <c r="A7" s="1">
        <v>2005</v>
      </c>
      <c r="B7" s="7">
        <v>4107</v>
      </c>
    </row>
    <row r="8" spans="1:4" x14ac:dyDescent="0.3">
      <c r="A8" s="1">
        <v>2006</v>
      </c>
      <c r="B8" s="7">
        <v>4137</v>
      </c>
    </row>
    <row r="9" spans="1:4" x14ac:dyDescent="0.3">
      <c r="A9" s="1">
        <v>2007</v>
      </c>
      <c r="B9" s="7">
        <v>4167</v>
      </c>
    </row>
    <row r="10" spans="1:4" x14ac:dyDescent="0.3">
      <c r="A10" s="1">
        <v>2008</v>
      </c>
      <c r="B10" s="7">
        <v>4196</v>
      </c>
    </row>
    <row r="11" spans="1:4" x14ac:dyDescent="0.3">
      <c r="A11" s="1">
        <v>2009</v>
      </c>
      <c r="B11" s="7">
        <v>4226</v>
      </c>
    </row>
    <row r="12" spans="1:4" x14ac:dyDescent="0.3">
      <c r="A12" s="1">
        <v>2010</v>
      </c>
      <c r="B12" s="7">
        <v>4374</v>
      </c>
    </row>
    <row r="13" spans="1:4" x14ac:dyDescent="0.3">
      <c r="A13" s="1">
        <v>2011</v>
      </c>
      <c r="B13" s="7">
        <v>4392</v>
      </c>
    </row>
    <row r="14" spans="1:4" x14ac:dyDescent="0.3">
      <c r="A14" s="1">
        <v>2012</v>
      </c>
      <c r="B14" s="7">
        <v>4410</v>
      </c>
    </row>
    <row r="15" spans="1:4" x14ac:dyDescent="0.3">
      <c r="A15" s="1">
        <v>2013</v>
      </c>
      <c r="B15" s="7">
        <v>4428</v>
      </c>
    </row>
    <row r="16" spans="1:4" x14ac:dyDescent="0.3">
      <c r="A16" s="1">
        <v>2014</v>
      </c>
      <c r="B16" s="7">
        <v>4446</v>
      </c>
    </row>
    <row r="17" spans="1:2" x14ac:dyDescent="0.3">
      <c r="A17" s="1">
        <v>2015</v>
      </c>
      <c r="B17" s="7">
        <v>4464</v>
      </c>
    </row>
    <row r="18" spans="1:2" x14ac:dyDescent="0.3">
      <c r="A18" s="1">
        <v>2016</v>
      </c>
      <c r="B18" s="7">
        <v>4482</v>
      </c>
    </row>
    <row r="19" spans="1:2" x14ac:dyDescent="0.3">
      <c r="A19" s="1">
        <v>2017</v>
      </c>
      <c r="B19" s="7">
        <v>4500</v>
      </c>
    </row>
    <row r="20" spans="1:2" x14ac:dyDescent="0.3">
      <c r="A20" s="1">
        <v>2018</v>
      </c>
      <c r="B20" s="7">
        <v>4518</v>
      </c>
    </row>
    <row r="21" spans="1:2" x14ac:dyDescent="0.3">
      <c r="A21" s="1">
        <v>2019</v>
      </c>
      <c r="B21" s="7">
        <v>4536</v>
      </c>
    </row>
    <row r="22" spans="1:2" x14ac:dyDescent="0.3">
      <c r="A22" s="1">
        <v>2020</v>
      </c>
      <c r="B22" s="7">
        <v>4610</v>
      </c>
    </row>
    <row r="23" spans="1:2" x14ac:dyDescent="0.3">
      <c r="A23" s="1">
        <v>2021</v>
      </c>
      <c r="B23" s="7">
        <v>4624</v>
      </c>
    </row>
    <row r="24" spans="1:2" x14ac:dyDescent="0.3">
      <c r="A24" s="1">
        <v>2022</v>
      </c>
      <c r="B24" s="7">
        <v>4638</v>
      </c>
    </row>
    <row r="25" spans="1:2" x14ac:dyDescent="0.3">
      <c r="A25" s="1">
        <v>2023</v>
      </c>
      <c r="B25" s="7">
        <v>4652</v>
      </c>
    </row>
    <row r="26" spans="1:2" x14ac:dyDescent="0.3">
      <c r="A26" s="1">
        <v>2024</v>
      </c>
      <c r="B26" s="7">
        <v>4666</v>
      </c>
    </row>
    <row r="27" spans="1:2" x14ac:dyDescent="0.3">
      <c r="A27" s="1">
        <v>2025</v>
      </c>
      <c r="B27" s="7">
        <v>4680</v>
      </c>
    </row>
    <row r="28" spans="1:2" x14ac:dyDescent="0.3">
      <c r="A28" s="1">
        <v>2026</v>
      </c>
      <c r="B28" s="7">
        <v>4693</v>
      </c>
    </row>
    <row r="29" spans="1:2" x14ac:dyDescent="0.3">
      <c r="A29" s="1">
        <v>2027</v>
      </c>
      <c r="B29" s="7">
        <v>4707</v>
      </c>
    </row>
    <row r="30" spans="1:2" x14ac:dyDescent="0.3">
      <c r="A30" s="1">
        <v>2028</v>
      </c>
      <c r="B30" s="7">
        <v>4721</v>
      </c>
    </row>
    <row r="31" spans="1:2" x14ac:dyDescent="0.3">
      <c r="A31" s="1">
        <v>2029</v>
      </c>
      <c r="B31" s="7">
        <v>4735</v>
      </c>
    </row>
    <row r="32" spans="1:2" x14ac:dyDescent="0.3">
      <c r="A32" s="1">
        <v>2030</v>
      </c>
      <c r="B32" s="7">
        <v>4749</v>
      </c>
    </row>
    <row r="33" spans="1:2" x14ac:dyDescent="0.3">
      <c r="A33" s="1">
        <v>2031</v>
      </c>
      <c r="B33" s="7">
        <v>4766</v>
      </c>
    </row>
    <row r="34" spans="1:2" x14ac:dyDescent="0.3">
      <c r="A34" s="1">
        <v>2032</v>
      </c>
      <c r="B34" s="7">
        <v>4784</v>
      </c>
    </row>
    <row r="35" spans="1:2" x14ac:dyDescent="0.3">
      <c r="A35" s="1">
        <v>2033</v>
      </c>
      <c r="B35" s="7">
        <v>4801</v>
      </c>
    </row>
    <row r="36" spans="1:2" x14ac:dyDescent="0.3">
      <c r="A36" s="1">
        <v>2034</v>
      </c>
      <c r="B36" s="7">
        <v>4818</v>
      </c>
    </row>
    <row r="37" spans="1:2" x14ac:dyDescent="0.3">
      <c r="A37" s="1">
        <v>2035</v>
      </c>
      <c r="B37" s="7">
        <v>4836</v>
      </c>
    </row>
    <row r="38" spans="1:2" x14ac:dyDescent="0.3">
      <c r="A38" s="1">
        <v>2036</v>
      </c>
      <c r="B38" s="7">
        <v>4853</v>
      </c>
    </row>
    <row r="39" spans="1:2" x14ac:dyDescent="0.3">
      <c r="A39" s="1">
        <v>2037</v>
      </c>
      <c r="B39" s="7">
        <v>4870</v>
      </c>
    </row>
    <row r="40" spans="1:2" x14ac:dyDescent="0.3">
      <c r="A40" s="1">
        <v>2038</v>
      </c>
      <c r="B40" s="7">
        <v>4887</v>
      </c>
    </row>
    <row r="41" spans="1:2" x14ac:dyDescent="0.3">
      <c r="A41" s="1">
        <v>2039</v>
      </c>
      <c r="B41" s="7">
        <v>4905</v>
      </c>
    </row>
    <row r="42" spans="1:2" x14ac:dyDescent="0.3">
      <c r="A42" s="1">
        <v>2040</v>
      </c>
      <c r="B42" s="7">
        <v>4929</v>
      </c>
    </row>
    <row r="43" spans="1:2" x14ac:dyDescent="0.3">
      <c r="A43" s="1">
        <v>2041</v>
      </c>
      <c r="B43" s="7">
        <v>4950</v>
      </c>
    </row>
    <row r="44" spans="1:2" x14ac:dyDescent="0.3">
      <c r="A44" s="1">
        <v>2042</v>
      </c>
      <c r="B44" s="7">
        <v>4970</v>
      </c>
    </row>
    <row r="45" spans="1:2" x14ac:dyDescent="0.3">
      <c r="A45" s="1">
        <v>2043</v>
      </c>
      <c r="B45" s="7">
        <v>4991</v>
      </c>
    </row>
    <row r="46" spans="1:2" x14ac:dyDescent="0.3">
      <c r="A46" s="1">
        <v>2044</v>
      </c>
      <c r="B46" s="7">
        <v>5012</v>
      </c>
    </row>
    <row r="47" spans="1:2" x14ac:dyDescent="0.3">
      <c r="A47" s="1">
        <v>2045</v>
      </c>
      <c r="B47" s="7">
        <v>5033</v>
      </c>
    </row>
    <row r="48" spans="1:2" x14ac:dyDescent="0.3">
      <c r="A48" s="1">
        <v>2046</v>
      </c>
      <c r="B48" s="7">
        <v>5053</v>
      </c>
    </row>
    <row r="49" spans="1:2" x14ac:dyDescent="0.3">
      <c r="A49" s="1">
        <v>2047</v>
      </c>
      <c r="B49" s="7">
        <v>5074</v>
      </c>
    </row>
    <row r="50" spans="1:2" x14ac:dyDescent="0.3">
      <c r="A50" s="1">
        <v>2048</v>
      </c>
      <c r="B50" s="7">
        <v>5095</v>
      </c>
    </row>
    <row r="51" spans="1:2" x14ac:dyDescent="0.3">
      <c r="A51" s="1">
        <v>2049</v>
      </c>
      <c r="B51" s="7">
        <v>5115</v>
      </c>
    </row>
    <row r="52" spans="1:2" x14ac:dyDescent="0.3">
      <c r="A52" s="1">
        <v>2050</v>
      </c>
      <c r="B52" s="7">
        <v>5163</v>
      </c>
    </row>
    <row r="53" spans="1:2" x14ac:dyDescent="0.3">
      <c r="A53" s="1">
        <v>2051</v>
      </c>
    </row>
    <row r="54" spans="1:2" x14ac:dyDescent="0.3">
      <c r="A54" s="1">
        <v>2052</v>
      </c>
    </row>
    <row r="55" spans="1:2" x14ac:dyDescent="0.3">
      <c r="A55" s="1">
        <v>2053</v>
      </c>
    </row>
    <row r="56" spans="1:2" x14ac:dyDescent="0.3">
      <c r="A56" s="1">
        <v>2054</v>
      </c>
    </row>
    <row r="57" spans="1:2" x14ac:dyDescent="0.3">
      <c r="A57" s="1">
        <v>2055</v>
      </c>
    </row>
    <row r="58" spans="1:2" x14ac:dyDescent="0.3">
      <c r="A58" s="1">
        <v>2056</v>
      </c>
    </row>
    <row r="59" spans="1:2" x14ac:dyDescent="0.3">
      <c r="A59" s="1">
        <v>2057</v>
      </c>
    </row>
    <row r="60" spans="1:2" x14ac:dyDescent="0.3">
      <c r="A60" s="1">
        <v>2058</v>
      </c>
    </row>
    <row r="61" spans="1:2" x14ac:dyDescent="0.3">
      <c r="A61" s="1">
        <v>2059</v>
      </c>
    </row>
    <row r="62" spans="1:2" x14ac:dyDescent="0.3">
      <c r="A62" s="1">
        <v>2060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4CAA4-F009-4814-ACCC-A5D15249A914}">
  <dimension ref="A1:O65"/>
  <sheetViews>
    <sheetView workbookViewId="0">
      <pane xSplit="1" ySplit="6" topLeftCell="B7" activePane="bottomRight" state="frozen"/>
      <selection pane="topRight" activeCell="B1" sqref="B1"/>
      <selection pane="bottomLeft" activeCell="A3" sqref="A3"/>
      <selection pane="bottomRight" activeCell="L3" sqref="L3"/>
    </sheetView>
  </sheetViews>
  <sheetFormatPr defaultRowHeight="14.4" x14ac:dyDescent="0.3"/>
  <cols>
    <col min="2" max="2" width="15.21875" style="24" customWidth="1"/>
    <col min="3" max="3" width="13.109375" style="24" bestFit="1" customWidth="1"/>
    <col min="4" max="4" width="15.88671875" style="24" bestFit="1" customWidth="1"/>
    <col min="6" max="6" width="14.77734375" customWidth="1"/>
    <col min="7" max="11" width="13.109375" bestFit="1" customWidth="1"/>
    <col min="12" max="12" width="19.21875" bestFit="1" customWidth="1"/>
    <col min="13" max="13" width="15.5546875" bestFit="1" customWidth="1"/>
  </cols>
  <sheetData>
    <row r="1" spans="1:15" x14ac:dyDescent="0.3">
      <c r="B1" s="22" t="s">
        <v>65</v>
      </c>
    </row>
    <row r="2" spans="1:15" x14ac:dyDescent="0.3">
      <c r="B2" s="35" t="s">
        <v>148</v>
      </c>
    </row>
    <row r="3" spans="1:15" x14ac:dyDescent="0.3">
      <c r="B3" s="35" t="s">
        <v>149</v>
      </c>
    </row>
    <row r="5" spans="1:15" x14ac:dyDescent="0.3">
      <c r="B5" s="15" t="s">
        <v>69</v>
      </c>
      <c r="C5" s="15" t="s">
        <v>96</v>
      </c>
      <c r="D5" s="15" t="s">
        <v>34</v>
      </c>
      <c r="G5" s="1" t="s">
        <v>30</v>
      </c>
      <c r="H5" s="1" t="s">
        <v>31</v>
      </c>
      <c r="I5" s="1" t="s">
        <v>17</v>
      </c>
      <c r="J5" s="1" t="s">
        <v>32</v>
      </c>
      <c r="K5" s="1" t="s">
        <v>16</v>
      </c>
      <c r="L5" s="1" t="s">
        <v>33</v>
      </c>
      <c r="M5" s="1" t="s">
        <v>34</v>
      </c>
    </row>
    <row r="6" spans="1:15" x14ac:dyDescent="0.3">
      <c r="A6" s="21" t="s">
        <v>54</v>
      </c>
      <c r="B6" s="24" t="s">
        <v>71</v>
      </c>
      <c r="C6" s="24" t="s">
        <v>71</v>
      </c>
      <c r="D6" s="24" t="s">
        <v>71</v>
      </c>
      <c r="F6" s="1" t="s">
        <v>29</v>
      </c>
      <c r="G6" s="24" t="s">
        <v>71</v>
      </c>
      <c r="H6" s="24" t="s">
        <v>71</v>
      </c>
      <c r="I6" s="24" t="s">
        <v>71</v>
      </c>
      <c r="J6" s="24" t="s">
        <v>71</v>
      </c>
      <c r="K6" s="24" t="s">
        <v>71</v>
      </c>
      <c r="L6" s="24" t="s">
        <v>71</v>
      </c>
      <c r="M6" s="24" t="s">
        <v>71</v>
      </c>
      <c r="O6" s="5" t="s">
        <v>129</v>
      </c>
    </row>
    <row r="7" spans="1:15" x14ac:dyDescent="0.3">
      <c r="A7" s="1">
        <v>2002</v>
      </c>
      <c r="B7" s="7">
        <f>(M7-L7)</f>
        <v>4273</v>
      </c>
      <c r="C7" s="7">
        <f>L7</f>
        <v>574</v>
      </c>
      <c r="D7" s="7">
        <f>M7</f>
        <v>4847</v>
      </c>
      <c r="F7" s="1">
        <v>2002</v>
      </c>
      <c r="G7" s="7">
        <v>2419</v>
      </c>
      <c r="H7" s="7">
        <v>859</v>
      </c>
      <c r="I7" s="7">
        <v>501</v>
      </c>
      <c r="J7" s="7">
        <v>449</v>
      </c>
      <c r="K7" s="7">
        <v>45</v>
      </c>
      <c r="L7" s="7">
        <v>574</v>
      </c>
      <c r="M7" s="7">
        <v>4847</v>
      </c>
    </row>
    <row r="8" spans="1:15" x14ac:dyDescent="0.3">
      <c r="A8" s="1">
        <v>2003</v>
      </c>
      <c r="B8" s="7">
        <f t="shared" ref="B8:B55" si="0">(M8-L8)</f>
        <v>4319</v>
      </c>
      <c r="C8" s="7">
        <f t="shared" ref="C8:C55" si="1">L8</f>
        <v>574</v>
      </c>
      <c r="D8" s="7">
        <f t="shared" ref="D8:D55" si="2">M8</f>
        <v>4893</v>
      </c>
      <c r="F8" s="1">
        <v>2003</v>
      </c>
      <c r="G8" s="7">
        <v>2433</v>
      </c>
      <c r="H8" s="7">
        <v>873</v>
      </c>
      <c r="I8" s="7">
        <v>503</v>
      </c>
      <c r="J8" s="7">
        <v>466</v>
      </c>
      <c r="K8" s="7">
        <v>45</v>
      </c>
      <c r="L8" s="7">
        <v>574</v>
      </c>
      <c r="M8" s="7">
        <v>4893</v>
      </c>
    </row>
    <row r="9" spans="1:15" x14ac:dyDescent="0.3">
      <c r="A9" s="1">
        <v>2004</v>
      </c>
      <c r="B9" s="7">
        <f t="shared" si="0"/>
        <v>4366</v>
      </c>
      <c r="C9" s="7">
        <f t="shared" si="1"/>
        <v>574</v>
      </c>
      <c r="D9" s="7">
        <f t="shared" si="2"/>
        <v>4940</v>
      </c>
      <c r="F9" s="1">
        <v>2004</v>
      </c>
      <c r="G9" s="7">
        <v>2447</v>
      </c>
      <c r="H9" s="7">
        <v>886</v>
      </c>
      <c r="I9" s="7">
        <v>505</v>
      </c>
      <c r="J9" s="7">
        <v>484</v>
      </c>
      <c r="K9" s="7">
        <v>45</v>
      </c>
      <c r="L9" s="7">
        <v>574</v>
      </c>
      <c r="M9" s="7">
        <v>4940</v>
      </c>
    </row>
    <row r="10" spans="1:15" x14ac:dyDescent="0.3">
      <c r="A10" s="1">
        <v>2005</v>
      </c>
      <c r="B10" s="7">
        <f t="shared" si="0"/>
        <v>4445</v>
      </c>
      <c r="C10" s="7">
        <f t="shared" si="1"/>
        <v>574</v>
      </c>
      <c r="D10" s="7">
        <f t="shared" si="2"/>
        <v>5019</v>
      </c>
      <c r="F10" s="1">
        <v>2005</v>
      </c>
      <c r="G10" s="7">
        <v>2494</v>
      </c>
      <c r="H10" s="7">
        <v>899</v>
      </c>
      <c r="I10" s="7">
        <v>507</v>
      </c>
      <c r="J10" s="7">
        <v>501</v>
      </c>
      <c r="K10" s="7">
        <v>45</v>
      </c>
      <c r="L10" s="7">
        <v>574</v>
      </c>
      <c r="M10" s="7">
        <v>5019</v>
      </c>
    </row>
    <row r="11" spans="1:15" x14ac:dyDescent="0.3">
      <c r="A11" s="1">
        <v>2006</v>
      </c>
      <c r="B11" s="7">
        <f t="shared" si="0"/>
        <v>4478</v>
      </c>
      <c r="C11" s="7">
        <f t="shared" si="1"/>
        <v>574</v>
      </c>
      <c r="D11" s="7">
        <f t="shared" si="2"/>
        <v>5052</v>
      </c>
      <c r="F11" s="1">
        <v>2006</v>
      </c>
      <c r="G11" s="7">
        <v>2501</v>
      </c>
      <c r="H11" s="7">
        <v>913</v>
      </c>
      <c r="I11" s="7">
        <v>508</v>
      </c>
      <c r="J11" s="7">
        <v>510</v>
      </c>
      <c r="K11" s="7">
        <v>45</v>
      </c>
      <c r="L11" s="7">
        <v>574</v>
      </c>
      <c r="M11" s="7">
        <v>5052</v>
      </c>
    </row>
    <row r="12" spans="1:15" x14ac:dyDescent="0.3">
      <c r="A12" s="1">
        <v>2007</v>
      </c>
      <c r="B12" s="7">
        <f t="shared" si="0"/>
        <v>4510</v>
      </c>
      <c r="C12" s="7">
        <f t="shared" si="1"/>
        <v>574</v>
      </c>
      <c r="D12" s="7">
        <f t="shared" si="2"/>
        <v>5084</v>
      </c>
      <c r="F12" s="1">
        <v>2007</v>
      </c>
      <c r="G12" s="7">
        <v>2509</v>
      </c>
      <c r="H12" s="7">
        <v>926</v>
      </c>
      <c r="I12" s="7">
        <v>510</v>
      </c>
      <c r="J12" s="7">
        <v>520</v>
      </c>
      <c r="K12" s="7">
        <v>45</v>
      </c>
      <c r="L12" s="7">
        <v>574</v>
      </c>
      <c r="M12" s="7">
        <v>5084</v>
      </c>
    </row>
    <row r="13" spans="1:15" x14ac:dyDescent="0.3">
      <c r="A13" s="1">
        <v>2008</v>
      </c>
      <c r="B13" s="7">
        <f t="shared" si="0"/>
        <v>4543</v>
      </c>
      <c r="C13" s="7">
        <f t="shared" si="1"/>
        <v>574</v>
      </c>
      <c r="D13" s="7">
        <f t="shared" si="2"/>
        <v>5117</v>
      </c>
      <c r="F13" s="1">
        <v>2008</v>
      </c>
      <c r="G13" s="7">
        <v>2517</v>
      </c>
      <c r="H13" s="7">
        <v>940</v>
      </c>
      <c r="I13" s="7">
        <v>512</v>
      </c>
      <c r="J13" s="7">
        <v>529</v>
      </c>
      <c r="K13" s="7">
        <v>45</v>
      </c>
      <c r="L13" s="7">
        <v>574</v>
      </c>
      <c r="M13" s="7">
        <v>5117</v>
      </c>
    </row>
    <row r="14" spans="1:15" x14ac:dyDescent="0.3">
      <c r="A14" s="1">
        <v>2009</v>
      </c>
      <c r="B14" s="7">
        <f t="shared" si="0"/>
        <v>4575</v>
      </c>
      <c r="C14" s="7">
        <f t="shared" si="1"/>
        <v>574</v>
      </c>
      <c r="D14" s="7">
        <f t="shared" si="2"/>
        <v>5149</v>
      </c>
      <c r="F14" s="1">
        <v>2009</v>
      </c>
      <c r="G14" s="7">
        <v>2524</v>
      </c>
      <c r="H14" s="7">
        <v>953</v>
      </c>
      <c r="I14" s="7">
        <v>514</v>
      </c>
      <c r="J14" s="7">
        <v>539</v>
      </c>
      <c r="K14" s="7">
        <v>45</v>
      </c>
      <c r="L14" s="7">
        <v>574</v>
      </c>
      <c r="M14" s="7">
        <v>5149</v>
      </c>
    </row>
    <row r="15" spans="1:15" x14ac:dyDescent="0.3">
      <c r="A15" s="1">
        <v>2010</v>
      </c>
      <c r="B15" s="7">
        <f t="shared" si="0"/>
        <v>4704</v>
      </c>
      <c r="C15" s="7">
        <f t="shared" si="1"/>
        <v>574</v>
      </c>
      <c r="D15" s="7">
        <f t="shared" si="2"/>
        <v>5278</v>
      </c>
      <c r="F15" s="1">
        <v>2010</v>
      </c>
      <c r="G15" s="7">
        <v>2580</v>
      </c>
      <c r="H15" s="7">
        <v>1009</v>
      </c>
      <c r="I15" s="7">
        <v>517</v>
      </c>
      <c r="J15" s="7">
        <v>548</v>
      </c>
      <c r="K15" s="7">
        <v>50</v>
      </c>
      <c r="L15" s="7">
        <v>574</v>
      </c>
      <c r="M15" s="7">
        <v>5278</v>
      </c>
    </row>
    <row r="16" spans="1:15" x14ac:dyDescent="0.3">
      <c r="A16" s="1">
        <v>2011</v>
      </c>
      <c r="B16" s="7">
        <f t="shared" si="0"/>
        <v>4717</v>
      </c>
      <c r="C16" s="7">
        <f t="shared" si="1"/>
        <v>574</v>
      </c>
      <c r="D16" s="7">
        <f t="shared" si="2"/>
        <v>5291</v>
      </c>
      <c r="F16" s="1">
        <v>2011</v>
      </c>
      <c r="G16" s="7">
        <v>2583</v>
      </c>
      <c r="H16" s="7">
        <v>1013</v>
      </c>
      <c r="I16" s="7">
        <v>519</v>
      </c>
      <c r="J16" s="7">
        <v>552</v>
      </c>
      <c r="K16" s="7">
        <v>50</v>
      </c>
      <c r="L16" s="7">
        <v>574</v>
      </c>
      <c r="M16" s="7">
        <v>5291</v>
      </c>
    </row>
    <row r="17" spans="1:13" x14ac:dyDescent="0.3">
      <c r="A17" s="1">
        <v>2012</v>
      </c>
      <c r="B17" s="7">
        <f t="shared" si="0"/>
        <v>4729</v>
      </c>
      <c r="C17" s="7">
        <f t="shared" si="1"/>
        <v>574</v>
      </c>
      <c r="D17" s="7">
        <f t="shared" si="2"/>
        <v>5303</v>
      </c>
      <c r="F17" s="1">
        <v>2012</v>
      </c>
      <c r="G17" s="7">
        <v>2586</v>
      </c>
      <c r="H17" s="7">
        <v>1017</v>
      </c>
      <c r="I17" s="7">
        <v>520</v>
      </c>
      <c r="J17" s="7">
        <v>557</v>
      </c>
      <c r="K17" s="7">
        <v>50</v>
      </c>
      <c r="L17" s="7">
        <v>574</v>
      </c>
      <c r="M17" s="7">
        <v>5303</v>
      </c>
    </row>
    <row r="18" spans="1:13" x14ac:dyDescent="0.3">
      <c r="A18" s="1">
        <v>2013</v>
      </c>
      <c r="B18" s="7">
        <f t="shared" si="0"/>
        <v>4742</v>
      </c>
      <c r="C18" s="7">
        <f t="shared" si="1"/>
        <v>574</v>
      </c>
      <c r="D18" s="7">
        <f t="shared" si="2"/>
        <v>5316</v>
      </c>
      <c r="F18" s="1">
        <v>2013</v>
      </c>
      <c r="G18" s="7">
        <v>2588</v>
      </c>
      <c r="H18" s="7">
        <v>1020</v>
      </c>
      <c r="I18" s="7">
        <v>522</v>
      </c>
      <c r="J18" s="7">
        <v>561</v>
      </c>
      <c r="K18" s="7">
        <v>50</v>
      </c>
      <c r="L18" s="7">
        <v>574</v>
      </c>
      <c r="M18" s="7">
        <v>5316</v>
      </c>
    </row>
    <row r="19" spans="1:13" x14ac:dyDescent="0.3">
      <c r="A19" s="1">
        <v>2014</v>
      </c>
      <c r="B19" s="7">
        <f t="shared" si="0"/>
        <v>4754</v>
      </c>
      <c r="C19" s="7">
        <f t="shared" si="1"/>
        <v>574</v>
      </c>
      <c r="D19" s="7">
        <f t="shared" si="2"/>
        <v>5328</v>
      </c>
      <c r="F19" s="1">
        <v>2014</v>
      </c>
      <c r="G19" s="7">
        <v>2591</v>
      </c>
      <c r="H19" s="7">
        <v>1024</v>
      </c>
      <c r="I19" s="7">
        <v>524</v>
      </c>
      <c r="J19" s="7">
        <v>565</v>
      </c>
      <c r="K19" s="7">
        <v>50</v>
      </c>
      <c r="L19" s="7">
        <v>574</v>
      </c>
      <c r="M19" s="7">
        <v>5328</v>
      </c>
    </row>
    <row r="20" spans="1:13" x14ac:dyDescent="0.3">
      <c r="A20" s="1">
        <v>2015</v>
      </c>
      <c r="B20" s="7">
        <f t="shared" si="0"/>
        <v>4767</v>
      </c>
      <c r="C20" s="7">
        <f t="shared" si="1"/>
        <v>574</v>
      </c>
      <c r="D20" s="7">
        <f t="shared" si="2"/>
        <v>5341</v>
      </c>
      <c r="F20" s="1">
        <v>2015</v>
      </c>
      <c r="G20" s="7">
        <v>2594</v>
      </c>
      <c r="H20" s="7">
        <v>1028</v>
      </c>
      <c r="I20" s="7">
        <v>526</v>
      </c>
      <c r="J20" s="7">
        <v>570</v>
      </c>
      <c r="K20" s="7">
        <v>50</v>
      </c>
      <c r="L20" s="7">
        <v>574</v>
      </c>
      <c r="M20" s="7">
        <v>5341</v>
      </c>
    </row>
    <row r="21" spans="1:13" x14ac:dyDescent="0.3">
      <c r="A21" s="1">
        <v>2016</v>
      </c>
      <c r="B21" s="7">
        <f t="shared" si="0"/>
        <v>4779</v>
      </c>
      <c r="C21" s="7">
        <f t="shared" si="1"/>
        <v>574</v>
      </c>
      <c r="D21" s="7">
        <f t="shared" si="2"/>
        <v>5353</v>
      </c>
      <c r="F21" s="1">
        <v>2016</v>
      </c>
      <c r="G21" s="7">
        <v>2597</v>
      </c>
      <c r="H21" s="7">
        <v>1032</v>
      </c>
      <c r="I21" s="7">
        <v>527</v>
      </c>
      <c r="J21" s="7">
        <v>573</v>
      </c>
      <c r="K21" s="7">
        <v>50</v>
      </c>
      <c r="L21" s="7">
        <v>574</v>
      </c>
      <c r="M21" s="7">
        <v>5353</v>
      </c>
    </row>
    <row r="22" spans="1:13" x14ac:dyDescent="0.3">
      <c r="A22" s="1">
        <v>2017</v>
      </c>
      <c r="B22" s="7">
        <f t="shared" si="0"/>
        <v>4791</v>
      </c>
      <c r="C22" s="7">
        <f t="shared" si="1"/>
        <v>574</v>
      </c>
      <c r="D22" s="7">
        <f t="shared" si="2"/>
        <v>5365</v>
      </c>
      <c r="F22" s="1">
        <v>2017</v>
      </c>
      <c r="G22" s="7">
        <v>2600</v>
      </c>
      <c r="H22" s="7">
        <v>1036</v>
      </c>
      <c r="I22" s="7">
        <v>529</v>
      </c>
      <c r="J22" s="7">
        <v>576</v>
      </c>
      <c r="K22" s="7">
        <v>50</v>
      </c>
      <c r="L22" s="7">
        <v>574</v>
      </c>
      <c r="M22" s="7">
        <v>5365</v>
      </c>
    </row>
    <row r="23" spans="1:13" x14ac:dyDescent="0.3">
      <c r="A23" s="1">
        <v>2018</v>
      </c>
      <c r="B23" s="7">
        <f t="shared" si="0"/>
        <v>4804</v>
      </c>
      <c r="C23" s="7">
        <f t="shared" si="1"/>
        <v>574</v>
      </c>
      <c r="D23" s="7">
        <f t="shared" si="2"/>
        <v>5378</v>
      </c>
      <c r="F23" s="1">
        <v>2018</v>
      </c>
      <c r="G23" s="7">
        <v>2603</v>
      </c>
      <c r="H23" s="7">
        <v>1041</v>
      </c>
      <c r="I23" s="7">
        <v>531</v>
      </c>
      <c r="J23" s="7">
        <v>579</v>
      </c>
      <c r="K23" s="7">
        <v>50</v>
      </c>
      <c r="L23" s="7">
        <v>574</v>
      </c>
      <c r="M23" s="7">
        <v>5378</v>
      </c>
    </row>
    <row r="24" spans="1:13" x14ac:dyDescent="0.3">
      <c r="A24" s="1">
        <v>2019</v>
      </c>
      <c r="B24" s="7">
        <f t="shared" si="0"/>
        <v>4816</v>
      </c>
      <c r="C24" s="7">
        <f t="shared" si="1"/>
        <v>574</v>
      </c>
      <c r="D24" s="7">
        <f t="shared" si="2"/>
        <v>5390</v>
      </c>
      <c r="F24" s="1">
        <v>2019</v>
      </c>
      <c r="G24" s="7">
        <v>2606</v>
      </c>
      <c r="H24" s="7">
        <v>1045</v>
      </c>
      <c r="I24" s="7">
        <v>532</v>
      </c>
      <c r="J24" s="7">
        <v>583</v>
      </c>
      <c r="K24" s="7">
        <v>50</v>
      </c>
      <c r="L24" s="7">
        <v>574</v>
      </c>
      <c r="M24" s="7">
        <v>5390</v>
      </c>
    </row>
    <row r="25" spans="1:13" x14ac:dyDescent="0.3">
      <c r="A25" s="1">
        <v>2020</v>
      </c>
      <c r="B25" s="7">
        <f t="shared" si="0"/>
        <v>4855</v>
      </c>
      <c r="C25" s="7">
        <f t="shared" si="1"/>
        <v>574</v>
      </c>
      <c r="D25" s="7">
        <f t="shared" si="2"/>
        <v>5429</v>
      </c>
      <c r="F25" s="1">
        <v>2020</v>
      </c>
      <c r="G25" s="7">
        <v>2626</v>
      </c>
      <c r="H25" s="7">
        <v>1055</v>
      </c>
      <c r="I25" s="7">
        <v>535</v>
      </c>
      <c r="J25" s="7">
        <v>589</v>
      </c>
      <c r="K25" s="7">
        <v>50</v>
      </c>
      <c r="L25" s="7">
        <v>574</v>
      </c>
      <c r="M25" s="7">
        <v>5429</v>
      </c>
    </row>
    <row r="26" spans="1:13" x14ac:dyDescent="0.3">
      <c r="A26" s="1">
        <v>2021</v>
      </c>
      <c r="B26" s="7">
        <f t="shared" si="0"/>
        <v>4869</v>
      </c>
      <c r="C26" s="7">
        <f t="shared" si="1"/>
        <v>574</v>
      </c>
      <c r="D26" s="7">
        <f t="shared" si="2"/>
        <v>5443</v>
      </c>
      <c r="F26" s="1">
        <v>2021</v>
      </c>
      <c r="G26" s="7">
        <v>2629</v>
      </c>
      <c r="H26" s="7">
        <v>1062</v>
      </c>
      <c r="I26" s="7">
        <v>537</v>
      </c>
      <c r="J26" s="7">
        <v>590</v>
      </c>
      <c r="K26" s="7">
        <v>50</v>
      </c>
      <c r="L26" s="7">
        <v>574</v>
      </c>
      <c r="M26" s="7">
        <v>5443</v>
      </c>
    </row>
    <row r="27" spans="1:13" x14ac:dyDescent="0.3">
      <c r="A27" s="1">
        <v>2022</v>
      </c>
      <c r="B27" s="7">
        <f t="shared" si="0"/>
        <v>4883</v>
      </c>
      <c r="C27" s="7">
        <f t="shared" si="1"/>
        <v>574</v>
      </c>
      <c r="D27" s="7">
        <f t="shared" si="2"/>
        <v>5457</v>
      </c>
      <c r="F27" s="1">
        <v>2022</v>
      </c>
      <c r="G27" s="7">
        <v>2633</v>
      </c>
      <c r="H27" s="7">
        <v>1069</v>
      </c>
      <c r="I27" s="7">
        <v>540</v>
      </c>
      <c r="J27" s="7">
        <v>591</v>
      </c>
      <c r="K27" s="7">
        <v>50</v>
      </c>
      <c r="L27" s="7">
        <v>574</v>
      </c>
      <c r="M27" s="7">
        <v>5457</v>
      </c>
    </row>
    <row r="28" spans="1:13" x14ac:dyDescent="0.3">
      <c r="A28" s="1">
        <v>2023</v>
      </c>
      <c r="B28" s="7">
        <f t="shared" si="0"/>
        <v>4897</v>
      </c>
      <c r="C28" s="7">
        <f t="shared" si="1"/>
        <v>574</v>
      </c>
      <c r="D28" s="7">
        <f t="shared" si="2"/>
        <v>5471</v>
      </c>
      <c r="F28" s="1">
        <v>2023</v>
      </c>
      <c r="G28" s="7">
        <v>2636</v>
      </c>
      <c r="H28" s="7">
        <v>1077</v>
      </c>
      <c r="I28" s="7">
        <v>542</v>
      </c>
      <c r="J28" s="7">
        <v>593</v>
      </c>
      <c r="K28" s="7">
        <v>50</v>
      </c>
      <c r="L28" s="7">
        <v>574</v>
      </c>
      <c r="M28" s="7">
        <v>5471</v>
      </c>
    </row>
    <row r="29" spans="1:13" x14ac:dyDescent="0.3">
      <c r="A29" s="1">
        <v>2024</v>
      </c>
      <c r="B29" s="7">
        <f t="shared" si="0"/>
        <v>4911</v>
      </c>
      <c r="C29" s="7">
        <f t="shared" si="1"/>
        <v>574</v>
      </c>
      <c r="D29" s="7">
        <f t="shared" si="2"/>
        <v>5485</v>
      </c>
      <c r="F29" s="1">
        <v>2024</v>
      </c>
      <c r="G29" s="7">
        <v>2639</v>
      </c>
      <c r="H29" s="7">
        <v>1084</v>
      </c>
      <c r="I29" s="7">
        <v>544</v>
      </c>
      <c r="J29" s="7">
        <v>594</v>
      </c>
      <c r="K29" s="7">
        <v>50</v>
      </c>
      <c r="L29" s="7">
        <v>574</v>
      </c>
      <c r="M29" s="7">
        <v>5485</v>
      </c>
    </row>
    <row r="30" spans="1:13" x14ac:dyDescent="0.3">
      <c r="A30" s="1">
        <v>2025</v>
      </c>
      <c r="B30" s="7">
        <f t="shared" si="0"/>
        <v>4925</v>
      </c>
      <c r="C30" s="7">
        <f t="shared" si="1"/>
        <v>574</v>
      </c>
      <c r="D30" s="7">
        <f t="shared" si="2"/>
        <v>5499</v>
      </c>
      <c r="F30" s="1">
        <v>2025</v>
      </c>
      <c r="G30" s="7">
        <v>2643</v>
      </c>
      <c r="H30" s="7">
        <v>1091</v>
      </c>
      <c r="I30" s="7">
        <v>547</v>
      </c>
      <c r="J30" s="7">
        <v>595</v>
      </c>
      <c r="K30" s="7">
        <v>50</v>
      </c>
      <c r="L30" s="7">
        <v>574</v>
      </c>
      <c r="M30" s="7">
        <v>5499</v>
      </c>
    </row>
    <row r="31" spans="1:13" x14ac:dyDescent="0.3">
      <c r="A31" s="1">
        <v>2026</v>
      </c>
      <c r="B31" s="7">
        <f t="shared" si="0"/>
        <v>4940</v>
      </c>
      <c r="C31" s="7">
        <f t="shared" si="1"/>
        <v>574</v>
      </c>
      <c r="D31" s="7">
        <f t="shared" si="2"/>
        <v>5514</v>
      </c>
      <c r="F31" s="1">
        <v>2026</v>
      </c>
      <c r="G31" s="7">
        <v>2646</v>
      </c>
      <c r="H31" s="7">
        <v>1099</v>
      </c>
      <c r="I31" s="7">
        <v>549</v>
      </c>
      <c r="J31" s="7">
        <v>597</v>
      </c>
      <c r="K31" s="7">
        <v>50</v>
      </c>
      <c r="L31" s="7">
        <v>574</v>
      </c>
      <c r="M31" s="7">
        <v>5514</v>
      </c>
    </row>
    <row r="32" spans="1:13" x14ac:dyDescent="0.3">
      <c r="A32" s="1">
        <v>2027</v>
      </c>
      <c r="B32" s="7">
        <f t="shared" si="0"/>
        <v>4955</v>
      </c>
      <c r="C32" s="7">
        <f t="shared" si="1"/>
        <v>574</v>
      </c>
      <c r="D32" s="7">
        <f t="shared" si="2"/>
        <v>5529</v>
      </c>
      <c r="F32" s="1">
        <v>2027</v>
      </c>
      <c r="G32" s="7">
        <v>2649</v>
      </c>
      <c r="H32" s="7">
        <v>1107</v>
      </c>
      <c r="I32" s="7">
        <v>551</v>
      </c>
      <c r="J32" s="7">
        <v>599</v>
      </c>
      <c r="K32" s="7">
        <v>50</v>
      </c>
      <c r="L32" s="7">
        <v>574</v>
      </c>
      <c r="M32" s="7">
        <v>5529</v>
      </c>
    </row>
    <row r="33" spans="1:13" x14ac:dyDescent="0.3">
      <c r="A33" s="1">
        <v>2028</v>
      </c>
      <c r="B33" s="7">
        <f t="shared" si="0"/>
        <v>4971</v>
      </c>
      <c r="C33" s="7">
        <f t="shared" si="1"/>
        <v>574</v>
      </c>
      <c r="D33" s="7">
        <f t="shared" si="2"/>
        <v>5545</v>
      </c>
      <c r="F33" s="1">
        <v>2028</v>
      </c>
      <c r="G33" s="7">
        <v>2652</v>
      </c>
      <c r="H33" s="7">
        <v>1114</v>
      </c>
      <c r="I33" s="7">
        <v>553</v>
      </c>
      <c r="J33" s="7">
        <v>600</v>
      </c>
      <c r="K33" s="7">
        <v>50</v>
      </c>
      <c r="L33" s="7">
        <v>574</v>
      </c>
      <c r="M33" s="7">
        <v>5545</v>
      </c>
    </row>
    <row r="34" spans="1:13" x14ac:dyDescent="0.3">
      <c r="A34" s="1">
        <v>2029</v>
      </c>
      <c r="B34" s="7">
        <f t="shared" si="0"/>
        <v>4986</v>
      </c>
      <c r="C34" s="7">
        <f t="shared" si="1"/>
        <v>574</v>
      </c>
      <c r="D34" s="7">
        <f t="shared" si="2"/>
        <v>5560</v>
      </c>
      <c r="F34" s="1">
        <v>2029</v>
      </c>
      <c r="G34" s="7">
        <v>2656</v>
      </c>
      <c r="H34" s="7">
        <v>1122</v>
      </c>
      <c r="I34" s="7">
        <v>556</v>
      </c>
      <c r="J34" s="7">
        <v>602</v>
      </c>
      <c r="K34" s="7">
        <v>50</v>
      </c>
      <c r="L34" s="7">
        <v>574</v>
      </c>
      <c r="M34" s="7">
        <v>5560</v>
      </c>
    </row>
    <row r="35" spans="1:13" x14ac:dyDescent="0.3">
      <c r="A35" s="1">
        <v>2030</v>
      </c>
      <c r="B35" s="7">
        <f t="shared" si="0"/>
        <v>5029</v>
      </c>
      <c r="C35" s="7">
        <f t="shared" si="1"/>
        <v>574</v>
      </c>
      <c r="D35" s="7">
        <f t="shared" si="2"/>
        <v>5603</v>
      </c>
      <c r="F35" s="1">
        <v>2030</v>
      </c>
      <c r="G35" s="7">
        <v>2675</v>
      </c>
      <c r="H35" s="7">
        <v>1129</v>
      </c>
      <c r="I35" s="7">
        <v>571</v>
      </c>
      <c r="J35" s="7">
        <v>604</v>
      </c>
      <c r="K35" s="7">
        <v>50</v>
      </c>
      <c r="L35" s="7">
        <v>574</v>
      </c>
      <c r="M35" s="7">
        <v>5603</v>
      </c>
    </row>
    <row r="36" spans="1:13" x14ac:dyDescent="0.3">
      <c r="A36" s="1">
        <v>2031</v>
      </c>
      <c r="B36" s="7">
        <f t="shared" si="0"/>
        <v>5040</v>
      </c>
      <c r="C36" s="7">
        <f t="shared" si="1"/>
        <v>574</v>
      </c>
      <c r="D36" s="7">
        <f t="shared" si="2"/>
        <v>5614</v>
      </c>
      <c r="F36" s="1">
        <v>2031</v>
      </c>
      <c r="G36" s="7">
        <v>2677</v>
      </c>
      <c r="H36" s="7">
        <v>1134</v>
      </c>
      <c r="I36" s="7">
        <v>575</v>
      </c>
      <c r="J36" s="7">
        <v>604</v>
      </c>
      <c r="K36" s="7">
        <v>50</v>
      </c>
      <c r="L36" s="7">
        <v>574</v>
      </c>
      <c r="M36" s="7">
        <v>5614</v>
      </c>
    </row>
    <row r="37" spans="1:13" x14ac:dyDescent="0.3">
      <c r="A37" s="1">
        <v>2032</v>
      </c>
      <c r="B37" s="7">
        <f t="shared" si="0"/>
        <v>5052</v>
      </c>
      <c r="C37" s="7">
        <f t="shared" si="1"/>
        <v>574</v>
      </c>
      <c r="D37" s="7">
        <f t="shared" si="2"/>
        <v>5626</v>
      </c>
      <c r="F37" s="1">
        <v>2032</v>
      </c>
      <c r="G37" s="7">
        <v>2679</v>
      </c>
      <c r="H37" s="7">
        <v>1139</v>
      </c>
      <c r="I37" s="7">
        <v>580</v>
      </c>
      <c r="J37" s="7">
        <v>604</v>
      </c>
      <c r="K37" s="7">
        <v>50</v>
      </c>
      <c r="L37" s="7">
        <v>574</v>
      </c>
      <c r="M37" s="7">
        <v>5626</v>
      </c>
    </row>
    <row r="38" spans="1:13" x14ac:dyDescent="0.3">
      <c r="A38" s="1">
        <v>2033</v>
      </c>
      <c r="B38" s="7">
        <f t="shared" si="0"/>
        <v>5063</v>
      </c>
      <c r="C38" s="7">
        <f t="shared" si="1"/>
        <v>574</v>
      </c>
      <c r="D38" s="7">
        <f t="shared" si="2"/>
        <v>5637</v>
      </c>
      <c r="F38" s="1">
        <v>2033</v>
      </c>
      <c r="G38" s="7">
        <v>2680</v>
      </c>
      <c r="H38" s="7">
        <v>1145</v>
      </c>
      <c r="I38" s="7">
        <v>584</v>
      </c>
      <c r="J38" s="7">
        <v>604</v>
      </c>
      <c r="K38" s="7">
        <v>50</v>
      </c>
      <c r="L38" s="7">
        <v>574</v>
      </c>
      <c r="M38" s="7">
        <v>5637</v>
      </c>
    </row>
    <row r="39" spans="1:13" x14ac:dyDescent="0.3">
      <c r="A39" s="1">
        <v>2034</v>
      </c>
      <c r="B39" s="7">
        <f t="shared" si="0"/>
        <v>5075</v>
      </c>
      <c r="C39" s="7">
        <f t="shared" si="1"/>
        <v>574</v>
      </c>
      <c r="D39" s="7">
        <f t="shared" si="2"/>
        <v>5649</v>
      </c>
      <c r="F39" s="1">
        <v>2034</v>
      </c>
      <c r="G39" s="7">
        <v>2682</v>
      </c>
      <c r="H39" s="7">
        <v>1150</v>
      </c>
      <c r="I39" s="7">
        <v>588</v>
      </c>
      <c r="J39" s="7">
        <v>604</v>
      </c>
      <c r="K39" s="7">
        <v>50</v>
      </c>
      <c r="L39" s="7">
        <v>574</v>
      </c>
      <c r="M39" s="7">
        <v>5649</v>
      </c>
    </row>
    <row r="40" spans="1:13" x14ac:dyDescent="0.3">
      <c r="A40" s="1">
        <v>2035</v>
      </c>
      <c r="B40" s="7">
        <f t="shared" si="0"/>
        <v>5086</v>
      </c>
      <c r="C40" s="7">
        <f t="shared" si="1"/>
        <v>574</v>
      </c>
      <c r="D40" s="7">
        <f t="shared" si="2"/>
        <v>5660</v>
      </c>
      <c r="F40" s="1">
        <v>2035</v>
      </c>
      <c r="G40" s="7">
        <v>2684</v>
      </c>
      <c r="H40" s="7">
        <v>1155</v>
      </c>
      <c r="I40" s="7">
        <v>593</v>
      </c>
      <c r="J40" s="7">
        <v>605</v>
      </c>
      <c r="K40" s="7">
        <v>50</v>
      </c>
      <c r="L40" s="7">
        <v>574</v>
      </c>
      <c r="M40" s="7">
        <v>5660</v>
      </c>
    </row>
    <row r="41" spans="1:13" x14ac:dyDescent="0.3">
      <c r="A41" s="1">
        <v>2036</v>
      </c>
      <c r="B41" s="7">
        <f t="shared" si="0"/>
        <v>5097</v>
      </c>
      <c r="C41" s="7">
        <f t="shared" si="1"/>
        <v>574</v>
      </c>
      <c r="D41" s="7">
        <f t="shared" si="2"/>
        <v>5671</v>
      </c>
      <c r="F41" s="1">
        <v>2036</v>
      </c>
      <c r="G41" s="7">
        <v>2686</v>
      </c>
      <c r="H41" s="7">
        <v>1160</v>
      </c>
      <c r="I41" s="7">
        <v>597</v>
      </c>
      <c r="J41" s="7">
        <v>605</v>
      </c>
      <c r="K41" s="7">
        <v>50</v>
      </c>
      <c r="L41" s="7">
        <v>574</v>
      </c>
      <c r="M41" s="7">
        <v>5671</v>
      </c>
    </row>
    <row r="42" spans="1:13" x14ac:dyDescent="0.3">
      <c r="A42" s="1">
        <v>2037</v>
      </c>
      <c r="B42" s="7">
        <f t="shared" si="0"/>
        <v>5109</v>
      </c>
      <c r="C42" s="7">
        <f t="shared" si="1"/>
        <v>574</v>
      </c>
      <c r="D42" s="7">
        <f t="shared" si="2"/>
        <v>5683</v>
      </c>
      <c r="F42" s="1">
        <v>2037</v>
      </c>
      <c r="G42" s="7">
        <v>2688</v>
      </c>
      <c r="H42" s="7">
        <v>1165</v>
      </c>
      <c r="I42" s="7">
        <v>601</v>
      </c>
      <c r="J42" s="7">
        <v>605</v>
      </c>
      <c r="K42" s="7">
        <v>50</v>
      </c>
      <c r="L42" s="7">
        <v>574</v>
      </c>
      <c r="M42" s="7">
        <v>5683</v>
      </c>
    </row>
    <row r="43" spans="1:13" x14ac:dyDescent="0.3">
      <c r="A43" s="1">
        <v>2038</v>
      </c>
      <c r="B43" s="7">
        <f t="shared" si="0"/>
        <v>5120</v>
      </c>
      <c r="C43" s="7">
        <f t="shared" si="1"/>
        <v>574</v>
      </c>
      <c r="D43" s="7">
        <f t="shared" si="2"/>
        <v>5694</v>
      </c>
      <c r="F43" s="1">
        <v>2038</v>
      </c>
      <c r="G43" s="7">
        <v>2689</v>
      </c>
      <c r="H43" s="7">
        <v>1171</v>
      </c>
      <c r="I43" s="7">
        <v>605</v>
      </c>
      <c r="J43" s="7">
        <v>605</v>
      </c>
      <c r="K43" s="7">
        <v>50</v>
      </c>
      <c r="L43" s="7">
        <v>574</v>
      </c>
      <c r="M43" s="7">
        <v>5694</v>
      </c>
    </row>
    <row r="44" spans="1:13" x14ac:dyDescent="0.3">
      <c r="A44" s="1">
        <v>2039</v>
      </c>
      <c r="B44" s="7">
        <f t="shared" si="0"/>
        <v>5132</v>
      </c>
      <c r="C44" s="7">
        <f t="shared" si="1"/>
        <v>574</v>
      </c>
      <c r="D44" s="7">
        <f t="shared" si="2"/>
        <v>5706</v>
      </c>
      <c r="F44" s="1">
        <v>2039</v>
      </c>
      <c r="G44" s="7">
        <v>2691</v>
      </c>
      <c r="H44" s="7">
        <v>1176</v>
      </c>
      <c r="I44" s="7">
        <v>610</v>
      </c>
      <c r="J44" s="7">
        <v>605</v>
      </c>
      <c r="K44" s="7">
        <v>50</v>
      </c>
      <c r="L44" s="7">
        <v>574</v>
      </c>
      <c r="M44" s="7">
        <v>5706</v>
      </c>
    </row>
    <row r="45" spans="1:13" x14ac:dyDescent="0.3">
      <c r="A45" s="1">
        <v>2040</v>
      </c>
      <c r="B45" s="7">
        <f t="shared" si="0"/>
        <v>5150</v>
      </c>
      <c r="C45" s="7">
        <f t="shared" si="1"/>
        <v>574</v>
      </c>
      <c r="D45" s="7">
        <f t="shared" si="2"/>
        <v>5724</v>
      </c>
      <c r="F45" s="1">
        <v>2040</v>
      </c>
      <c r="G45" s="7">
        <v>2703</v>
      </c>
      <c r="H45" s="7">
        <v>1177</v>
      </c>
      <c r="I45" s="7">
        <v>615</v>
      </c>
      <c r="J45" s="7">
        <v>605</v>
      </c>
      <c r="K45" s="7">
        <v>50</v>
      </c>
      <c r="L45" s="7">
        <v>574</v>
      </c>
      <c r="M45" s="7">
        <v>5724</v>
      </c>
    </row>
    <row r="46" spans="1:13" x14ac:dyDescent="0.3">
      <c r="A46" s="1">
        <v>2041</v>
      </c>
      <c r="B46" s="7">
        <f t="shared" si="0"/>
        <v>5165</v>
      </c>
      <c r="C46" s="7">
        <f t="shared" si="1"/>
        <v>574</v>
      </c>
      <c r="D46" s="7">
        <f t="shared" si="2"/>
        <v>5739</v>
      </c>
      <c r="F46" s="1">
        <v>2041</v>
      </c>
      <c r="G46" s="7">
        <v>2708</v>
      </c>
      <c r="H46" s="7">
        <v>1180</v>
      </c>
      <c r="I46" s="7">
        <v>622</v>
      </c>
      <c r="J46" s="7">
        <v>605</v>
      </c>
      <c r="K46" s="7">
        <v>50</v>
      </c>
      <c r="L46" s="7">
        <v>574</v>
      </c>
      <c r="M46" s="7">
        <v>5739</v>
      </c>
    </row>
    <row r="47" spans="1:13" x14ac:dyDescent="0.3">
      <c r="A47" s="1">
        <v>2042</v>
      </c>
      <c r="B47" s="7">
        <f t="shared" si="0"/>
        <v>5180</v>
      </c>
      <c r="C47" s="7">
        <f t="shared" si="1"/>
        <v>574</v>
      </c>
      <c r="D47" s="7">
        <f t="shared" si="2"/>
        <v>5754</v>
      </c>
      <c r="F47" s="1">
        <v>2042</v>
      </c>
      <c r="G47" s="7">
        <v>2712</v>
      </c>
      <c r="H47" s="7">
        <v>1184</v>
      </c>
      <c r="I47" s="7">
        <v>629</v>
      </c>
      <c r="J47" s="7">
        <v>605</v>
      </c>
      <c r="K47" s="7">
        <v>50</v>
      </c>
      <c r="L47" s="7">
        <v>574</v>
      </c>
      <c r="M47" s="7">
        <v>5754</v>
      </c>
    </row>
    <row r="48" spans="1:13" x14ac:dyDescent="0.3">
      <c r="A48" s="1">
        <v>2043</v>
      </c>
      <c r="B48" s="7">
        <f t="shared" si="0"/>
        <v>5195</v>
      </c>
      <c r="C48" s="7">
        <f t="shared" si="1"/>
        <v>574</v>
      </c>
      <c r="D48" s="7">
        <f t="shared" si="2"/>
        <v>5769</v>
      </c>
      <c r="F48" s="1">
        <v>2043</v>
      </c>
      <c r="G48" s="7">
        <v>2717</v>
      </c>
      <c r="H48" s="7">
        <v>1187</v>
      </c>
      <c r="I48" s="7">
        <v>637</v>
      </c>
      <c r="J48" s="7">
        <v>605</v>
      </c>
      <c r="K48" s="7">
        <v>50</v>
      </c>
      <c r="L48" s="7">
        <v>574</v>
      </c>
      <c r="M48" s="7">
        <v>5769</v>
      </c>
    </row>
    <row r="49" spans="1:13" x14ac:dyDescent="0.3">
      <c r="A49" s="1">
        <v>2044</v>
      </c>
      <c r="B49" s="7">
        <f t="shared" si="0"/>
        <v>5210</v>
      </c>
      <c r="C49" s="7">
        <f t="shared" si="1"/>
        <v>574</v>
      </c>
      <c r="D49" s="7">
        <f t="shared" si="2"/>
        <v>5784</v>
      </c>
      <c r="F49" s="1">
        <v>2044</v>
      </c>
      <c r="G49" s="7">
        <v>2721</v>
      </c>
      <c r="H49" s="7">
        <v>1190</v>
      </c>
      <c r="I49" s="7">
        <v>644</v>
      </c>
      <c r="J49" s="7">
        <v>605</v>
      </c>
      <c r="K49" s="7">
        <v>50</v>
      </c>
      <c r="L49" s="7">
        <v>574</v>
      </c>
      <c r="M49" s="7">
        <v>5784</v>
      </c>
    </row>
    <row r="50" spans="1:13" x14ac:dyDescent="0.3">
      <c r="A50" s="1">
        <v>2045</v>
      </c>
      <c r="B50" s="7">
        <f t="shared" si="0"/>
        <v>5226</v>
      </c>
      <c r="C50" s="7">
        <f t="shared" si="1"/>
        <v>574</v>
      </c>
      <c r="D50" s="7">
        <f t="shared" si="2"/>
        <v>5800</v>
      </c>
      <c r="F50" s="1">
        <v>2045</v>
      </c>
      <c r="G50" s="7">
        <v>2726</v>
      </c>
      <c r="H50" s="7">
        <v>1194</v>
      </c>
      <c r="I50" s="7">
        <v>651</v>
      </c>
      <c r="J50" s="7">
        <v>605</v>
      </c>
      <c r="K50" s="7">
        <v>50</v>
      </c>
      <c r="L50" s="7">
        <v>574</v>
      </c>
      <c r="M50" s="7">
        <v>5800</v>
      </c>
    </row>
    <row r="51" spans="1:13" x14ac:dyDescent="0.3">
      <c r="A51" s="1">
        <v>2046</v>
      </c>
      <c r="B51" s="7">
        <f t="shared" si="0"/>
        <v>5241</v>
      </c>
      <c r="C51" s="7">
        <f t="shared" si="1"/>
        <v>574</v>
      </c>
      <c r="D51" s="7">
        <f t="shared" si="2"/>
        <v>5815</v>
      </c>
      <c r="F51" s="1">
        <v>2046</v>
      </c>
      <c r="G51" s="7">
        <v>2731</v>
      </c>
      <c r="H51" s="7">
        <v>1197</v>
      </c>
      <c r="I51" s="7">
        <v>658</v>
      </c>
      <c r="J51" s="7">
        <v>605</v>
      </c>
      <c r="K51" s="7">
        <v>50</v>
      </c>
      <c r="L51" s="7">
        <v>574</v>
      </c>
      <c r="M51" s="7">
        <v>5815</v>
      </c>
    </row>
    <row r="52" spans="1:13" x14ac:dyDescent="0.3">
      <c r="A52" s="1">
        <v>2047</v>
      </c>
      <c r="B52" s="7">
        <f t="shared" si="0"/>
        <v>5256</v>
      </c>
      <c r="C52" s="7">
        <f t="shared" si="1"/>
        <v>574</v>
      </c>
      <c r="D52" s="7">
        <f t="shared" si="2"/>
        <v>5830</v>
      </c>
      <c r="F52" s="1">
        <v>2047</v>
      </c>
      <c r="G52" s="7">
        <v>2735</v>
      </c>
      <c r="H52" s="7">
        <v>1200</v>
      </c>
      <c r="I52" s="7">
        <v>665</v>
      </c>
      <c r="J52" s="7">
        <v>605</v>
      </c>
      <c r="K52" s="7">
        <v>50</v>
      </c>
      <c r="L52" s="7">
        <v>574</v>
      </c>
      <c r="M52" s="7">
        <v>5830</v>
      </c>
    </row>
    <row r="53" spans="1:13" x14ac:dyDescent="0.3">
      <c r="A53" s="1">
        <v>2048</v>
      </c>
      <c r="B53" s="7">
        <f t="shared" si="0"/>
        <v>5271</v>
      </c>
      <c r="C53" s="7">
        <f t="shared" si="1"/>
        <v>574</v>
      </c>
      <c r="D53" s="7">
        <f t="shared" si="2"/>
        <v>5845</v>
      </c>
      <c r="F53" s="1">
        <v>2048</v>
      </c>
      <c r="G53" s="7">
        <v>2740</v>
      </c>
      <c r="H53" s="7">
        <v>1203</v>
      </c>
      <c r="I53" s="7">
        <v>673</v>
      </c>
      <c r="J53" s="7">
        <v>605</v>
      </c>
      <c r="K53" s="7">
        <v>50</v>
      </c>
      <c r="L53" s="7">
        <v>574</v>
      </c>
      <c r="M53" s="7">
        <v>5845</v>
      </c>
    </row>
    <row r="54" spans="1:13" x14ac:dyDescent="0.3">
      <c r="A54" s="1">
        <v>2049</v>
      </c>
      <c r="B54" s="7">
        <f t="shared" si="0"/>
        <v>5286</v>
      </c>
      <c r="C54" s="7">
        <f t="shared" si="1"/>
        <v>574</v>
      </c>
      <c r="D54" s="7">
        <f t="shared" si="2"/>
        <v>5860</v>
      </c>
      <c r="F54" s="1">
        <v>2049</v>
      </c>
      <c r="G54" s="7">
        <v>2744</v>
      </c>
      <c r="H54" s="7">
        <v>1207</v>
      </c>
      <c r="I54" s="7">
        <v>680</v>
      </c>
      <c r="J54" s="7">
        <v>605</v>
      </c>
      <c r="K54" s="7">
        <v>50</v>
      </c>
      <c r="L54" s="7">
        <v>574</v>
      </c>
      <c r="M54" s="7">
        <v>5860</v>
      </c>
    </row>
    <row r="55" spans="1:13" x14ac:dyDescent="0.3">
      <c r="A55" s="1">
        <v>2050</v>
      </c>
      <c r="B55" s="7">
        <f t="shared" si="0"/>
        <v>5325</v>
      </c>
      <c r="C55" s="7">
        <f t="shared" si="1"/>
        <v>574</v>
      </c>
      <c r="D55" s="7">
        <f t="shared" si="2"/>
        <v>5899</v>
      </c>
      <c r="F55" s="1">
        <v>2050</v>
      </c>
      <c r="G55" s="7">
        <v>2776</v>
      </c>
      <c r="H55" s="7">
        <v>1207</v>
      </c>
      <c r="I55" s="7">
        <v>687</v>
      </c>
      <c r="J55" s="7">
        <v>605</v>
      </c>
      <c r="K55" s="7">
        <v>50</v>
      </c>
      <c r="L55" s="7">
        <v>574</v>
      </c>
      <c r="M55" s="7">
        <v>5899</v>
      </c>
    </row>
    <row r="56" spans="1:13" x14ac:dyDescent="0.3">
      <c r="A56" s="1">
        <v>2051</v>
      </c>
    </row>
    <row r="57" spans="1:13" x14ac:dyDescent="0.3">
      <c r="A57" s="1">
        <v>2052</v>
      </c>
    </row>
    <row r="58" spans="1:13" x14ac:dyDescent="0.3">
      <c r="A58" s="1">
        <v>2053</v>
      </c>
    </row>
    <row r="59" spans="1:13" x14ac:dyDescent="0.3">
      <c r="A59" s="1">
        <v>2054</v>
      </c>
    </row>
    <row r="60" spans="1:13" x14ac:dyDescent="0.3">
      <c r="A60" s="1">
        <v>2055</v>
      </c>
    </row>
    <row r="61" spans="1:13" x14ac:dyDescent="0.3">
      <c r="A61" s="1">
        <v>2056</v>
      </c>
    </row>
    <row r="62" spans="1:13" x14ac:dyDescent="0.3">
      <c r="A62" s="1">
        <v>2057</v>
      </c>
    </row>
    <row r="63" spans="1:13" x14ac:dyDescent="0.3">
      <c r="A63" s="1">
        <v>2058</v>
      </c>
    </row>
    <row r="64" spans="1:13" x14ac:dyDescent="0.3">
      <c r="A64" s="1">
        <v>2059</v>
      </c>
    </row>
    <row r="65" spans="1:1" x14ac:dyDescent="0.3">
      <c r="A65" s="1">
        <v>2060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EBB43-F5D2-4D5D-ACC3-520C9803EECF}">
  <dimension ref="A1:M53"/>
  <sheetViews>
    <sheetView workbookViewId="0">
      <selection activeCell="O7" sqref="O7"/>
    </sheetView>
  </sheetViews>
  <sheetFormatPr defaultRowHeight="14.4" x14ac:dyDescent="0.3"/>
  <cols>
    <col min="2" max="2" width="51" style="24" bestFit="1" customWidth="1"/>
    <col min="3" max="3" width="16.6640625" style="24" bestFit="1" customWidth="1"/>
    <col min="4" max="4" width="21.5546875" style="24" bestFit="1" customWidth="1"/>
    <col min="7" max="7" width="63.109375" customWidth="1"/>
  </cols>
  <sheetData>
    <row r="1" spans="1:13" x14ac:dyDescent="0.3">
      <c r="B1" s="21" t="s">
        <v>66</v>
      </c>
      <c r="C1" s="21" t="s">
        <v>67</v>
      </c>
      <c r="D1" s="21" t="s">
        <v>68</v>
      </c>
      <c r="G1" s="5" t="s">
        <v>65</v>
      </c>
    </row>
    <row r="2" spans="1:13" x14ac:dyDescent="0.3">
      <c r="B2" s="21" t="s">
        <v>71</v>
      </c>
      <c r="C2" s="21" t="s">
        <v>71</v>
      </c>
      <c r="D2" s="21" t="s">
        <v>71</v>
      </c>
      <c r="G2" s="17" t="s">
        <v>153</v>
      </c>
    </row>
    <row r="3" spans="1:13" x14ac:dyDescent="0.3">
      <c r="A3" s="1">
        <v>2010</v>
      </c>
      <c r="B3" s="7">
        <f>H7</f>
        <v>4802</v>
      </c>
      <c r="C3" s="7">
        <f>H8</f>
        <v>5052</v>
      </c>
      <c r="D3" s="25">
        <v>250</v>
      </c>
    </row>
    <row r="4" spans="1:13" x14ac:dyDescent="0.3">
      <c r="A4" s="1">
        <v>2011</v>
      </c>
      <c r="B4" s="7">
        <f t="shared" ref="B4:B12" si="0">B3+$I$10*(A4-A3)/10</f>
        <v>4824.3999999999996</v>
      </c>
      <c r="C4" s="7">
        <f t="shared" ref="C4:C12" si="1">C3+$I$11*(A4-A3)/10</f>
        <v>5074.3999999999996</v>
      </c>
      <c r="D4" s="25">
        <v>250</v>
      </c>
    </row>
    <row r="5" spans="1:13" x14ac:dyDescent="0.3">
      <c r="A5" s="1">
        <v>2012</v>
      </c>
      <c r="B5" s="7">
        <f t="shared" si="0"/>
        <v>4846.7999999999993</v>
      </c>
      <c r="C5" s="7">
        <f t="shared" si="1"/>
        <v>5096.7999999999993</v>
      </c>
      <c r="D5" s="25">
        <v>250</v>
      </c>
    </row>
    <row r="6" spans="1:13" x14ac:dyDescent="0.3">
      <c r="A6" s="1">
        <v>2013</v>
      </c>
      <c r="B6" s="7">
        <f t="shared" si="0"/>
        <v>4869.1999999999989</v>
      </c>
      <c r="C6" s="7">
        <f t="shared" si="1"/>
        <v>5119.1999999999989</v>
      </c>
      <c r="D6" s="25">
        <v>250</v>
      </c>
      <c r="G6" t="s">
        <v>54</v>
      </c>
      <c r="H6">
        <v>2010</v>
      </c>
      <c r="I6">
        <v>2020</v>
      </c>
      <c r="J6">
        <v>2030</v>
      </c>
      <c r="K6">
        <v>2040</v>
      </c>
      <c r="L6">
        <v>2050</v>
      </c>
      <c r="M6">
        <v>2060</v>
      </c>
    </row>
    <row r="7" spans="1:13" x14ac:dyDescent="0.3">
      <c r="A7" s="1">
        <v>2014</v>
      </c>
      <c r="B7" s="7">
        <f t="shared" si="0"/>
        <v>4891.5999999999985</v>
      </c>
      <c r="C7" s="7">
        <f t="shared" si="1"/>
        <v>5141.5999999999985</v>
      </c>
      <c r="D7" s="25">
        <v>250</v>
      </c>
      <c r="G7" s="18" t="s">
        <v>76</v>
      </c>
      <c r="H7" s="3">
        <v>4802</v>
      </c>
      <c r="I7" s="3">
        <v>5026</v>
      </c>
      <c r="J7" s="3">
        <v>5277</v>
      </c>
      <c r="K7" s="3">
        <v>5414</v>
      </c>
      <c r="L7" s="3">
        <v>5510</v>
      </c>
      <c r="M7" s="3">
        <v>5523</v>
      </c>
    </row>
    <row r="8" spans="1:13" x14ac:dyDescent="0.3">
      <c r="A8" s="1">
        <v>2015</v>
      </c>
      <c r="B8" s="7">
        <f t="shared" si="0"/>
        <v>4913.9999999999982</v>
      </c>
      <c r="C8" s="7">
        <f t="shared" si="1"/>
        <v>5163.9999999999982</v>
      </c>
      <c r="D8" s="25">
        <v>250</v>
      </c>
      <c r="G8" s="18" t="s">
        <v>77</v>
      </c>
      <c r="H8" s="3">
        <v>5052</v>
      </c>
      <c r="I8" s="3">
        <v>5276</v>
      </c>
      <c r="J8" s="3">
        <v>5527</v>
      </c>
      <c r="K8" s="3">
        <v>5664</v>
      </c>
      <c r="L8" s="3">
        <v>5760</v>
      </c>
      <c r="M8" s="3">
        <v>5773</v>
      </c>
    </row>
    <row r="9" spans="1:13" x14ac:dyDescent="0.3">
      <c r="A9" s="1">
        <v>2016</v>
      </c>
      <c r="B9" s="7">
        <f t="shared" si="0"/>
        <v>4936.3999999999978</v>
      </c>
      <c r="C9" s="7">
        <f t="shared" si="1"/>
        <v>5186.3999999999978</v>
      </c>
      <c r="D9" s="25">
        <v>250</v>
      </c>
      <c r="G9" s="18" t="s">
        <v>78</v>
      </c>
      <c r="H9">
        <v>250</v>
      </c>
      <c r="I9">
        <v>250</v>
      </c>
      <c r="J9">
        <v>250</v>
      </c>
      <c r="K9">
        <v>250</v>
      </c>
      <c r="L9">
        <v>250</v>
      </c>
      <c r="M9">
        <v>250</v>
      </c>
    </row>
    <row r="10" spans="1:13" x14ac:dyDescent="0.3">
      <c r="A10" s="1">
        <v>2017</v>
      </c>
      <c r="B10" s="7">
        <f t="shared" si="0"/>
        <v>4958.7999999999975</v>
      </c>
      <c r="C10" s="7">
        <f t="shared" si="1"/>
        <v>5208.7999999999975</v>
      </c>
      <c r="D10" s="25">
        <v>250</v>
      </c>
      <c r="G10" s="18" t="s">
        <v>150</v>
      </c>
      <c r="I10">
        <f t="shared" ref="I10:M11" si="2">I7-H7</f>
        <v>224</v>
      </c>
      <c r="J10">
        <f t="shared" si="2"/>
        <v>251</v>
      </c>
      <c r="K10">
        <f t="shared" si="2"/>
        <v>137</v>
      </c>
      <c r="L10">
        <f t="shared" si="2"/>
        <v>96</v>
      </c>
      <c r="M10">
        <f t="shared" si="2"/>
        <v>13</v>
      </c>
    </row>
    <row r="11" spans="1:13" x14ac:dyDescent="0.3">
      <c r="A11" s="1">
        <v>2018</v>
      </c>
      <c r="B11" s="7">
        <f t="shared" si="0"/>
        <v>4981.1999999999971</v>
      </c>
      <c r="C11" s="7">
        <f t="shared" si="1"/>
        <v>5231.1999999999971</v>
      </c>
      <c r="D11" s="25">
        <v>250</v>
      </c>
      <c r="G11" s="18" t="s">
        <v>150</v>
      </c>
      <c r="I11">
        <f t="shared" si="2"/>
        <v>224</v>
      </c>
      <c r="J11">
        <f t="shared" si="2"/>
        <v>251</v>
      </c>
      <c r="K11">
        <f t="shared" si="2"/>
        <v>137</v>
      </c>
      <c r="L11">
        <f t="shared" si="2"/>
        <v>96</v>
      </c>
      <c r="M11">
        <f t="shared" si="2"/>
        <v>13</v>
      </c>
    </row>
    <row r="12" spans="1:13" x14ac:dyDescent="0.3">
      <c r="A12" s="1">
        <v>2019</v>
      </c>
      <c r="B12" s="7">
        <f t="shared" si="0"/>
        <v>5003.5999999999967</v>
      </c>
      <c r="C12" s="7">
        <f t="shared" si="1"/>
        <v>5253.5999999999967</v>
      </c>
      <c r="D12" s="25">
        <v>250</v>
      </c>
    </row>
    <row r="13" spans="1:13" x14ac:dyDescent="0.3">
      <c r="A13" s="1">
        <v>2020</v>
      </c>
      <c r="B13" s="7">
        <f>I7</f>
        <v>5026</v>
      </c>
      <c r="C13" s="7">
        <f>I8</f>
        <v>5276</v>
      </c>
      <c r="D13" s="25">
        <v>250</v>
      </c>
    </row>
    <row r="14" spans="1:13" ht="15.6" x14ac:dyDescent="0.3">
      <c r="A14" s="1">
        <v>2021</v>
      </c>
      <c r="B14" s="7">
        <f t="shared" ref="B14:B22" si="3">B13+$J$10*(A14-A13)/10</f>
        <v>5051.1000000000004</v>
      </c>
      <c r="C14" s="7">
        <f t="shared" ref="C14:C22" si="4">C13+$J$11*(A14-A13)/10</f>
        <v>5301.1</v>
      </c>
      <c r="D14" s="25">
        <v>250</v>
      </c>
      <c r="G14" s="14" t="s">
        <v>26</v>
      </c>
    </row>
    <row r="15" spans="1:13" x14ac:dyDescent="0.3">
      <c r="A15" s="1">
        <v>2022</v>
      </c>
      <c r="B15" s="7">
        <f t="shared" si="3"/>
        <v>5076.2000000000007</v>
      </c>
      <c r="C15" s="7">
        <f t="shared" si="4"/>
        <v>5326.2000000000007</v>
      </c>
      <c r="D15" s="25">
        <v>250</v>
      </c>
      <c r="G15" s="4" t="s">
        <v>13</v>
      </c>
    </row>
    <row r="16" spans="1:13" x14ac:dyDescent="0.3">
      <c r="A16" s="1">
        <v>2023</v>
      </c>
      <c r="B16" s="7">
        <f t="shared" si="3"/>
        <v>5101.3000000000011</v>
      </c>
      <c r="C16" s="7">
        <f t="shared" si="4"/>
        <v>5351.3000000000011</v>
      </c>
      <c r="D16" s="25">
        <v>250</v>
      </c>
    </row>
    <row r="17" spans="1:4" x14ac:dyDescent="0.3">
      <c r="A17" s="1">
        <v>2024</v>
      </c>
      <c r="B17" s="7">
        <f t="shared" si="3"/>
        <v>5126.4000000000015</v>
      </c>
      <c r="C17" s="7">
        <f t="shared" si="4"/>
        <v>5376.4000000000015</v>
      </c>
      <c r="D17" s="25">
        <v>250</v>
      </c>
    </row>
    <row r="18" spans="1:4" x14ac:dyDescent="0.3">
      <c r="A18" s="1">
        <v>2025</v>
      </c>
      <c r="B18" s="7">
        <f t="shared" si="3"/>
        <v>5151.5000000000018</v>
      </c>
      <c r="C18" s="7">
        <f t="shared" si="4"/>
        <v>5401.5000000000018</v>
      </c>
      <c r="D18" s="25">
        <v>250</v>
      </c>
    </row>
    <row r="19" spans="1:4" x14ac:dyDescent="0.3">
      <c r="A19" s="1">
        <v>2026</v>
      </c>
      <c r="B19" s="7">
        <f t="shared" si="3"/>
        <v>5176.6000000000022</v>
      </c>
      <c r="C19" s="7">
        <f t="shared" si="4"/>
        <v>5426.6000000000022</v>
      </c>
      <c r="D19" s="25">
        <v>250</v>
      </c>
    </row>
    <row r="20" spans="1:4" x14ac:dyDescent="0.3">
      <c r="A20" s="1">
        <v>2027</v>
      </c>
      <c r="B20" s="7">
        <f t="shared" si="3"/>
        <v>5201.7000000000025</v>
      </c>
      <c r="C20" s="7">
        <f t="shared" si="4"/>
        <v>5451.7000000000025</v>
      </c>
      <c r="D20" s="25">
        <v>250</v>
      </c>
    </row>
    <row r="21" spans="1:4" x14ac:dyDescent="0.3">
      <c r="A21" s="1">
        <v>2028</v>
      </c>
      <c r="B21" s="7">
        <f t="shared" si="3"/>
        <v>5226.8000000000029</v>
      </c>
      <c r="C21" s="7">
        <f t="shared" si="4"/>
        <v>5476.8000000000029</v>
      </c>
      <c r="D21" s="25">
        <v>250</v>
      </c>
    </row>
    <row r="22" spans="1:4" x14ac:dyDescent="0.3">
      <c r="A22" s="1">
        <v>2029</v>
      </c>
      <c r="B22" s="7">
        <f t="shared" si="3"/>
        <v>5251.9000000000033</v>
      </c>
      <c r="C22" s="7">
        <f t="shared" si="4"/>
        <v>5501.9000000000033</v>
      </c>
      <c r="D22" s="25">
        <v>250</v>
      </c>
    </row>
    <row r="23" spans="1:4" x14ac:dyDescent="0.3">
      <c r="A23" s="1">
        <v>2030</v>
      </c>
      <c r="B23" s="7">
        <f>J7</f>
        <v>5277</v>
      </c>
      <c r="C23" s="7">
        <f>J8</f>
        <v>5527</v>
      </c>
      <c r="D23" s="25">
        <v>250</v>
      </c>
    </row>
    <row r="24" spans="1:4" x14ac:dyDescent="0.3">
      <c r="A24" s="1">
        <v>2031</v>
      </c>
      <c r="B24" s="7">
        <f t="shared" ref="B24:B32" si="5">B23+$K$10*(A24-A23)/10</f>
        <v>5290.7</v>
      </c>
      <c r="C24" s="7">
        <f t="shared" ref="C24:C32" si="6">C23+$K$11*(A24-A23)/10</f>
        <v>5540.7</v>
      </c>
      <c r="D24" s="25">
        <v>250</v>
      </c>
    </row>
    <row r="25" spans="1:4" x14ac:dyDescent="0.3">
      <c r="A25" s="1">
        <v>2032</v>
      </c>
      <c r="B25" s="7">
        <f t="shared" si="5"/>
        <v>5304.4</v>
      </c>
      <c r="C25" s="7">
        <f t="shared" si="6"/>
        <v>5554.4</v>
      </c>
      <c r="D25" s="25">
        <v>250</v>
      </c>
    </row>
    <row r="26" spans="1:4" x14ac:dyDescent="0.3">
      <c r="A26" s="1">
        <v>2033</v>
      </c>
      <c r="B26" s="7">
        <f t="shared" si="5"/>
        <v>5318.0999999999995</v>
      </c>
      <c r="C26" s="7">
        <f t="shared" si="6"/>
        <v>5568.0999999999995</v>
      </c>
      <c r="D26" s="25">
        <v>250</v>
      </c>
    </row>
    <row r="27" spans="1:4" x14ac:dyDescent="0.3">
      <c r="A27" s="1">
        <v>2034</v>
      </c>
      <c r="B27" s="7">
        <f t="shared" si="5"/>
        <v>5331.7999999999993</v>
      </c>
      <c r="C27" s="7">
        <f t="shared" si="6"/>
        <v>5581.7999999999993</v>
      </c>
      <c r="D27" s="25">
        <v>250</v>
      </c>
    </row>
    <row r="28" spans="1:4" x14ac:dyDescent="0.3">
      <c r="A28" s="1">
        <v>2035</v>
      </c>
      <c r="B28" s="7">
        <f t="shared" si="5"/>
        <v>5345.4999999999991</v>
      </c>
      <c r="C28" s="7">
        <f t="shared" si="6"/>
        <v>5595.4999999999991</v>
      </c>
      <c r="D28" s="25">
        <v>250</v>
      </c>
    </row>
    <row r="29" spans="1:4" x14ac:dyDescent="0.3">
      <c r="A29" s="1">
        <v>2036</v>
      </c>
      <c r="B29" s="7">
        <f t="shared" si="5"/>
        <v>5359.1999999999989</v>
      </c>
      <c r="C29" s="7">
        <f t="shared" si="6"/>
        <v>5609.1999999999989</v>
      </c>
      <c r="D29" s="25">
        <v>250</v>
      </c>
    </row>
    <row r="30" spans="1:4" x14ac:dyDescent="0.3">
      <c r="A30" s="1">
        <v>2037</v>
      </c>
      <c r="B30" s="7">
        <f t="shared" si="5"/>
        <v>5372.8999999999987</v>
      </c>
      <c r="C30" s="7">
        <f t="shared" si="6"/>
        <v>5622.8999999999987</v>
      </c>
      <c r="D30" s="25">
        <v>250</v>
      </c>
    </row>
    <row r="31" spans="1:4" x14ac:dyDescent="0.3">
      <c r="A31" s="1">
        <v>2038</v>
      </c>
      <c r="B31" s="7">
        <f t="shared" si="5"/>
        <v>5386.5999999999985</v>
      </c>
      <c r="C31" s="7">
        <f t="shared" si="6"/>
        <v>5636.5999999999985</v>
      </c>
      <c r="D31" s="25">
        <v>250</v>
      </c>
    </row>
    <row r="32" spans="1:4" x14ac:dyDescent="0.3">
      <c r="A32" s="1">
        <v>2039</v>
      </c>
      <c r="B32" s="7">
        <f t="shared" si="5"/>
        <v>5400.2999999999984</v>
      </c>
      <c r="C32" s="7">
        <f t="shared" si="6"/>
        <v>5650.2999999999984</v>
      </c>
      <c r="D32" s="25">
        <v>250</v>
      </c>
    </row>
    <row r="33" spans="1:4" x14ac:dyDescent="0.3">
      <c r="A33" s="1">
        <v>2040</v>
      </c>
      <c r="B33" s="7">
        <f>K7</f>
        <v>5414</v>
      </c>
      <c r="C33" s="7">
        <f>K8</f>
        <v>5664</v>
      </c>
      <c r="D33" s="25">
        <v>250</v>
      </c>
    </row>
    <row r="34" spans="1:4" x14ac:dyDescent="0.3">
      <c r="A34" s="1">
        <v>2041</v>
      </c>
      <c r="B34" s="7">
        <f t="shared" ref="B34:B42" si="7">B33+$L$10*(A34-A33)/10</f>
        <v>5423.6</v>
      </c>
      <c r="C34" s="7">
        <f t="shared" ref="C34:C42" si="8">C33+$L$11*(A34-A33)/10</f>
        <v>5673.6</v>
      </c>
      <c r="D34" s="25">
        <v>250</v>
      </c>
    </row>
    <row r="35" spans="1:4" x14ac:dyDescent="0.3">
      <c r="A35" s="1">
        <v>2042</v>
      </c>
      <c r="B35" s="7">
        <f t="shared" si="7"/>
        <v>5433.2000000000007</v>
      </c>
      <c r="C35" s="7">
        <f t="shared" si="8"/>
        <v>5683.2000000000007</v>
      </c>
      <c r="D35" s="25">
        <v>250</v>
      </c>
    </row>
    <row r="36" spans="1:4" x14ac:dyDescent="0.3">
      <c r="A36" s="1">
        <v>2043</v>
      </c>
      <c r="B36" s="7">
        <f t="shared" si="7"/>
        <v>5442.8000000000011</v>
      </c>
      <c r="C36" s="7">
        <f t="shared" si="8"/>
        <v>5692.8000000000011</v>
      </c>
      <c r="D36" s="25">
        <v>250</v>
      </c>
    </row>
    <row r="37" spans="1:4" x14ac:dyDescent="0.3">
      <c r="A37" s="1">
        <v>2044</v>
      </c>
      <c r="B37" s="7">
        <f t="shared" si="7"/>
        <v>5452.4000000000015</v>
      </c>
      <c r="C37" s="7">
        <f t="shared" si="8"/>
        <v>5702.4000000000015</v>
      </c>
      <c r="D37" s="25">
        <v>250</v>
      </c>
    </row>
    <row r="38" spans="1:4" x14ac:dyDescent="0.3">
      <c r="A38" s="1">
        <v>2045</v>
      </c>
      <c r="B38" s="7">
        <f t="shared" si="7"/>
        <v>5462.0000000000018</v>
      </c>
      <c r="C38" s="7">
        <f t="shared" si="8"/>
        <v>5712.0000000000018</v>
      </c>
      <c r="D38" s="25">
        <v>250</v>
      </c>
    </row>
    <row r="39" spans="1:4" x14ac:dyDescent="0.3">
      <c r="A39" s="1">
        <v>2046</v>
      </c>
      <c r="B39" s="7">
        <f t="shared" si="7"/>
        <v>5471.6000000000022</v>
      </c>
      <c r="C39" s="7">
        <f t="shared" si="8"/>
        <v>5721.6000000000022</v>
      </c>
      <c r="D39" s="25">
        <v>250</v>
      </c>
    </row>
    <row r="40" spans="1:4" x14ac:dyDescent="0.3">
      <c r="A40" s="1">
        <v>2047</v>
      </c>
      <c r="B40" s="7">
        <f t="shared" si="7"/>
        <v>5481.2000000000025</v>
      </c>
      <c r="C40" s="7">
        <f t="shared" si="8"/>
        <v>5731.2000000000025</v>
      </c>
      <c r="D40" s="25">
        <v>250</v>
      </c>
    </row>
    <row r="41" spans="1:4" x14ac:dyDescent="0.3">
      <c r="A41" s="1">
        <v>2048</v>
      </c>
      <c r="B41" s="7">
        <f t="shared" si="7"/>
        <v>5490.8000000000029</v>
      </c>
      <c r="C41" s="7">
        <f t="shared" si="8"/>
        <v>5740.8000000000029</v>
      </c>
      <c r="D41" s="25">
        <v>250</v>
      </c>
    </row>
    <row r="42" spans="1:4" x14ac:dyDescent="0.3">
      <c r="A42" s="1">
        <v>2049</v>
      </c>
      <c r="B42" s="7">
        <f t="shared" si="7"/>
        <v>5500.4000000000033</v>
      </c>
      <c r="C42" s="7">
        <f t="shared" si="8"/>
        <v>5750.4000000000033</v>
      </c>
      <c r="D42" s="25">
        <v>250</v>
      </c>
    </row>
    <row r="43" spans="1:4" x14ac:dyDescent="0.3">
      <c r="A43" s="1">
        <v>2050</v>
      </c>
      <c r="B43" s="7">
        <f>L7</f>
        <v>5510</v>
      </c>
      <c r="C43" s="7">
        <f>L8</f>
        <v>5760</v>
      </c>
      <c r="D43" s="25">
        <v>250</v>
      </c>
    </row>
    <row r="44" spans="1:4" x14ac:dyDescent="0.3">
      <c r="A44" s="1">
        <v>2051</v>
      </c>
      <c r="B44" s="7">
        <f t="shared" ref="B44:B52" si="9">B43+$M$10*(A44-A43)/10</f>
        <v>5511.3</v>
      </c>
      <c r="C44" s="7">
        <f t="shared" ref="C44:C52" si="10">C43+$M$11*(A44-A43)/10</f>
        <v>5761.3</v>
      </c>
      <c r="D44" s="25">
        <v>250</v>
      </c>
    </row>
    <row r="45" spans="1:4" x14ac:dyDescent="0.3">
      <c r="A45" s="1">
        <v>2052</v>
      </c>
      <c r="B45" s="7">
        <f t="shared" si="9"/>
        <v>5512.6</v>
      </c>
      <c r="C45" s="7">
        <f t="shared" si="10"/>
        <v>5762.6</v>
      </c>
      <c r="D45" s="25">
        <v>250</v>
      </c>
    </row>
    <row r="46" spans="1:4" x14ac:dyDescent="0.3">
      <c r="A46" s="1">
        <v>2053</v>
      </c>
      <c r="B46" s="7">
        <f t="shared" si="9"/>
        <v>5513.9000000000005</v>
      </c>
      <c r="C46" s="7">
        <f t="shared" si="10"/>
        <v>5763.9000000000005</v>
      </c>
      <c r="D46" s="25">
        <v>250</v>
      </c>
    </row>
    <row r="47" spans="1:4" x14ac:dyDescent="0.3">
      <c r="A47" s="1">
        <v>2054</v>
      </c>
      <c r="B47" s="7">
        <f t="shared" si="9"/>
        <v>5515.2000000000007</v>
      </c>
      <c r="C47" s="7">
        <f t="shared" si="10"/>
        <v>5765.2000000000007</v>
      </c>
      <c r="D47" s="25">
        <v>250</v>
      </c>
    </row>
    <row r="48" spans="1:4" x14ac:dyDescent="0.3">
      <c r="A48" s="1">
        <v>2055</v>
      </c>
      <c r="B48" s="7">
        <f t="shared" si="9"/>
        <v>5516.5000000000009</v>
      </c>
      <c r="C48" s="7">
        <f t="shared" si="10"/>
        <v>5766.5000000000009</v>
      </c>
      <c r="D48" s="25">
        <v>250</v>
      </c>
    </row>
    <row r="49" spans="1:4" x14ac:dyDescent="0.3">
      <c r="A49" s="1">
        <v>2056</v>
      </c>
      <c r="B49" s="7">
        <f t="shared" si="9"/>
        <v>5517.8000000000011</v>
      </c>
      <c r="C49" s="7">
        <f t="shared" si="10"/>
        <v>5767.8000000000011</v>
      </c>
      <c r="D49" s="25">
        <v>250</v>
      </c>
    </row>
    <row r="50" spans="1:4" x14ac:dyDescent="0.3">
      <c r="A50" s="1">
        <v>2057</v>
      </c>
      <c r="B50" s="7">
        <f t="shared" si="9"/>
        <v>5519.1000000000013</v>
      </c>
      <c r="C50" s="7">
        <f t="shared" si="10"/>
        <v>5769.1000000000013</v>
      </c>
      <c r="D50" s="25">
        <v>250</v>
      </c>
    </row>
    <row r="51" spans="1:4" x14ac:dyDescent="0.3">
      <c r="A51" s="1">
        <v>2058</v>
      </c>
      <c r="B51" s="7">
        <f t="shared" si="9"/>
        <v>5520.4000000000015</v>
      </c>
      <c r="C51" s="7">
        <f t="shared" si="10"/>
        <v>5770.4000000000015</v>
      </c>
      <c r="D51" s="25">
        <v>250</v>
      </c>
    </row>
    <row r="52" spans="1:4" x14ac:dyDescent="0.3">
      <c r="A52" s="1">
        <v>2059</v>
      </c>
      <c r="B52" s="7">
        <f t="shared" si="9"/>
        <v>5521.7000000000016</v>
      </c>
      <c r="C52" s="7">
        <f t="shared" si="10"/>
        <v>5771.7000000000016</v>
      </c>
      <c r="D52" s="25">
        <v>250</v>
      </c>
    </row>
    <row r="53" spans="1:4" x14ac:dyDescent="0.3">
      <c r="A53" s="1">
        <v>2060</v>
      </c>
      <c r="B53" s="7">
        <f>M7</f>
        <v>5523</v>
      </c>
      <c r="C53" s="7">
        <f>M8</f>
        <v>5773</v>
      </c>
      <c r="D53" s="25">
        <v>250</v>
      </c>
    </row>
  </sheetData>
  <hyperlinks>
    <hyperlink ref="G15" r:id="rId1" xr:uid="{BC05D4E5-42EA-4D75-AFEC-B2456C234A8B}"/>
  </hyperlinks>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8697E-48DC-4E60-849C-191C1B8E807F}">
  <dimension ref="A1:K43"/>
  <sheetViews>
    <sheetView workbookViewId="0">
      <selection activeCell="F2" sqref="F2"/>
    </sheetView>
  </sheetViews>
  <sheetFormatPr defaultRowHeight="14.4" x14ac:dyDescent="0.3"/>
  <cols>
    <col min="2" max="2" width="13.109375" style="24" bestFit="1" customWidth="1"/>
    <col min="3" max="3" width="15.5546875" style="24" bestFit="1" customWidth="1"/>
    <col min="6" max="6" width="47.33203125" customWidth="1"/>
  </cols>
  <sheetData>
    <row r="1" spans="1:11" x14ac:dyDescent="0.3">
      <c r="B1" s="24" t="s">
        <v>73</v>
      </c>
      <c r="C1" s="24" t="s">
        <v>79</v>
      </c>
      <c r="F1" s="5" t="s">
        <v>65</v>
      </c>
    </row>
    <row r="2" spans="1:11" x14ac:dyDescent="0.3">
      <c r="A2" s="24" t="s">
        <v>80</v>
      </c>
      <c r="B2" s="21" t="s">
        <v>71</v>
      </c>
      <c r="C2" s="21" t="s">
        <v>71</v>
      </c>
      <c r="D2" s="3"/>
      <c r="F2" s="17" t="s">
        <v>152</v>
      </c>
    </row>
    <row r="3" spans="1:11" x14ac:dyDescent="0.3">
      <c r="A3" s="1">
        <v>2020</v>
      </c>
      <c r="B3" s="7">
        <f>G5</f>
        <v>4753</v>
      </c>
      <c r="C3" s="24">
        <v>520</v>
      </c>
    </row>
    <row r="4" spans="1:11" x14ac:dyDescent="0.3">
      <c r="A4" s="1">
        <v>2021</v>
      </c>
      <c r="B4" s="7">
        <f t="shared" ref="B4:B12" si="0">B3+$H$8*(A4-A3)/10</f>
        <v>4774</v>
      </c>
      <c r="C4" s="24">
        <v>520</v>
      </c>
      <c r="D4" s="3"/>
      <c r="G4" s="24">
        <v>2020</v>
      </c>
      <c r="H4" s="24">
        <v>2030</v>
      </c>
      <c r="I4" s="24">
        <v>2040</v>
      </c>
      <c r="J4" s="24">
        <v>2050</v>
      </c>
      <c r="K4" s="24">
        <v>2060</v>
      </c>
    </row>
    <row r="5" spans="1:11" x14ac:dyDescent="0.3">
      <c r="A5" s="1">
        <v>2022</v>
      </c>
      <c r="B5" s="7">
        <f t="shared" si="0"/>
        <v>4795</v>
      </c>
      <c r="C5" s="24">
        <v>520</v>
      </c>
      <c r="D5" s="3"/>
      <c r="F5" t="s">
        <v>81</v>
      </c>
      <c r="G5" s="7">
        <v>4753</v>
      </c>
      <c r="H5" s="7">
        <v>4963</v>
      </c>
      <c r="I5" s="7">
        <v>5165</v>
      </c>
      <c r="J5" s="7">
        <v>5368</v>
      </c>
      <c r="K5" s="7">
        <v>5428</v>
      </c>
    </row>
    <row r="6" spans="1:11" x14ac:dyDescent="0.3">
      <c r="A6" s="1">
        <v>2023</v>
      </c>
      <c r="B6" s="7">
        <f t="shared" si="0"/>
        <v>4816</v>
      </c>
      <c r="C6" s="24">
        <v>520</v>
      </c>
      <c r="F6" t="s">
        <v>82</v>
      </c>
      <c r="G6" s="24">
        <v>520</v>
      </c>
      <c r="H6" s="24">
        <v>520</v>
      </c>
      <c r="I6" s="24">
        <v>520</v>
      </c>
      <c r="J6" s="24">
        <v>520</v>
      </c>
      <c r="K6" s="24">
        <v>520</v>
      </c>
    </row>
    <row r="7" spans="1:11" x14ac:dyDescent="0.3">
      <c r="A7" s="1">
        <v>2024</v>
      </c>
      <c r="B7" s="7">
        <f t="shared" si="0"/>
        <v>4837</v>
      </c>
      <c r="C7" s="24">
        <v>520</v>
      </c>
      <c r="F7" t="s">
        <v>83</v>
      </c>
      <c r="G7" s="7">
        <f>G5+G6</f>
        <v>5273</v>
      </c>
      <c r="H7" s="7">
        <f t="shared" ref="H7:K7" si="1">H5+H6</f>
        <v>5483</v>
      </c>
      <c r="I7" s="7">
        <f t="shared" si="1"/>
        <v>5685</v>
      </c>
      <c r="J7" s="7">
        <f t="shared" si="1"/>
        <v>5888</v>
      </c>
      <c r="K7" s="7">
        <f t="shared" si="1"/>
        <v>5948</v>
      </c>
    </row>
    <row r="8" spans="1:11" x14ac:dyDescent="0.3">
      <c r="A8" s="1">
        <v>2025</v>
      </c>
      <c r="B8" s="7">
        <f t="shared" si="0"/>
        <v>4858</v>
      </c>
      <c r="C8" s="24">
        <v>520</v>
      </c>
      <c r="F8" s="18" t="s">
        <v>151</v>
      </c>
      <c r="G8" s="24"/>
      <c r="H8" s="24">
        <f>H5-G5</f>
        <v>210</v>
      </c>
      <c r="I8" s="24">
        <f>I5-H5</f>
        <v>202</v>
      </c>
      <c r="J8" s="24">
        <f>J5-I5</f>
        <v>203</v>
      </c>
      <c r="K8" s="24">
        <f>K5-J5</f>
        <v>60</v>
      </c>
    </row>
    <row r="9" spans="1:11" x14ac:dyDescent="0.3">
      <c r="A9" s="1">
        <v>2026</v>
      </c>
      <c r="B9" s="7">
        <f t="shared" si="0"/>
        <v>4879</v>
      </c>
      <c r="C9" s="24">
        <v>520</v>
      </c>
      <c r="F9" s="18"/>
    </row>
    <row r="10" spans="1:11" x14ac:dyDescent="0.3">
      <c r="A10" s="1">
        <v>2027</v>
      </c>
      <c r="B10" s="7">
        <f t="shared" si="0"/>
        <v>4900</v>
      </c>
      <c r="C10" s="24">
        <v>520</v>
      </c>
    </row>
    <row r="11" spans="1:11" ht="15.6" x14ac:dyDescent="0.3">
      <c r="A11" s="1">
        <v>2028</v>
      </c>
      <c r="B11" s="7">
        <f t="shared" si="0"/>
        <v>4921</v>
      </c>
      <c r="C11" s="24">
        <v>520</v>
      </c>
      <c r="F11" s="14" t="s">
        <v>14</v>
      </c>
    </row>
    <row r="12" spans="1:11" x14ac:dyDescent="0.3">
      <c r="A12" s="1">
        <v>2029</v>
      </c>
      <c r="B12" s="7">
        <f t="shared" si="0"/>
        <v>4942</v>
      </c>
      <c r="C12" s="24">
        <v>520</v>
      </c>
      <c r="F12" s="4" t="s">
        <v>15</v>
      </c>
    </row>
    <row r="13" spans="1:11" x14ac:dyDescent="0.3">
      <c r="A13" s="1">
        <v>2030</v>
      </c>
      <c r="B13" s="7">
        <f>H5</f>
        <v>4963</v>
      </c>
      <c r="C13" s="24">
        <v>520</v>
      </c>
    </row>
    <row r="14" spans="1:11" x14ac:dyDescent="0.3">
      <c r="A14" s="1">
        <v>2031</v>
      </c>
      <c r="B14" s="7">
        <f t="shared" ref="B14:B22" si="2">B13+$I$8*(A14-A13)/10</f>
        <v>4983.2</v>
      </c>
      <c r="C14" s="24">
        <v>520</v>
      </c>
    </row>
    <row r="15" spans="1:11" x14ac:dyDescent="0.3">
      <c r="A15" s="1">
        <v>2032</v>
      </c>
      <c r="B15" s="7">
        <f t="shared" si="2"/>
        <v>5003.3999999999996</v>
      </c>
      <c r="C15" s="24">
        <v>520</v>
      </c>
    </row>
    <row r="16" spans="1:11" x14ac:dyDescent="0.3">
      <c r="A16" s="1">
        <v>2033</v>
      </c>
      <c r="B16" s="7">
        <f t="shared" si="2"/>
        <v>5023.5999999999995</v>
      </c>
      <c r="C16" s="24">
        <v>520</v>
      </c>
    </row>
    <row r="17" spans="1:3" x14ac:dyDescent="0.3">
      <c r="A17" s="1">
        <v>2034</v>
      </c>
      <c r="B17" s="7">
        <f t="shared" si="2"/>
        <v>5043.7999999999993</v>
      </c>
      <c r="C17" s="24">
        <v>520</v>
      </c>
    </row>
    <row r="18" spans="1:3" x14ac:dyDescent="0.3">
      <c r="A18" s="1">
        <v>2035</v>
      </c>
      <c r="B18" s="7">
        <f t="shared" si="2"/>
        <v>5063.9999999999991</v>
      </c>
      <c r="C18" s="24">
        <v>520</v>
      </c>
    </row>
    <row r="19" spans="1:3" x14ac:dyDescent="0.3">
      <c r="A19" s="1">
        <v>2036</v>
      </c>
      <c r="B19" s="7">
        <f t="shared" si="2"/>
        <v>5084.1999999999989</v>
      </c>
      <c r="C19" s="24">
        <v>520</v>
      </c>
    </row>
    <row r="20" spans="1:3" x14ac:dyDescent="0.3">
      <c r="A20" s="1">
        <v>2037</v>
      </c>
      <c r="B20" s="7">
        <f t="shared" si="2"/>
        <v>5104.3999999999987</v>
      </c>
      <c r="C20" s="24">
        <v>520</v>
      </c>
    </row>
    <row r="21" spans="1:3" x14ac:dyDescent="0.3">
      <c r="A21" s="1">
        <v>2038</v>
      </c>
      <c r="B21" s="7">
        <f t="shared" si="2"/>
        <v>5124.5999999999985</v>
      </c>
      <c r="C21" s="24">
        <v>520</v>
      </c>
    </row>
    <row r="22" spans="1:3" x14ac:dyDescent="0.3">
      <c r="A22" s="1">
        <v>2039</v>
      </c>
      <c r="B22" s="7">
        <f t="shared" si="2"/>
        <v>5144.7999999999984</v>
      </c>
      <c r="C22" s="24">
        <v>520</v>
      </c>
    </row>
    <row r="23" spans="1:3" x14ac:dyDescent="0.3">
      <c r="A23" s="1">
        <v>2040</v>
      </c>
      <c r="B23" s="7">
        <f>I5</f>
        <v>5165</v>
      </c>
      <c r="C23" s="24">
        <v>520</v>
      </c>
    </row>
    <row r="24" spans="1:3" x14ac:dyDescent="0.3">
      <c r="A24" s="1">
        <v>2041</v>
      </c>
      <c r="B24" s="7">
        <f t="shared" ref="B24:B32" si="3">B23+$J$8*(A24-A23)/10</f>
        <v>5185.3</v>
      </c>
      <c r="C24" s="24">
        <v>520</v>
      </c>
    </row>
    <row r="25" spans="1:3" x14ac:dyDescent="0.3">
      <c r="A25" s="1">
        <v>2042</v>
      </c>
      <c r="B25" s="7">
        <f t="shared" si="3"/>
        <v>5205.6000000000004</v>
      </c>
      <c r="C25" s="24">
        <v>520</v>
      </c>
    </row>
    <row r="26" spans="1:3" x14ac:dyDescent="0.3">
      <c r="A26" s="1">
        <v>2043</v>
      </c>
      <c r="B26" s="7">
        <f t="shared" si="3"/>
        <v>5225.9000000000005</v>
      </c>
      <c r="C26" s="24">
        <v>520</v>
      </c>
    </row>
    <row r="27" spans="1:3" x14ac:dyDescent="0.3">
      <c r="A27" s="1">
        <v>2044</v>
      </c>
      <c r="B27" s="7">
        <f t="shared" si="3"/>
        <v>5246.2000000000007</v>
      </c>
      <c r="C27" s="24">
        <v>520</v>
      </c>
    </row>
    <row r="28" spans="1:3" x14ac:dyDescent="0.3">
      <c r="A28" s="1">
        <v>2045</v>
      </c>
      <c r="B28" s="7">
        <f t="shared" si="3"/>
        <v>5266.5000000000009</v>
      </c>
      <c r="C28" s="24">
        <v>520</v>
      </c>
    </row>
    <row r="29" spans="1:3" x14ac:dyDescent="0.3">
      <c r="A29" s="1">
        <v>2046</v>
      </c>
      <c r="B29" s="7">
        <f t="shared" si="3"/>
        <v>5286.8000000000011</v>
      </c>
      <c r="C29" s="24">
        <v>520</v>
      </c>
    </row>
    <row r="30" spans="1:3" x14ac:dyDescent="0.3">
      <c r="A30" s="1">
        <v>2047</v>
      </c>
      <c r="B30" s="7">
        <f t="shared" si="3"/>
        <v>5307.1000000000013</v>
      </c>
      <c r="C30" s="24">
        <v>520</v>
      </c>
    </row>
    <row r="31" spans="1:3" x14ac:dyDescent="0.3">
      <c r="A31" s="1">
        <v>2048</v>
      </c>
      <c r="B31" s="7">
        <f t="shared" si="3"/>
        <v>5327.4000000000015</v>
      </c>
      <c r="C31" s="24">
        <v>520</v>
      </c>
    </row>
    <row r="32" spans="1:3" x14ac:dyDescent="0.3">
      <c r="A32" s="1">
        <v>2049</v>
      </c>
      <c r="B32" s="7">
        <f t="shared" si="3"/>
        <v>5347.7000000000016</v>
      </c>
      <c r="C32" s="24">
        <v>520</v>
      </c>
    </row>
    <row r="33" spans="1:3" x14ac:dyDescent="0.3">
      <c r="A33" s="1">
        <v>2050</v>
      </c>
      <c r="B33" s="7">
        <f>J5</f>
        <v>5368</v>
      </c>
      <c r="C33" s="24">
        <v>520</v>
      </c>
    </row>
    <row r="34" spans="1:3" x14ac:dyDescent="0.3">
      <c r="A34" s="1">
        <v>2051</v>
      </c>
      <c r="B34" s="7">
        <f t="shared" ref="B34:B42" si="4">B33+$K$8*(A34-A33)/10</f>
        <v>5374</v>
      </c>
      <c r="C34" s="24">
        <v>520</v>
      </c>
    </row>
    <row r="35" spans="1:3" x14ac:dyDescent="0.3">
      <c r="A35" s="1">
        <v>2052</v>
      </c>
      <c r="B35" s="7">
        <f t="shared" si="4"/>
        <v>5380</v>
      </c>
      <c r="C35" s="24">
        <v>520</v>
      </c>
    </row>
    <row r="36" spans="1:3" x14ac:dyDescent="0.3">
      <c r="A36" s="1">
        <v>2053</v>
      </c>
      <c r="B36" s="7">
        <f t="shared" si="4"/>
        <v>5386</v>
      </c>
      <c r="C36" s="24">
        <v>520</v>
      </c>
    </row>
    <row r="37" spans="1:3" x14ac:dyDescent="0.3">
      <c r="A37" s="1">
        <v>2054</v>
      </c>
      <c r="B37" s="7">
        <f t="shared" si="4"/>
        <v>5392</v>
      </c>
      <c r="C37" s="24">
        <v>520</v>
      </c>
    </row>
    <row r="38" spans="1:3" x14ac:dyDescent="0.3">
      <c r="A38" s="1">
        <v>2055</v>
      </c>
      <c r="B38" s="7">
        <f t="shared" si="4"/>
        <v>5398</v>
      </c>
      <c r="C38" s="24">
        <v>520</v>
      </c>
    </row>
    <row r="39" spans="1:3" x14ac:dyDescent="0.3">
      <c r="A39" s="1">
        <v>2056</v>
      </c>
      <c r="B39" s="7">
        <f t="shared" si="4"/>
        <v>5404</v>
      </c>
      <c r="C39" s="24">
        <v>520</v>
      </c>
    </row>
    <row r="40" spans="1:3" x14ac:dyDescent="0.3">
      <c r="A40" s="1">
        <v>2057</v>
      </c>
      <c r="B40" s="7">
        <f t="shared" si="4"/>
        <v>5410</v>
      </c>
      <c r="C40" s="24">
        <v>520</v>
      </c>
    </row>
    <row r="41" spans="1:3" x14ac:dyDescent="0.3">
      <c r="A41" s="1">
        <v>2058</v>
      </c>
      <c r="B41" s="7">
        <f t="shared" si="4"/>
        <v>5416</v>
      </c>
      <c r="C41" s="24">
        <v>520</v>
      </c>
    </row>
    <row r="42" spans="1:3" x14ac:dyDescent="0.3">
      <c r="A42" s="1">
        <v>2059</v>
      </c>
      <c r="B42" s="7">
        <f t="shared" si="4"/>
        <v>5422</v>
      </c>
      <c r="C42" s="24">
        <v>520</v>
      </c>
    </row>
    <row r="43" spans="1:3" x14ac:dyDescent="0.3">
      <c r="A43" s="1">
        <v>2060</v>
      </c>
      <c r="B43" s="7">
        <f>K5</f>
        <v>5428</v>
      </c>
      <c r="C43" s="24">
        <v>520</v>
      </c>
    </row>
  </sheetData>
  <hyperlinks>
    <hyperlink ref="F12" r:id="rId1" xr:uid="{DA6D2E3A-60EB-4A4F-9B38-772095E75C60}"/>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8A512-A984-46ED-81E0-89276BB990B1}">
  <dimension ref="A1:K94"/>
  <sheetViews>
    <sheetView workbookViewId="0">
      <selection activeCell="I2" sqref="I2"/>
    </sheetView>
  </sheetViews>
  <sheetFormatPr defaultRowHeight="14.4" x14ac:dyDescent="0.3"/>
  <cols>
    <col min="1" max="1" width="8.88671875" style="1"/>
    <col min="2" max="4" width="12.5546875" style="1" bestFit="1" customWidth="1"/>
    <col min="5" max="5" width="15.5546875" bestFit="1" customWidth="1"/>
    <col min="10" max="10" width="13.5546875" bestFit="1" customWidth="1"/>
    <col min="11" max="11" width="12.5546875" bestFit="1" customWidth="1"/>
    <col min="14" max="14" width="22.44140625" bestFit="1" customWidth="1"/>
    <col min="15" max="15" width="23.21875" bestFit="1" customWidth="1"/>
  </cols>
  <sheetData>
    <row r="1" spans="1:11" x14ac:dyDescent="0.3">
      <c r="I1" s="5" t="s">
        <v>65</v>
      </c>
    </row>
    <row r="2" spans="1:11" x14ac:dyDescent="0.3">
      <c r="B2" s="1" t="s">
        <v>73</v>
      </c>
      <c r="C2" s="1" t="s">
        <v>36</v>
      </c>
      <c r="D2" s="1" t="s">
        <v>96</v>
      </c>
      <c r="E2" s="2" t="s">
        <v>34</v>
      </c>
      <c r="I2" s="17" t="s">
        <v>154</v>
      </c>
    </row>
    <row r="3" spans="1:11" x14ac:dyDescent="0.3">
      <c r="A3" s="24"/>
      <c r="B3" s="24" t="s">
        <v>72</v>
      </c>
      <c r="C3" s="24" t="s">
        <v>72</v>
      </c>
      <c r="D3" s="24" t="s">
        <v>72</v>
      </c>
      <c r="E3" s="24" t="s">
        <v>72</v>
      </c>
    </row>
    <row r="4" spans="1:11" x14ac:dyDescent="0.3">
      <c r="A4" s="1">
        <v>1980</v>
      </c>
      <c r="B4" s="7">
        <f>J7</f>
        <v>3462</v>
      </c>
      <c r="C4" s="1">
        <f>B14-B4</f>
        <v>766</v>
      </c>
      <c r="D4" s="1">
        <v>520</v>
      </c>
      <c r="E4" s="7">
        <f>B4+D4</f>
        <v>3982</v>
      </c>
    </row>
    <row r="5" spans="1:11" x14ac:dyDescent="0.3">
      <c r="A5" s="1">
        <v>1981</v>
      </c>
      <c r="B5" s="7">
        <f t="shared" ref="B5:B13" si="0">B4+$C$4/10</f>
        <v>3538.6</v>
      </c>
      <c r="D5" s="1">
        <v>520</v>
      </c>
      <c r="E5" s="7">
        <f t="shared" ref="E5:E34" si="1">B5+D5</f>
        <v>4058.6</v>
      </c>
      <c r="I5" s="1"/>
      <c r="J5" s="1" t="s">
        <v>73</v>
      </c>
      <c r="K5" s="1" t="s">
        <v>96</v>
      </c>
    </row>
    <row r="6" spans="1:11" x14ac:dyDescent="0.3">
      <c r="A6" s="1">
        <v>1982</v>
      </c>
      <c r="B6" s="7">
        <f t="shared" si="0"/>
        <v>3615.2</v>
      </c>
      <c r="D6" s="1">
        <v>520</v>
      </c>
      <c r="E6" s="7">
        <f t="shared" si="1"/>
        <v>4135.2</v>
      </c>
      <c r="J6" t="s">
        <v>70</v>
      </c>
      <c r="K6" t="s">
        <v>72</v>
      </c>
    </row>
    <row r="7" spans="1:11" x14ac:dyDescent="0.3">
      <c r="A7" s="1">
        <v>1983</v>
      </c>
      <c r="B7" s="7">
        <f t="shared" si="0"/>
        <v>3691.7999999999997</v>
      </c>
      <c r="D7" s="1">
        <v>520</v>
      </c>
      <c r="E7" s="7">
        <f t="shared" si="1"/>
        <v>4211.7999999999993</v>
      </c>
      <c r="I7" s="1">
        <v>1980</v>
      </c>
      <c r="J7" s="7">
        <v>3462</v>
      </c>
      <c r="K7" s="1">
        <v>520</v>
      </c>
    </row>
    <row r="8" spans="1:11" x14ac:dyDescent="0.3">
      <c r="A8" s="1">
        <v>1984</v>
      </c>
      <c r="B8" s="7">
        <f t="shared" si="0"/>
        <v>3768.3999999999996</v>
      </c>
      <c r="D8" s="1">
        <v>520</v>
      </c>
      <c r="E8" s="7">
        <f t="shared" si="1"/>
        <v>4288.3999999999996</v>
      </c>
      <c r="I8" s="1">
        <v>1990</v>
      </c>
      <c r="J8" s="7">
        <v>4228</v>
      </c>
      <c r="K8" s="1">
        <v>520</v>
      </c>
    </row>
    <row r="9" spans="1:11" x14ac:dyDescent="0.3">
      <c r="A9" s="1">
        <v>1985</v>
      </c>
      <c r="B9" s="7">
        <f t="shared" si="0"/>
        <v>3844.9999999999995</v>
      </c>
      <c r="D9" s="1">
        <v>520</v>
      </c>
      <c r="E9" s="7">
        <f t="shared" si="1"/>
        <v>4365</v>
      </c>
      <c r="I9" s="1">
        <v>2000</v>
      </c>
      <c r="J9" s="7">
        <v>4795</v>
      </c>
      <c r="K9" s="1">
        <v>520</v>
      </c>
    </row>
    <row r="10" spans="1:11" x14ac:dyDescent="0.3">
      <c r="A10" s="1">
        <v>1986</v>
      </c>
      <c r="B10" s="7">
        <f t="shared" si="0"/>
        <v>3921.5999999999995</v>
      </c>
      <c r="D10" s="1">
        <v>520</v>
      </c>
      <c r="E10" s="7">
        <f t="shared" si="1"/>
        <v>4441.5999999999995</v>
      </c>
      <c r="I10" s="1">
        <v>2010</v>
      </c>
      <c r="J10" s="7">
        <v>5123</v>
      </c>
      <c r="K10" s="1">
        <v>520</v>
      </c>
    </row>
    <row r="11" spans="1:11" x14ac:dyDescent="0.3">
      <c r="A11" s="1">
        <v>1987</v>
      </c>
      <c r="B11" s="7">
        <f t="shared" si="0"/>
        <v>3998.1999999999994</v>
      </c>
      <c r="D11" s="1">
        <v>520</v>
      </c>
      <c r="E11" s="7">
        <f t="shared" si="1"/>
        <v>4518.1999999999989</v>
      </c>
    </row>
    <row r="12" spans="1:11" x14ac:dyDescent="0.3">
      <c r="A12" s="1">
        <v>1988</v>
      </c>
      <c r="B12" s="7">
        <f t="shared" si="0"/>
        <v>4074.7999999999993</v>
      </c>
      <c r="D12" s="1">
        <v>520</v>
      </c>
      <c r="E12" s="7">
        <f t="shared" si="1"/>
        <v>4594.7999999999993</v>
      </c>
    </row>
    <row r="13" spans="1:11" x14ac:dyDescent="0.3">
      <c r="A13" s="1">
        <v>1989</v>
      </c>
      <c r="B13" s="7">
        <f t="shared" si="0"/>
        <v>4151.3999999999996</v>
      </c>
      <c r="D13" s="1">
        <v>520</v>
      </c>
      <c r="E13" s="7">
        <f t="shared" si="1"/>
        <v>4671.3999999999996</v>
      </c>
      <c r="I13" s="5" t="s">
        <v>28</v>
      </c>
    </row>
    <row r="14" spans="1:11" x14ac:dyDescent="0.3">
      <c r="A14" s="1">
        <v>1990</v>
      </c>
      <c r="B14" s="7">
        <f>J8</f>
        <v>4228</v>
      </c>
      <c r="C14" s="1">
        <f>B24-B14</f>
        <v>567</v>
      </c>
      <c r="D14" s="1">
        <v>520</v>
      </c>
      <c r="E14" s="7">
        <f t="shared" si="1"/>
        <v>4748</v>
      </c>
    </row>
    <row r="15" spans="1:11" x14ac:dyDescent="0.3">
      <c r="A15" s="1">
        <v>1991</v>
      </c>
      <c r="B15" s="7">
        <f t="shared" ref="B15:B23" si="2">B14+$C$14/10</f>
        <v>4284.7</v>
      </c>
      <c r="D15" s="1">
        <v>520</v>
      </c>
      <c r="E15" s="7">
        <f t="shared" si="1"/>
        <v>4804.7</v>
      </c>
    </row>
    <row r="16" spans="1:11" x14ac:dyDescent="0.3">
      <c r="A16" s="1">
        <v>1992</v>
      </c>
      <c r="B16" s="7">
        <f t="shared" si="2"/>
        <v>4341.3999999999996</v>
      </c>
      <c r="D16" s="1">
        <v>520</v>
      </c>
      <c r="E16" s="7">
        <f t="shared" si="1"/>
        <v>4861.3999999999996</v>
      </c>
    </row>
    <row r="17" spans="1:5" x14ac:dyDescent="0.3">
      <c r="A17" s="1">
        <v>1993</v>
      </c>
      <c r="B17" s="7">
        <f t="shared" si="2"/>
        <v>4398.0999999999995</v>
      </c>
      <c r="D17" s="1">
        <v>520</v>
      </c>
      <c r="E17" s="7">
        <f t="shared" si="1"/>
        <v>4918.0999999999995</v>
      </c>
    </row>
    <row r="18" spans="1:5" x14ac:dyDescent="0.3">
      <c r="A18" s="1">
        <v>1994</v>
      </c>
      <c r="B18" s="7">
        <f t="shared" si="2"/>
        <v>4454.7999999999993</v>
      </c>
      <c r="D18" s="1">
        <v>520</v>
      </c>
      <c r="E18" s="7">
        <f t="shared" si="1"/>
        <v>4974.7999999999993</v>
      </c>
    </row>
    <row r="19" spans="1:5" x14ac:dyDescent="0.3">
      <c r="A19" s="1">
        <v>1995</v>
      </c>
      <c r="B19" s="7">
        <f t="shared" si="2"/>
        <v>4511.4999999999991</v>
      </c>
      <c r="D19" s="1">
        <v>520</v>
      </c>
      <c r="E19" s="7">
        <f t="shared" si="1"/>
        <v>5031.4999999999991</v>
      </c>
    </row>
    <row r="20" spans="1:5" x14ac:dyDescent="0.3">
      <c r="A20" s="1">
        <v>1996</v>
      </c>
      <c r="B20" s="7">
        <f t="shared" si="2"/>
        <v>4568.1999999999989</v>
      </c>
      <c r="D20" s="1">
        <v>520</v>
      </c>
      <c r="E20" s="7">
        <f t="shared" si="1"/>
        <v>5088.1999999999989</v>
      </c>
    </row>
    <row r="21" spans="1:5" x14ac:dyDescent="0.3">
      <c r="A21" s="1">
        <v>1997</v>
      </c>
      <c r="B21" s="7">
        <f t="shared" si="2"/>
        <v>4624.8999999999987</v>
      </c>
      <c r="D21" s="1">
        <v>520</v>
      </c>
      <c r="E21" s="7">
        <f t="shared" si="1"/>
        <v>5144.8999999999987</v>
      </c>
    </row>
    <row r="22" spans="1:5" x14ac:dyDescent="0.3">
      <c r="A22" s="1">
        <v>1998</v>
      </c>
      <c r="B22" s="7">
        <f t="shared" si="2"/>
        <v>4681.5999999999985</v>
      </c>
      <c r="D22" s="1">
        <v>520</v>
      </c>
      <c r="E22" s="7">
        <f t="shared" si="1"/>
        <v>5201.5999999999985</v>
      </c>
    </row>
    <row r="23" spans="1:5" x14ac:dyDescent="0.3">
      <c r="A23" s="1">
        <v>1999</v>
      </c>
      <c r="B23" s="7">
        <f t="shared" si="2"/>
        <v>4738.2999999999984</v>
      </c>
      <c r="D23" s="1">
        <v>520</v>
      </c>
      <c r="E23" s="7">
        <f t="shared" si="1"/>
        <v>5258.2999999999984</v>
      </c>
    </row>
    <row r="24" spans="1:5" x14ac:dyDescent="0.3">
      <c r="A24" s="1">
        <v>2000</v>
      </c>
      <c r="B24" s="7">
        <f>J9</f>
        <v>4795</v>
      </c>
      <c r="C24" s="1">
        <f>B34-B24</f>
        <v>328</v>
      </c>
      <c r="D24" s="1">
        <v>520</v>
      </c>
      <c r="E24" s="7">
        <f t="shared" si="1"/>
        <v>5315</v>
      </c>
    </row>
    <row r="25" spans="1:5" x14ac:dyDescent="0.3">
      <c r="A25" s="1">
        <v>2001</v>
      </c>
      <c r="B25" s="7">
        <f t="shared" ref="B25:B33" si="3">B24+$C$24/10</f>
        <v>4827.8</v>
      </c>
      <c r="D25" s="1">
        <v>520</v>
      </c>
      <c r="E25" s="7">
        <f t="shared" si="1"/>
        <v>5347.8</v>
      </c>
    </row>
    <row r="26" spans="1:5" x14ac:dyDescent="0.3">
      <c r="A26" s="1">
        <v>2002</v>
      </c>
      <c r="B26" s="7">
        <f t="shared" si="3"/>
        <v>4860.6000000000004</v>
      </c>
      <c r="D26" s="1">
        <v>520</v>
      </c>
      <c r="E26" s="7">
        <f t="shared" si="1"/>
        <v>5380.6</v>
      </c>
    </row>
    <row r="27" spans="1:5" x14ac:dyDescent="0.3">
      <c r="A27" s="1">
        <v>2003</v>
      </c>
      <c r="B27" s="7">
        <f t="shared" si="3"/>
        <v>4893.4000000000005</v>
      </c>
      <c r="D27" s="1">
        <v>520</v>
      </c>
      <c r="E27" s="7">
        <f t="shared" si="1"/>
        <v>5413.4000000000005</v>
      </c>
    </row>
    <row r="28" spans="1:5" x14ac:dyDescent="0.3">
      <c r="A28" s="1">
        <v>2004</v>
      </c>
      <c r="B28" s="7">
        <f t="shared" si="3"/>
        <v>4926.2000000000007</v>
      </c>
      <c r="D28" s="1">
        <v>520</v>
      </c>
      <c r="E28" s="7">
        <f t="shared" si="1"/>
        <v>5446.2000000000007</v>
      </c>
    </row>
    <row r="29" spans="1:5" x14ac:dyDescent="0.3">
      <c r="A29" s="1">
        <v>2005</v>
      </c>
      <c r="B29" s="7">
        <f t="shared" si="3"/>
        <v>4959.0000000000009</v>
      </c>
      <c r="D29" s="1">
        <v>520</v>
      </c>
      <c r="E29" s="7">
        <f t="shared" si="1"/>
        <v>5479.0000000000009</v>
      </c>
    </row>
    <row r="30" spans="1:5" x14ac:dyDescent="0.3">
      <c r="A30" s="1">
        <v>2006</v>
      </c>
      <c r="B30" s="7">
        <f t="shared" si="3"/>
        <v>4991.8000000000011</v>
      </c>
      <c r="D30" s="1">
        <v>520</v>
      </c>
      <c r="E30" s="7">
        <f t="shared" si="1"/>
        <v>5511.8000000000011</v>
      </c>
    </row>
    <row r="31" spans="1:5" x14ac:dyDescent="0.3">
      <c r="A31" s="1">
        <v>2007</v>
      </c>
      <c r="B31" s="7">
        <f t="shared" si="3"/>
        <v>5024.6000000000013</v>
      </c>
      <c r="D31" s="1">
        <v>520</v>
      </c>
      <c r="E31" s="7">
        <f t="shared" si="1"/>
        <v>5544.6000000000013</v>
      </c>
    </row>
    <row r="32" spans="1:5" x14ac:dyDescent="0.3">
      <c r="A32" s="1">
        <v>2008</v>
      </c>
      <c r="B32" s="7">
        <f t="shared" si="3"/>
        <v>5057.4000000000015</v>
      </c>
      <c r="D32" s="1">
        <v>520</v>
      </c>
      <c r="E32" s="7">
        <f t="shared" si="1"/>
        <v>5577.4000000000015</v>
      </c>
    </row>
    <row r="33" spans="1:5" x14ac:dyDescent="0.3">
      <c r="A33" s="1">
        <v>2009</v>
      </c>
      <c r="B33" s="7">
        <f t="shared" si="3"/>
        <v>5090.2000000000016</v>
      </c>
      <c r="D33" s="1">
        <v>520</v>
      </c>
      <c r="E33" s="7">
        <f t="shared" si="1"/>
        <v>5610.2000000000016</v>
      </c>
    </row>
    <row r="34" spans="1:5" x14ac:dyDescent="0.3">
      <c r="A34" s="1">
        <v>2010</v>
      </c>
      <c r="B34" s="7">
        <f>J10</f>
        <v>5123</v>
      </c>
      <c r="D34" s="1">
        <v>520</v>
      </c>
      <c r="E34" s="7">
        <f t="shared" si="1"/>
        <v>5643</v>
      </c>
    </row>
    <row r="45" spans="1:5" x14ac:dyDescent="0.3">
      <c r="E45" s="3"/>
    </row>
    <row r="46" spans="1:5" x14ac:dyDescent="0.3">
      <c r="E46" s="3"/>
    </row>
    <row r="47" spans="1:5" x14ac:dyDescent="0.3">
      <c r="E47" s="3"/>
    </row>
    <row r="48" spans="1:5" x14ac:dyDescent="0.3">
      <c r="E48" s="3"/>
    </row>
    <row r="49" spans="5:5" x14ac:dyDescent="0.3">
      <c r="E49" s="3"/>
    </row>
    <row r="50" spans="5:5" x14ac:dyDescent="0.3">
      <c r="E50" s="3"/>
    </row>
    <row r="51" spans="5:5" x14ac:dyDescent="0.3">
      <c r="E51" s="3"/>
    </row>
    <row r="52" spans="5:5" x14ac:dyDescent="0.3">
      <c r="E52" s="3"/>
    </row>
    <row r="53" spans="5:5" x14ac:dyDescent="0.3">
      <c r="E53" s="3"/>
    </row>
    <row r="54" spans="5:5" x14ac:dyDescent="0.3">
      <c r="E54" s="3"/>
    </row>
    <row r="55" spans="5:5" x14ac:dyDescent="0.3">
      <c r="E55" s="3"/>
    </row>
    <row r="56" spans="5:5" x14ac:dyDescent="0.3">
      <c r="E56" s="3"/>
    </row>
    <row r="57" spans="5:5" x14ac:dyDescent="0.3">
      <c r="E57" s="3"/>
    </row>
    <row r="58" spans="5:5" x14ac:dyDescent="0.3">
      <c r="E58" s="3"/>
    </row>
    <row r="59" spans="5:5" x14ac:dyDescent="0.3">
      <c r="E59" s="3"/>
    </row>
    <row r="60" spans="5:5" x14ac:dyDescent="0.3">
      <c r="E60" s="3"/>
    </row>
    <row r="61" spans="5:5" x14ac:dyDescent="0.3">
      <c r="E61" s="3"/>
    </row>
    <row r="62" spans="5:5" x14ac:dyDescent="0.3">
      <c r="E62" s="3"/>
    </row>
    <row r="63" spans="5:5" x14ac:dyDescent="0.3">
      <c r="E63" s="3"/>
    </row>
    <row r="64" spans="5:5" x14ac:dyDescent="0.3">
      <c r="E64" s="3"/>
    </row>
    <row r="65" spans="5:5" x14ac:dyDescent="0.3">
      <c r="E65" s="3"/>
    </row>
    <row r="66" spans="5:5" x14ac:dyDescent="0.3">
      <c r="E66" s="3"/>
    </row>
    <row r="67" spans="5:5" x14ac:dyDescent="0.3">
      <c r="E67" s="3"/>
    </row>
    <row r="68" spans="5:5" x14ac:dyDescent="0.3">
      <c r="E68" s="3"/>
    </row>
    <row r="69" spans="5:5" x14ac:dyDescent="0.3">
      <c r="E69" s="3"/>
    </row>
    <row r="70" spans="5:5" x14ac:dyDescent="0.3">
      <c r="E70" s="3"/>
    </row>
    <row r="71" spans="5:5" x14ac:dyDescent="0.3">
      <c r="E71" s="3"/>
    </row>
    <row r="72" spans="5:5" x14ac:dyDescent="0.3">
      <c r="E72" s="3"/>
    </row>
    <row r="73" spans="5:5" x14ac:dyDescent="0.3">
      <c r="E73" s="3"/>
    </row>
    <row r="74" spans="5:5" x14ac:dyDescent="0.3">
      <c r="E74" s="3"/>
    </row>
    <row r="75" spans="5:5" x14ac:dyDescent="0.3">
      <c r="E75" s="3"/>
    </row>
    <row r="76" spans="5:5" x14ac:dyDescent="0.3">
      <c r="E76" s="3"/>
    </row>
    <row r="77" spans="5:5" x14ac:dyDescent="0.3">
      <c r="E77" s="3"/>
    </row>
    <row r="78" spans="5:5" x14ac:dyDescent="0.3">
      <c r="E78" s="3"/>
    </row>
    <row r="79" spans="5:5" x14ac:dyDescent="0.3">
      <c r="E79" s="3"/>
    </row>
    <row r="80" spans="5:5" x14ac:dyDescent="0.3">
      <c r="E80" s="3"/>
    </row>
    <row r="81" spans="5:5" x14ac:dyDescent="0.3">
      <c r="E81" s="3"/>
    </row>
    <row r="82" spans="5:5" x14ac:dyDescent="0.3">
      <c r="E82" s="3"/>
    </row>
    <row r="83" spans="5:5" x14ac:dyDescent="0.3">
      <c r="E83" s="3"/>
    </row>
    <row r="84" spans="5:5" x14ac:dyDescent="0.3">
      <c r="E84" s="3"/>
    </row>
    <row r="85" spans="5:5" x14ac:dyDescent="0.3">
      <c r="E85" s="3"/>
    </row>
    <row r="86" spans="5:5" x14ac:dyDescent="0.3">
      <c r="E86" s="3"/>
    </row>
    <row r="87" spans="5:5" x14ac:dyDescent="0.3">
      <c r="E87" s="3"/>
    </row>
    <row r="88" spans="5:5" x14ac:dyDescent="0.3">
      <c r="E88" s="3"/>
    </row>
    <row r="89" spans="5:5" x14ac:dyDescent="0.3">
      <c r="E89" s="3"/>
    </row>
    <row r="90" spans="5:5" x14ac:dyDescent="0.3">
      <c r="E90" s="3"/>
    </row>
    <row r="91" spans="5:5" x14ac:dyDescent="0.3">
      <c r="E91" s="3"/>
    </row>
    <row r="92" spans="5:5" x14ac:dyDescent="0.3">
      <c r="E92" s="3"/>
    </row>
    <row r="93" spans="5:5" x14ac:dyDescent="0.3">
      <c r="E93" s="3"/>
    </row>
    <row r="94" spans="5:5" x14ac:dyDescent="0.3">
      <c r="E94" s="3"/>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E0AD5-765D-48C3-8933-74E821C38C2D}">
  <dimension ref="A1:I94"/>
  <sheetViews>
    <sheetView topLeftCell="B1" workbookViewId="0">
      <selection activeCell="N9" sqref="N9"/>
    </sheetView>
  </sheetViews>
  <sheetFormatPr defaultRowHeight="14.4" x14ac:dyDescent="0.3"/>
  <cols>
    <col min="2" max="2" width="12.5546875" bestFit="1" customWidth="1"/>
    <col min="3" max="3" width="14.88671875" bestFit="1" customWidth="1"/>
    <col min="4" max="4" width="12.5546875" bestFit="1" customWidth="1"/>
    <col min="5" max="5" width="15.5546875" bestFit="1" customWidth="1"/>
    <col min="8" max="8" width="13.5546875" bestFit="1" customWidth="1"/>
    <col min="9" max="9" width="12.5546875" bestFit="1" customWidth="1"/>
  </cols>
  <sheetData>
    <row r="1" spans="1:9" x14ac:dyDescent="0.3">
      <c r="G1" s="5" t="s">
        <v>65</v>
      </c>
    </row>
    <row r="2" spans="1:9" x14ac:dyDescent="0.3">
      <c r="B2" s="1" t="s">
        <v>73</v>
      </c>
      <c r="C2" s="1" t="s">
        <v>97</v>
      </c>
      <c r="D2" s="1" t="s">
        <v>96</v>
      </c>
      <c r="E2" s="2" t="s">
        <v>34</v>
      </c>
      <c r="G2" s="17" t="s">
        <v>155</v>
      </c>
    </row>
    <row r="3" spans="1:9" x14ac:dyDescent="0.3">
      <c r="B3" s="24" t="s">
        <v>72</v>
      </c>
      <c r="C3" s="24" t="s">
        <v>72</v>
      </c>
      <c r="D3" s="24" t="s">
        <v>72</v>
      </c>
      <c r="E3" s="24" t="s">
        <v>72</v>
      </c>
    </row>
    <row r="4" spans="1:9" x14ac:dyDescent="0.3">
      <c r="A4" s="1">
        <v>1983</v>
      </c>
      <c r="B4" s="7">
        <f>H8</f>
        <v>3489</v>
      </c>
      <c r="C4" s="1">
        <f>B11-B4</f>
        <v>610</v>
      </c>
      <c r="D4" s="1">
        <v>520</v>
      </c>
      <c r="E4" s="7">
        <f>B4+D4</f>
        <v>4009</v>
      </c>
    </row>
    <row r="5" spans="1:9" x14ac:dyDescent="0.3">
      <c r="A5" s="1">
        <v>1984</v>
      </c>
      <c r="B5" s="7">
        <f t="shared" ref="B5:B10" si="0">B4+$C$4/7</f>
        <v>3576.1428571428573</v>
      </c>
      <c r="C5" s="1"/>
      <c r="D5" s="1">
        <v>520</v>
      </c>
      <c r="E5" s="7">
        <f t="shared" ref="E5:E61" si="1">B5+D5</f>
        <v>4096.1428571428569</v>
      </c>
    </row>
    <row r="6" spans="1:9" x14ac:dyDescent="0.3">
      <c r="A6" s="1">
        <v>1985</v>
      </c>
      <c r="B6" s="7">
        <f t="shared" si="0"/>
        <v>3663.2857142857147</v>
      </c>
      <c r="C6" s="1"/>
      <c r="D6" s="1">
        <v>520</v>
      </c>
      <c r="E6" s="7">
        <f t="shared" si="1"/>
        <v>4183.2857142857147</v>
      </c>
      <c r="H6" s="24" t="s">
        <v>73</v>
      </c>
      <c r="I6" s="24" t="s">
        <v>96</v>
      </c>
    </row>
    <row r="7" spans="1:9" x14ac:dyDescent="0.3">
      <c r="A7" s="1">
        <v>1986</v>
      </c>
      <c r="B7" s="7">
        <f t="shared" si="0"/>
        <v>3750.428571428572</v>
      </c>
      <c r="C7" s="1"/>
      <c r="D7" s="1">
        <v>520</v>
      </c>
      <c r="E7" s="7">
        <f t="shared" si="1"/>
        <v>4270.4285714285725</v>
      </c>
      <c r="G7" s="1"/>
      <c r="H7" t="s">
        <v>70</v>
      </c>
      <c r="I7" t="s">
        <v>72</v>
      </c>
    </row>
    <row r="8" spans="1:9" x14ac:dyDescent="0.3">
      <c r="A8" s="1">
        <v>1987</v>
      </c>
      <c r="B8" s="7">
        <f t="shared" si="0"/>
        <v>3837.5714285714294</v>
      </c>
      <c r="C8" s="1"/>
      <c r="D8" s="1">
        <v>520</v>
      </c>
      <c r="E8" s="7">
        <f t="shared" si="1"/>
        <v>4357.5714285714294</v>
      </c>
      <c r="G8" s="1">
        <v>1983</v>
      </c>
      <c r="H8" s="7">
        <v>3489</v>
      </c>
      <c r="I8" s="1">
        <v>520</v>
      </c>
    </row>
    <row r="9" spans="1:9" x14ac:dyDescent="0.3">
      <c r="A9" s="1">
        <v>1988</v>
      </c>
      <c r="B9" s="7">
        <f t="shared" si="0"/>
        <v>3924.7142857142867</v>
      </c>
      <c r="C9" s="1"/>
      <c r="D9" s="1">
        <v>520</v>
      </c>
      <c r="E9" s="7">
        <f t="shared" si="1"/>
        <v>4444.7142857142862</v>
      </c>
      <c r="G9" s="1">
        <v>1990</v>
      </c>
      <c r="H9" s="7">
        <v>4099</v>
      </c>
      <c r="I9" s="1">
        <v>520</v>
      </c>
    </row>
    <row r="10" spans="1:9" x14ac:dyDescent="0.3">
      <c r="A10" s="1">
        <v>1989</v>
      </c>
      <c r="B10" s="7">
        <f t="shared" si="0"/>
        <v>4011.857142857144</v>
      </c>
      <c r="C10" s="1"/>
      <c r="D10" s="1">
        <v>520</v>
      </c>
      <c r="E10" s="7">
        <f t="shared" si="1"/>
        <v>4531.857142857144</v>
      </c>
      <c r="G10" s="1">
        <v>2000</v>
      </c>
      <c r="H10" s="7">
        <v>4677</v>
      </c>
      <c r="I10" s="1">
        <v>520</v>
      </c>
    </row>
    <row r="11" spans="1:9" x14ac:dyDescent="0.3">
      <c r="A11" s="1">
        <v>1990</v>
      </c>
      <c r="B11" s="7">
        <f>H9</f>
        <v>4099</v>
      </c>
      <c r="C11" s="1">
        <f>B21-B11</f>
        <v>578</v>
      </c>
      <c r="D11" s="1">
        <v>520</v>
      </c>
      <c r="E11" s="7">
        <f t="shared" si="1"/>
        <v>4619</v>
      </c>
      <c r="G11" s="1">
        <v>2010</v>
      </c>
      <c r="H11" s="7">
        <v>4870</v>
      </c>
      <c r="I11" s="1">
        <v>520</v>
      </c>
    </row>
    <row r="12" spans="1:9" x14ac:dyDescent="0.3">
      <c r="A12" s="1">
        <v>1991</v>
      </c>
      <c r="B12" s="7">
        <f t="shared" ref="B12:B20" si="2">B11+$C$11/10</f>
        <v>4156.8</v>
      </c>
      <c r="C12" s="1"/>
      <c r="D12" s="1">
        <v>520</v>
      </c>
      <c r="E12" s="7">
        <f t="shared" si="1"/>
        <v>4676.8</v>
      </c>
      <c r="G12" s="1">
        <v>2020</v>
      </c>
      <c r="H12" s="7">
        <v>5005</v>
      </c>
      <c r="I12" s="1">
        <v>520</v>
      </c>
    </row>
    <row r="13" spans="1:9" x14ac:dyDescent="0.3">
      <c r="A13" s="1">
        <v>1992</v>
      </c>
      <c r="B13" s="7">
        <f t="shared" si="2"/>
        <v>4214.6000000000004</v>
      </c>
      <c r="C13" s="1"/>
      <c r="D13" s="1">
        <v>520</v>
      </c>
      <c r="E13" s="7">
        <f t="shared" si="1"/>
        <v>4734.6000000000004</v>
      </c>
      <c r="G13" s="1">
        <v>2030</v>
      </c>
      <c r="H13" s="7">
        <v>5099</v>
      </c>
      <c r="I13" s="1">
        <v>520</v>
      </c>
    </row>
    <row r="14" spans="1:9" x14ac:dyDescent="0.3">
      <c r="A14" s="1">
        <v>1993</v>
      </c>
      <c r="B14" s="7">
        <f t="shared" si="2"/>
        <v>4272.4000000000005</v>
      </c>
      <c r="C14" s="1"/>
      <c r="D14" s="1">
        <v>520</v>
      </c>
      <c r="E14" s="7">
        <f t="shared" si="1"/>
        <v>4792.4000000000005</v>
      </c>
      <c r="G14" s="1">
        <v>2040</v>
      </c>
      <c r="H14" s="7">
        <v>5280</v>
      </c>
      <c r="I14" s="1">
        <v>520</v>
      </c>
    </row>
    <row r="15" spans="1:9" x14ac:dyDescent="0.3">
      <c r="A15" s="1">
        <v>1994</v>
      </c>
      <c r="B15" s="7">
        <f t="shared" si="2"/>
        <v>4330.2000000000007</v>
      </c>
      <c r="C15" s="1"/>
      <c r="D15" s="1">
        <v>520</v>
      </c>
      <c r="E15" s="7">
        <f t="shared" si="1"/>
        <v>4850.2000000000007</v>
      </c>
    </row>
    <row r="16" spans="1:9" x14ac:dyDescent="0.3">
      <c r="A16" s="1">
        <v>1995</v>
      </c>
      <c r="B16" s="7">
        <f t="shared" si="2"/>
        <v>4388.0000000000009</v>
      </c>
      <c r="C16" s="1"/>
      <c r="D16" s="1">
        <v>520</v>
      </c>
      <c r="E16" s="7">
        <f t="shared" si="1"/>
        <v>4908.0000000000009</v>
      </c>
    </row>
    <row r="17" spans="1:7" x14ac:dyDescent="0.3">
      <c r="A17" s="1">
        <v>1996</v>
      </c>
      <c r="B17" s="7">
        <f t="shared" si="2"/>
        <v>4445.8000000000011</v>
      </c>
      <c r="C17" s="1"/>
      <c r="D17" s="1">
        <v>520</v>
      </c>
      <c r="E17" s="7">
        <f t="shared" si="1"/>
        <v>4965.8000000000011</v>
      </c>
    </row>
    <row r="18" spans="1:7" x14ac:dyDescent="0.3">
      <c r="A18" s="1">
        <v>1997</v>
      </c>
      <c r="B18" s="7">
        <f t="shared" si="2"/>
        <v>4503.6000000000013</v>
      </c>
      <c r="C18" s="1"/>
      <c r="D18" s="1">
        <v>520</v>
      </c>
      <c r="E18" s="7">
        <f t="shared" si="1"/>
        <v>5023.6000000000013</v>
      </c>
    </row>
    <row r="19" spans="1:7" x14ac:dyDescent="0.3">
      <c r="A19" s="1">
        <v>1998</v>
      </c>
      <c r="B19" s="7">
        <f t="shared" si="2"/>
        <v>4561.4000000000015</v>
      </c>
      <c r="C19" s="1"/>
      <c r="D19" s="1">
        <v>520</v>
      </c>
      <c r="E19" s="7">
        <f t="shared" si="1"/>
        <v>5081.4000000000015</v>
      </c>
      <c r="G19" s="5" t="s">
        <v>27</v>
      </c>
    </row>
    <row r="20" spans="1:7" x14ac:dyDescent="0.3">
      <c r="A20" s="1">
        <v>1999</v>
      </c>
      <c r="B20" s="7">
        <f t="shared" si="2"/>
        <v>4619.2000000000016</v>
      </c>
      <c r="C20" s="1"/>
      <c r="D20" s="1">
        <v>520</v>
      </c>
      <c r="E20" s="7">
        <f t="shared" si="1"/>
        <v>5139.2000000000016</v>
      </c>
    </row>
    <row r="21" spans="1:7" x14ac:dyDescent="0.3">
      <c r="A21" s="1">
        <v>2000</v>
      </c>
      <c r="B21" s="7">
        <f>H10</f>
        <v>4677</v>
      </c>
      <c r="C21" s="1">
        <f>B31-B21</f>
        <v>193</v>
      </c>
      <c r="D21" s="1">
        <v>520</v>
      </c>
      <c r="E21" s="7">
        <f t="shared" si="1"/>
        <v>5197</v>
      </c>
    </row>
    <row r="22" spans="1:7" x14ac:dyDescent="0.3">
      <c r="A22" s="1">
        <v>2001</v>
      </c>
      <c r="B22" s="7">
        <f t="shared" ref="B22:B30" si="3">B21+$C$21/10</f>
        <v>4696.3</v>
      </c>
      <c r="C22" s="1"/>
      <c r="D22" s="1">
        <v>520</v>
      </c>
      <c r="E22" s="7">
        <f t="shared" si="1"/>
        <v>5216.3</v>
      </c>
    </row>
    <row r="23" spans="1:7" x14ac:dyDescent="0.3">
      <c r="A23" s="1">
        <v>2002</v>
      </c>
      <c r="B23" s="7">
        <f t="shared" si="3"/>
        <v>4715.6000000000004</v>
      </c>
      <c r="C23" s="1"/>
      <c r="D23" s="1">
        <v>520</v>
      </c>
      <c r="E23" s="7">
        <f t="shared" si="1"/>
        <v>5235.6000000000004</v>
      </c>
    </row>
    <row r="24" spans="1:7" x14ac:dyDescent="0.3">
      <c r="A24" s="1">
        <v>2003</v>
      </c>
      <c r="B24" s="7">
        <f t="shared" si="3"/>
        <v>4734.9000000000005</v>
      </c>
      <c r="C24" s="1"/>
      <c r="D24" s="1">
        <v>520</v>
      </c>
      <c r="E24" s="7">
        <f t="shared" si="1"/>
        <v>5254.9000000000005</v>
      </c>
    </row>
    <row r="25" spans="1:7" x14ac:dyDescent="0.3">
      <c r="A25" s="1">
        <v>2004</v>
      </c>
      <c r="B25" s="7">
        <f t="shared" si="3"/>
        <v>4754.2000000000007</v>
      </c>
      <c r="C25" s="1"/>
      <c r="D25" s="1">
        <v>520</v>
      </c>
      <c r="E25" s="7">
        <f t="shared" si="1"/>
        <v>5274.2000000000007</v>
      </c>
    </row>
    <row r="26" spans="1:7" x14ac:dyDescent="0.3">
      <c r="A26" s="1">
        <v>2005</v>
      </c>
      <c r="B26" s="7">
        <f t="shared" si="3"/>
        <v>4773.5000000000009</v>
      </c>
      <c r="C26" s="1"/>
      <c r="D26" s="1">
        <v>520</v>
      </c>
      <c r="E26" s="7">
        <f t="shared" si="1"/>
        <v>5293.5000000000009</v>
      </c>
    </row>
    <row r="27" spans="1:7" x14ac:dyDescent="0.3">
      <c r="A27" s="1">
        <v>2006</v>
      </c>
      <c r="B27" s="7">
        <f t="shared" si="3"/>
        <v>4792.8000000000011</v>
      </c>
      <c r="C27" s="1"/>
      <c r="D27" s="1">
        <v>520</v>
      </c>
      <c r="E27" s="7">
        <f t="shared" si="1"/>
        <v>5312.8000000000011</v>
      </c>
    </row>
    <row r="28" spans="1:7" x14ac:dyDescent="0.3">
      <c r="A28" s="1">
        <v>2007</v>
      </c>
      <c r="B28" s="7">
        <f t="shared" si="3"/>
        <v>4812.1000000000013</v>
      </c>
      <c r="C28" s="1"/>
      <c r="D28" s="1">
        <v>520</v>
      </c>
      <c r="E28" s="7">
        <f t="shared" si="1"/>
        <v>5332.1000000000013</v>
      </c>
    </row>
    <row r="29" spans="1:7" x14ac:dyDescent="0.3">
      <c r="A29" s="1">
        <v>2008</v>
      </c>
      <c r="B29" s="7">
        <f t="shared" si="3"/>
        <v>4831.4000000000015</v>
      </c>
      <c r="C29" s="1"/>
      <c r="D29" s="1">
        <v>520</v>
      </c>
      <c r="E29" s="7">
        <f t="shared" si="1"/>
        <v>5351.4000000000015</v>
      </c>
    </row>
    <row r="30" spans="1:7" x14ac:dyDescent="0.3">
      <c r="A30" s="1">
        <v>2009</v>
      </c>
      <c r="B30" s="7">
        <f t="shared" si="3"/>
        <v>4850.7000000000016</v>
      </c>
      <c r="C30" s="1"/>
      <c r="D30" s="1">
        <v>520</v>
      </c>
      <c r="E30" s="7">
        <f t="shared" si="1"/>
        <v>5370.7000000000016</v>
      </c>
    </row>
    <row r="31" spans="1:7" x14ac:dyDescent="0.3">
      <c r="A31" s="1">
        <v>2010</v>
      </c>
      <c r="B31" s="7">
        <f>H11</f>
        <v>4870</v>
      </c>
      <c r="C31" s="1">
        <f>B41-B31</f>
        <v>135</v>
      </c>
      <c r="D31" s="1">
        <v>520</v>
      </c>
      <c r="E31" s="7">
        <f t="shared" si="1"/>
        <v>5390</v>
      </c>
    </row>
    <row r="32" spans="1:7" x14ac:dyDescent="0.3">
      <c r="A32" s="1">
        <v>2011</v>
      </c>
      <c r="B32" s="7">
        <f t="shared" ref="B32:B40" si="4">B31+$C$31/10</f>
        <v>4883.5</v>
      </c>
      <c r="C32" s="1"/>
      <c r="D32" s="1">
        <v>520</v>
      </c>
      <c r="E32" s="7">
        <f t="shared" si="1"/>
        <v>5403.5</v>
      </c>
    </row>
    <row r="33" spans="1:5" x14ac:dyDescent="0.3">
      <c r="A33" s="1">
        <v>2012</v>
      </c>
      <c r="B33" s="7">
        <f t="shared" si="4"/>
        <v>4897</v>
      </c>
      <c r="C33" s="1"/>
      <c r="D33" s="1">
        <v>520</v>
      </c>
      <c r="E33" s="7">
        <f t="shared" si="1"/>
        <v>5417</v>
      </c>
    </row>
    <row r="34" spans="1:5" x14ac:dyDescent="0.3">
      <c r="A34" s="1">
        <v>2013</v>
      </c>
      <c r="B34" s="7">
        <f t="shared" si="4"/>
        <v>4910.5</v>
      </c>
      <c r="C34" s="1"/>
      <c r="D34" s="1">
        <v>520</v>
      </c>
      <c r="E34" s="7">
        <f t="shared" si="1"/>
        <v>5430.5</v>
      </c>
    </row>
    <row r="35" spans="1:5" x14ac:dyDescent="0.3">
      <c r="A35" s="1">
        <v>2014</v>
      </c>
      <c r="B35" s="7">
        <f t="shared" si="4"/>
        <v>4924</v>
      </c>
      <c r="C35" s="1"/>
      <c r="D35" s="1">
        <v>520</v>
      </c>
      <c r="E35" s="7">
        <f t="shared" si="1"/>
        <v>5444</v>
      </c>
    </row>
    <row r="36" spans="1:5" x14ac:dyDescent="0.3">
      <c r="A36" s="1">
        <v>2015</v>
      </c>
      <c r="B36" s="7">
        <f t="shared" si="4"/>
        <v>4937.5</v>
      </c>
      <c r="C36" s="1"/>
      <c r="D36" s="1">
        <v>520</v>
      </c>
      <c r="E36" s="7">
        <f t="shared" si="1"/>
        <v>5457.5</v>
      </c>
    </row>
    <row r="37" spans="1:5" x14ac:dyDescent="0.3">
      <c r="A37" s="1">
        <v>2016</v>
      </c>
      <c r="B37" s="7">
        <f t="shared" si="4"/>
        <v>4951</v>
      </c>
      <c r="C37" s="1"/>
      <c r="D37" s="1">
        <v>520</v>
      </c>
      <c r="E37" s="7">
        <f t="shared" si="1"/>
        <v>5471</v>
      </c>
    </row>
    <row r="38" spans="1:5" x14ac:dyDescent="0.3">
      <c r="A38" s="1">
        <v>2017</v>
      </c>
      <c r="B38" s="7">
        <f t="shared" si="4"/>
        <v>4964.5</v>
      </c>
      <c r="C38" s="1"/>
      <c r="D38" s="1">
        <v>520</v>
      </c>
      <c r="E38" s="7">
        <f t="shared" si="1"/>
        <v>5484.5</v>
      </c>
    </row>
    <row r="39" spans="1:5" x14ac:dyDescent="0.3">
      <c r="A39" s="1">
        <v>2018</v>
      </c>
      <c r="B39" s="7">
        <f t="shared" si="4"/>
        <v>4978</v>
      </c>
      <c r="C39" s="1"/>
      <c r="D39" s="1">
        <v>520</v>
      </c>
      <c r="E39" s="7">
        <f t="shared" si="1"/>
        <v>5498</v>
      </c>
    </row>
    <row r="40" spans="1:5" x14ac:dyDescent="0.3">
      <c r="A40" s="1">
        <v>2019</v>
      </c>
      <c r="B40" s="7">
        <f t="shared" si="4"/>
        <v>4991.5</v>
      </c>
      <c r="C40" s="1"/>
      <c r="D40" s="1">
        <v>520</v>
      </c>
      <c r="E40" s="7">
        <f t="shared" si="1"/>
        <v>5511.5</v>
      </c>
    </row>
    <row r="41" spans="1:5" x14ac:dyDescent="0.3">
      <c r="A41" s="1">
        <v>2020</v>
      </c>
      <c r="B41" s="7">
        <f>H12</f>
        <v>5005</v>
      </c>
      <c r="C41" s="1">
        <f>B51-B41</f>
        <v>94</v>
      </c>
      <c r="D41" s="1">
        <v>520</v>
      </c>
      <c r="E41" s="7">
        <f t="shared" si="1"/>
        <v>5525</v>
      </c>
    </row>
    <row r="42" spans="1:5" x14ac:dyDescent="0.3">
      <c r="A42" s="1">
        <v>2021</v>
      </c>
      <c r="B42" s="7">
        <f t="shared" ref="B42:B50" si="5">B41+$C$41/10</f>
        <v>5014.3999999999996</v>
      </c>
      <c r="C42" s="1"/>
      <c r="D42" s="1">
        <v>520</v>
      </c>
      <c r="E42" s="7">
        <f t="shared" si="1"/>
        <v>5534.4</v>
      </c>
    </row>
    <row r="43" spans="1:5" x14ac:dyDescent="0.3">
      <c r="A43" s="1">
        <v>2022</v>
      </c>
      <c r="B43" s="7">
        <f t="shared" si="5"/>
        <v>5023.7999999999993</v>
      </c>
      <c r="C43" s="1"/>
      <c r="D43" s="1">
        <v>520</v>
      </c>
      <c r="E43" s="7">
        <f t="shared" si="1"/>
        <v>5543.7999999999993</v>
      </c>
    </row>
    <row r="44" spans="1:5" x14ac:dyDescent="0.3">
      <c r="A44" s="1">
        <v>2023</v>
      </c>
      <c r="B44" s="7">
        <f t="shared" si="5"/>
        <v>5033.1999999999989</v>
      </c>
      <c r="C44" s="1"/>
      <c r="D44" s="1">
        <v>520</v>
      </c>
      <c r="E44" s="7">
        <f t="shared" si="1"/>
        <v>5553.1999999999989</v>
      </c>
    </row>
    <row r="45" spans="1:5" x14ac:dyDescent="0.3">
      <c r="A45" s="1">
        <v>2024</v>
      </c>
      <c r="B45" s="7">
        <f t="shared" si="5"/>
        <v>5042.5999999999985</v>
      </c>
      <c r="C45" s="1"/>
      <c r="D45" s="1">
        <v>520</v>
      </c>
      <c r="E45" s="7">
        <f t="shared" si="1"/>
        <v>5562.5999999999985</v>
      </c>
    </row>
    <row r="46" spans="1:5" x14ac:dyDescent="0.3">
      <c r="A46" s="1">
        <v>2025</v>
      </c>
      <c r="B46" s="7">
        <f t="shared" si="5"/>
        <v>5051.9999999999982</v>
      </c>
      <c r="C46" s="1"/>
      <c r="D46" s="1">
        <v>520</v>
      </c>
      <c r="E46" s="7">
        <f t="shared" si="1"/>
        <v>5571.9999999999982</v>
      </c>
    </row>
    <row r="47" spans="1:5" x14ac:dyDescent="0.3">
      <c r="A47" s="1">
        <v>2026</v>
      </c>
      <c r="B47" s="7">
        <f t="shared" si="5"/>
        <v>5061.3999999999978</v>
      </c>
      <c r="C47" s="1"/>
      <c r="D47" s="1">
        <v>520</v>
      </c>
      <c r="E47" s="7">
        <f t="shared" si="1"/>
        <v>5581.3999999999978</v>
      </c>
    </row>
    <row r="48" spans="1:5" x14ac:dyDescent="0.3">
      <c r="A48" s="1">
        <v>2027</v>
      </c>
      <c r="B48" s="7">
        <f t="shared" si="5"/>
        <v>5070.7999999999975</v>
      </c>
      <c r="C48" s="1"/>
      <c r="D48" s="1">
        <v>520</v>
      </c>
      <c r="E48" s="7">
        <f t="shared" si="1"/>
        <v>5590.7999999999975</v>
      </c>
    </row>
    <row r="49" spans="1:5" x14ac:dyDescent="0.3">
      <c r="A49" s="1">
        <v>2028</v>
      </c>
      <c r="B49" s="7">
        <f t="shared" si="5"/>
        <v>5080.1999999999971</v>
      </c>
      <c r="C49" s="1"/>
      <c r="D49" s="1">
        <v>520</v>
      </c>
      <c r="E49" s="7">
        <f t="shared" si="1"/>
        <v>5600.1999999999971</v>
      </c>
    </row>
    <row r="50" spans="1:5" x14ac:dyDescent="0.3">
      <c r="A50" s="1">
        <v>2029</v>
      </c>
      <c r="B50" s="7">
        <f t="shared" si="5"/>
        <v>5089.5999999999967</v>
      </c>
      <c r="C50" s="1"/>
      <c r="D50" s="1">
        <v>520</v>
      </c>
      <c r="E50" s="7">
        <f t="shared" si="1"/>
        <v>5609.5999999999967</v>
      </c>
    </row>
    <row r="51" spans="1:5" x14ac:dyDescent="0.3">
      <c r="A51" s="1">
        <v>2030</v>
      </c>
      <c r="B51" s="7">
        <f>H13</f>
        <v>5099</v>
      </c>
      <c r="C51" s="1">
        <f>B61-B51</f>
        <v>181</v>
      </c>
      <c r="D51" s="1">
        <v>520</v>
      </c>
      <c r="E51" s="7">
        <f t="shared" si="1"/>
        <v>5619</v>
      </c>
    </row>
    <row r="52" spans="1:5" x14ac:dyDescent="0.3">
      <c r="A52" s="1">
        <v>2031</v>
      </c>
      <c r="B52" s="7">
        <f t="shared" ref="B52:B60" si="6">B51+$C$51/10</f>
        <v>5117.1000000000004</v>
      </c>
      <c r="C52" s="1"/>
      <c r="D52" s="1">
        <v>520</v>
      </c>
      <c r="E52" s="7">
        <f t="shared" si="1"/>
        <v>5637.1</v>
      </c>
    </row>
    <row r="53" spans="1:5" x14ac:dyDescent="0.3">
      <c r="A53" s="1">
        <v>2032</v>
      </c>
      <c r="B53" s="7">
        <f t="shared" si="6"/>
        <v>5135.2000000000007</v>
      </c>
      <c r="C53" s="1"/>
      <c r="D53" s="1">
        <v>520</v>
      </c>
      <c r="E53" s="7">
        <f t="shared" si="1"/>
        <v>5655.2000000000007</v>
      </c>
    </row>
    <row r="54" spans="1:5" x14ac:dyDescent="0.3">
      <c r="A54" s="1">
        <v>2033</v>
      </c>
      <c r="B54" s="7">
        <f t="shared" si="6"/>
        <v>5153.3000000000011</v>
      </c>
      <c r="C54" s="1"/>
      <c r="D54" s="1">
        <v>520</v>
      </c>
      <c r="E54" s="7">
        <f t="shared" si="1"/>
        <v>5673.3000000000011</v>
      </c>
    </row>
    <row r="55" spans="1:5" x14ac:dyDescent="0.3">
      <c r="A55" s="1">
        <v>2034</v>
      </c>
      <c r="B55" s="7">
        <f t="shared" si="6"/>
        <v>5171.4000000000015</v>
      </c>
      <c r="C55" s="1"/>
      <c r="D55" s="1">
        <v>520</v>
      </c>
      <c r="E55" s="7">
        <f t="shared" si="1"/>
        <v>5691.4000000000015</v>
      </c>
    </row>
    <row r="56" spans="1:5" x14ac:dyDescent="0.3">
      <c r="A56" s="1">
        <v>2035</v>
      </c>
      <c r="B56" s="7">
        <f t="shared" si="6"/>
        <v>5189.5000000000018</v>
      </c>
      <c r="C56" s="1"/>
      <c r="D56" s="1">
        <v>520</v>
      </c>
      <c r="E56" s="7">
        <f t="shared" si="1"/>
        <v>5709.5000000000018</v>
      </c>
    </row>
    <row r="57" spans="1:5" x14ac:dyDescent="0.3">
      <c r="A57" s="1">
        <v>2036</v>
      </c>
      <c r="B57" s="7">
        <f t="shared" si="6"/>
        <v>5207.6000000000022</v>
      </c>
      <c r="C57" s="1"/>
      <c r="D57" s="1">
        <v>520</v>
      </c>
      <c r="E57" s="7">
        <f t="shared" si="1"/>
        <v>5727.6000000000022</v>
      </c>
    </row>
    <row r="58" spans="1:5" x14ac:dyDescent="0.3">
      <c r="A58" s="1">
        <v>2037</v>
      </c>
      <c r="B58" s="7">
        <f t="shared" si="6"/>
        <v>5225.7000000000025</v>
      </c>
      <c r="C58" s="1"/>
      <c r="D58" s="1">
        <v>520</v>
      </c>
      <c r="E58" s="7">
        <f t="shared" si="1"/>
        <v>5745.7000000000025</v>
      </c>
    </row>
    <row r="59" spans="1:5" x14ac:dyDescent="0.3">
      <c r="A59" s="1">
        <v>2038</v>
      </c>
      <c r="B59" s="7">
        <f t="shared" si="6"/>
        <v>5243.8000000000029</v>
      </c>
      <c r="C59" s="1"/>
      <c r="D59" s="1">
        <v>520</v>
      </c>
      <c r="E59" s="7">
        <f t="shared" si="1"/>
        <v>5763.8000000000029</v>
      </c>
    </row>
    <row r="60" spans="1:5" x14ac:dyDescent="0.3">
      <c r="A60" s="1">
        <v>2039</v>
      </c>
      <c r="B60" s="7">
        <f t="shared" si="6"/>
        <v>5261.9000000000033</v>
      </c>
      <c r="C60" s="1"/>
      <c r="D60" s="1">
        <v>520</v>
      </c>
      <c r="E60" s="7">
        <f t="shared" si="1"/>
        <v>5781.9000000000033</v>
      </c>
    </row>
    <row r="61" spans="1:5" x14ac:dyDescent="0.3">
      <c r="A61" s="1">
        <v>2040</v>
      </c>
      <c r="B61" s="7">
        <f>H14</f>
        <v>5280</v>
      </c>
      <c r="C61" s="1"/>
      <c r="D61" s="1">
        <v>520</v>
      </c>
      <c r="E61" s="7">
        <f t="shared" si="1"/>
        <v>5800</v>
      </c>
    </row>
    <row r="75" spans="1:1" x14ac:dyDescent="0.3">
      <c r="A75" s="1"/>
    </row>
    <row r="76" spans="1:1" x14ac:dyDescent="0.3">
      <c r="A76" s="1"/>
    </row>
    <row r="77" spans="1:1" x14ac:dyDescent="0.3">
      <c r="A77" s="1"/>
    </row>
    <row r="78" spans="1:1" x14ac:dyDescent="0.3">
      <c r="A78" s="1"/>
    </row>
    <row r="79" spans="1:1" x14ac:dyDescent="0.3">
      <c r="A79" s="1"/>
    </row>
    <row r="80" spans="1:1" x14ac:dyDescent="0.3">
      <c r="A80" s="1"/>
    </row>
    <row r="81" spans="1:1" x14ac:dyDescent="0.3">
      <c r="A81" s="1"/>
    </row>
    <row r="82" spans="1:1" x14ac:dyDescent="0.3">
      <c r="A82" s="1"/>
    </row>
    <row r="83" spans="1:1" x14ac:dyDescent="0.3">
      <c r="A83" s="1"/>
    </row>
    <row r="84" spans="1:1" x14ac:dyDescent="0.3">
      <c r="A84" s="1"/>
    </row>
    <row r="85" spans="1:1" x14ac:dyDescent="0.3">
      <c r="A85" s="1"/>
    </row>
    <row r="86" spans="1:1" x14ac:dyDescent="0.3">
      <c r="A86" s="1"/>
    </row>
    <row r="87" spans="1:1" x14ac:dyDescent="0.3">
      <c r="A87" s="1"/>
    </row>
    <row r="88" spans="1:1" x14ac:dyDescent="0.3">
      <c r="A88" s="1"/>
    </row>
    <row r="89" spans="1:1" x14ac:dyDescent="0.3">
      <c r="A89" s="1"/>
    </row>
    <row r="90" spans="1:1" x14ac:dyDescent="0.3">
      <c r="A90" s="1"/>
    </row>
    <row r="91" spans="1:1" x14ac:dyDescent="0.3">
      <c r="A91" s="1"/>
    </row>
    <row r="92" spans="1:1" x14ac:dyDescent="0.3">
      <c r="A92" s="1"/>
    </row>
    <row r="93" spans="1:1" x14ac:dyDescent="0.3">
      <c r="A93" s="1"/>
    </row>
    <row r="94" spans="1:1" x14ac:dyDescent="0.3">
      <c r="A94" s="1"/>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A40DF-0866-47B6-B050-3425248E9CA3}">
  <dimension ref="A1:Q219"/>
  <sheetViews>
    <sheetView workbookViewId="0">
      <selection activeCell="C58" sqref="C58"/>
    </sheetView>
  </sheetViews>
  <sheetFormatPr defaultRowHeight="13.8" x14ac:dyDescent="0.3"/>
  <cols>
    <col min="1" max="1" width="9" style="8" bestFit="1" customWidth="1"/>
    <col min="2" max="2" width="13.5546875" style="8" bestFit="1" customWidth="1"/>
    <col min="3" max="3" width="8.88671875" style="8"/>
    <col min="4" max="4" width="12.88671875" style="8" bestFit="1" customWidth="1"/>
    <col min="5" max="5" width="13.5546875" style="8" bestFit="1" customWidth="1"/>
    <col min="6" max="6" width="8.88671875" style="8"/>
    <col min="7" max="7" width="14" style="8" bestFit="1" customWidth="1"/>
    <col min="8" max="8" width="13.5546875" style="8" bestFit="1" customWidth="1"/>
    <col min="9" max="9" width="8.88671875" style="8"/>
    <col min="10" max="10" width="14" style="8" bestFit="1" customWidth="1"/>
    <col min="11" max="11" width="13.5546875" style="8" bestFit="1" customWidth="1"/>
    <col min="12" max="12" width="8.88671875" style="8"/>
    <col min="13" max="13" width="14.109375" style="8" bestFit="1" customWidth="1"/>
    <col min="14" max="14" width="13.5546875" style="8" bestFit="1" customWidth="1"/>
    <col min="15" max="15" width="8.88671875" style="8"/>
    <col min="16" max="16" width="14.109375" style="8" bestFit="1" customWidth="1"/>
    <col min="17" max="17" width="13.5546875" style="8" bestFit="1" customWidth="1"/>
    <col min="18" max="16384" width="8.88671875" style="8"/>
  </cols>
  <sheetData>
    <row r="1" spans="1:17" ht="14.4" x14ac:dyDescent="0.3">
      <c r="A1" s="22" t="s">
        <v>65</v>
      </c>
    </row>
    <row r="2" spans="1:17" x14ac:dyDescent="0.3">
      <c r="A2" s="30" t="s">
        <v>123</v>
      </c>
    </row>
    <row r="3" spans="1:17" x14ac:dyDescent="0.3">
      <c r="A3" s="30" t="s">
        <v>158</v>
      </c>
    </row>
    <row r="4" spans="1:17" x14ac:dyDescent="0.3">
      <c r="A4" s="30" t="s">
        <v>156</v>
      </c>
    </row>
    <row r="5" spans="1:17" x14ac:dyDescent="0.3">
      <c r="A5" s="30" t="s">
        <v>157</v>
      </c>
    </row>
    <row r="6" spans="1:17" ht="14.4" x14ac:dyDescent="0.3">
      <c r="A6" s="22"/>
    </row>
    <row r="7" spans="1:17" ht="14.4" x14ac:dyDescent="0.3">
      <c r="A7" s="10" t="s">
        <v>1</v>
      </c>
      <c r="B7" s="1" t="s">
        <v>35</v>
      </c>
      <c r="D7" s="10" t="s">
        <v>2</v>
      </c>
      <c r="E7" s="1" t="s">
        <v>35</v>
      </c>
      <c r="G7" s="10" t="s">
        <v>3</v>
      </c>
      <c r="H7" s="1" t="s">
        <v>35</v>
      </c>
      <c r="J7" s="8" t="s">
        <v>4</v>
      </c>
      <c r="K7" s="1" t="s">
        <v>35</v>
      </c>
      <c r="M7" s="10" t="s">
        <v>5</v>
      </c>
      <c r="N7" s="1" t="s">
        <v>35</v>
      </c>
      <c r="P7" s="10" t="s">
        <v>6</v>
      </c>
      <c r="Q7" s="1" t="s">
        <v>35</v>
      </c>
    </row>
    <row r="8" spans="1:17" x14ac:dyDescent="0.3">
      <c r="A8" s="23">
        <v>2011</v>
      </c>
      <c r="B8" s="8">
        <f>B63</f>
        <v>4703.1310788551136</v>
      </c>
      <c r="D8" s="23">
        <v>2011</v>
      </c>
      <c r="E8" s="8">
        <f>E63</f>
        <v>4601.0876788551141</v>
      </c>
      <c r="G8" s="23">
        <v>2011</v>
      </c>
      <c r="H8" s="8">
        <f>H63</f>
        <v>4704.7863915571252</v>
      </c>
      <c r="J8" s="23">
        <v>2011</v>
      </c>
      <c r="K8" s="8">
        <f>K63</f>
        <v>4704.5537915571249</v>
      </c>
      <c r="M8" s="23">
        <v>2011</v>
      </c>
      <c r="N8" s="8">
        <f>N63</f>
        <v>4703.2740788551137</v>
      </c>
      <c r="P8" s="23">
        <v>2011</v>
      </c>
      <c r="Q8" s="8">
        <f>Q63</f>
        <v>4704.0887915571257</v>
      </c>
    </row>
    <row r="9" spans="1:17" x14ac:dyDescent="0.3">
      <c r="A9" s="23">
        <v>2012</v>
      </c>
      <c r="B9" s="8">
        <f t="shared" ref="B9:B57" si="0">B64</f>
        <v>4713.4030118551145</v>
      </c>
      <c r="D9" s="23">
        <v>2012</v>
      </c>
      <c r="E9" s="8">
        <f t="shared" ref="E9:E57" si="1">E64</f>
        <v>4615.1059430200503</v>
      </c>
      <c r="G9" s="23">
        <v>2012</v>
      </c>
      <c r="H9" s="8">
        <f t="shared" ref="H9:H57" si="2">H64</f>
        <v>4720.4350535410558</v>
      </c>
      <c r="J9" s="23">
        <v>2012</v>
      </c>
      <c r="K9" s="8">
        <f t="shared" ref="K9:K57" si="3">K64</f>
        <v>4712.832906984906</v>
      </c>
      <c r="M9" s="23">
        <v>2012</v>
      </c>
      <c r="N9" s="8">
        <f t="shared" ref="N9:N57" si="4">N64</f>
        <v>4707.5445134509064</v>
      </c>
      <c r="P9" s="23">
        <v>2012</v>
      </c>
      <c r="Q9" s="8">
        <f t="shared" ref="Q9:Q57" si="5">Q64</f>
        <v>4711.7066085281394</v>
      </c>
    </row>
    <row r="10" spans="1:17" x14ac:dyDescent="0.3">
      <c r="A10" s="23">
        <v>2013</v>
      </c>
      <c r="B10" s="8">
        <f t="shared" si="0"/>
        <v>4723.6749448551145</v>
      </c>
      <c r="D10" s="23">
        <v>2013</v>
      </c>
      <c r="E10" s="8">
        <f t="shared" si="1"/>
        <v>4629.1242071849865</v>
      </c>
      <c r="G10" s="23">
        <v>2013</v>
      </c>
      <c r="H10" s="8">
        <f t="shared" si="2"/>
        <v>4735.5547571460793</v>
      </c>
      <c r="J10" s="23">
        <v>2013</v>
      </c>
      <c r="K10" s="8">
        <f t="shared" si="3"/>
        <v>4720.5830640337817</v>
      </c>
      <c r="M10" s="23">
        <v>2013</v>
      </c>
      <c r="N10" s="8">
        <f t="shared" si="4"/>
        <v>4711.8149480466973</v>
      </c>
      <c r="P10" s="23">
        <v>2013</v>
      </c>
      <c r="Q10" s="8">
        <f t="shared" si="5"/>
        <v>4718.7954671202478</v>
      </c>
    </row>
    <row r="11" spans="1:17" x14ac:dyDescent="0.3">
      <c r="A11" s="23">
        <v>2014</v>
      </c>
      <c r="B11" s="8">
        <f t="shared" si="0"/>
        <v>4733.9468778551154</v>
      </c>
      <c r="D11" s="23">
        <v>2014</v>
      </c>
      <c r="E11" s="8">
        <f t="shared" si="1"/>
        <v>4643.1424713499227</v>
      </c>
      <c r="G11" s="23">
        <v>2014</v>
      </c>
      <c r="H11" s="8">
        <f t="shared" si="2"/>
        <v>4750.6750607880931</v>
      </c>
      <c r="J11" s="23">
        <v>2014</v>
      </c>
      <c r="K11" s="8">
        <f t="shared" si="3"/>
        <v>4728.333821119646</v>
      </c>
      <c r="M11" s="23">
        <v>2014</v>
      </c>
      <c r="N11" s="8">
        <f t="shared" si="4"/>
        <v>4716.0853826424882</v>
      </c>
      <c r="P11" s="23">
        <v>2014</v>
      </c>
      <c r="Q11" s="8">
        <f t="shared" si="5"/>
        <v>4725.8849257493466</v>
      </c>
    </row>
    <row r="12" spans="1:17" x14ac:dyDescent="0.3">
      <c r="A12" s="23">
        <v>2015</v>
      </c>
      <c r="B12" s="8">
        <f t="shared" si="0"/>
        <v>4744.2188108551154</v>
      </c>
      <c r="D12" s="23">
        <v>2015</v>
      </c>
      <c r="E12" s="8">
        <f t="shared" si="1"/>
        <v>4657.160735514859</v>
      </c>
      <c r="G12" s="23">
        <v>2015</v>
      </c>
      <c r="H12" s="8">
        <f t="shared" si="2"/>
        <v>4765.7957932218642</v>
      </c>
      <c r="J12" s="23">
        <v>2015</v>
      </c>
      <c r="K12" s="8">
        <f t="shared" si="3"/>
        <v>4736.0850069972694</v>
      </c>
      <c r="M12" s="23">
        <v>2015</v>
      </c>
      <c r="N12" s="8">
        <f t="shared" si="4"/>
        <v>4720.3558172382782</v>
      </c>
      <c r="P12" s="23">
        <v>2015</v>
      </c>
      <c r="Q12" s="8">
        <f t="shared" si="5"/>
        <v>4732.9748131702017</v>
      </c>
    </row>
    <row r="13" spans="1:17" x14ac:dyDescent="0.3">
      <c r="A13" s="23">
        <v>2016</v>
      </c>
      <c r="B13" s="8">
        <f t="shared" si="0"/>
        <v>4768.8840938551148</v>
      </c>
      <c r="D13" s="23">
        <v>2016</v>
      </c>
      <c r="E13" s="8">
        <f t="shared" si="1"/>
        <v>4676.1028862638614</v>
      </c>
      <c r="G13" s="23">
        <v>2016</v>
      </c>
      <c r="H13" s="8">
        <f t="shared" si="2"/>
        <v>4792.9146825445432</v>
      </c>
      <c r="J13" s="23">
        <v>2016</v>
      </c>
      <c r="K13" s="8">
        <f t="shared" si="3"/>
        <v>4759.2183921164406</v>
      </c>
      <c r="M13" s="23">
        <v>2016</v>
      </c>
      <c r="N13" s="8">
        <f t="shared" si="4"/>
        <v>4731.9628172775729</v>
      </c>
      <c r="P13" s="23">
        <v>2016</v>
      </c>
      <c r="Q13" s="8">
        <f t="shared" si="5"/>
        <v>4761.432134093905</v>
      </c>
    </row>
    <row r="14" spans="1:17" x14ac:dyDescent="0.3">
      <c r="A14" s="23">
        <v>2017</v>
      </c>
      <c r="B14" s="8">
        <f t="shared" si="0"/>
        <v>4793.549376855115</v>
      </c>
      <c r="D14" s="23">
        <v>2017</v>
      </c>
      <c r="E14" s="8">
        <f t="shared" si="1"/>
        <v>4695.0450370128628</v>
      </c>
      <c r="G14" s="23">
        <v>2017</v>
      </c>
      <c r="H14" s="8">
        <f t="shared" si="2"/>
        <v>4820.0339566187185</v>
      </c>
      <c r="J14" s="23">
        <v>2017</v>
      </c>
      <c r="K14" s="8">
        <f t="shared" si="3"/>
        <v>4782.3521619871062</v>
      </c>
      <c r="M14" s="23">
        <v>2017</v>
      </c>
      <c r="N14" s="8">
        <f t="shared" si="4"/>
        <v>4743.5698173168648</v>
      </c>
      <c r="P14" s="23">
        <v>2017</v>
      </c>
      <c r="Q14" s="8">
        <f t="shared" si="5"/>
        <v>4789.8898397691019</v>
      </c>
    </row>
    <row r="15" spans="1:17" x14ac:dyDescent="0.3">
      <c r="A15" s="23">
        <v>2018</v>
      </c>
      <c r="B15" s="8">
        <f t="shared" si="0"/>
        <v>4818.2146598551144</v>
      </c>
      <c r="D15" s="23">
        <v>2018</v>
      </c>
      <c r="E15" s="8">
        <f t="shared" si="1"/>
        <v>4713.9871877618662</v>
      </c>
      <c r="G15" s="23">
        <v>2018</v>
      </c>
      <c r="H15" s="8">
        <f t="shared" si="2"/>
        <v>4847.1538840907342</v>
      </c>
      <c r="J15" s="23">
        <v>2018</v>
      </c>
      <c r="K15" s="8">
        <f t="shared" si="3"/>
        <v>4805.486585255615</v>
      </c>
      <c r="M15" s="23">
        <v>2018</v>
      </c>
      <c r="N15" s="8">
        <f t="shared" si="4"/>
        <v>4755.1768173561586</v>
      </c>
      <c r="P15" s="23">
        <v>2018</v>
      </c>
      <c r="Q15" s="8">
        <f t="shared" si="5"/>
        <v>4818.3481988421399</v>
      </c>
    </row>
    <row r="16" spans="1:17" x14ac:dyDescent="0.3">
      <c r="A16" s="23">
        <v>2019</v>
      </c>
      <c r="B16" s="8">
        <f t="shared" si="0"/>
        <v>4842.8799428551165</v>
      </c>
      <c r="D16" s="23">
        <v>2019</v>
      </c>
      <c r="E16" s="8">
        <f t="shared" si="1"/>
        <v>4732.9293385108704</v>
      </c>
      <c r="G16" s="23">
        <v>2019</v>
      </c>
      <c r="H16" s="8">
        <f t="shared" si="2"/>
        <v>4874.2738814304612</v>
      </c>
      <c r="J16" s="23">
        <v>2019</v>
      </c>
      <c r="K16" s="8">
        <f t="shared" si="3"/>
        <v>4828.6210783918341</v>
      </c>
      <c r="M16" s="23">
        <v>2019</v>
      </c>
      <c r="N16" s="8">
        <f t="shared" si="4"/>
        <v>4766.7838173954506</v>
      </c>
      <c r="P16" s="23">
        <v>2019</v>
      </c>
      <c r="Q16" s="8">
        <f t="shared" si="5"/>
        <v>4846.8066277828893</v>
      </c>
    </row>
    <row r="17" spans="1:17" x14ac:dyDescent="0.3">
      <c r="A17" s="23">
        <v>2020</v>
      </c>
      <c r="B17" s="8">
        <f t="shared" si="0"/>
        <v>4872.5452258551159</v>
      </c>
      <c r="D17" s="23">
        <v>2020</v>
      </c>
      <c r="E17" s="8">
        <f t="shared" si="1"/>
        <v>4756.8714892598728</v>
      </c>
      <c r="G17" s="23">
        <v>2020</v>
      </c>
      <c r="H17" s="8">
        <f t="shared" si="2"/>
        <v>4906.3929839435532</v>
      </c>
      <c r="J17" s="23">
        <v>2020</v>
      </c>
      <c r="K17" s="8">
        <f t="shared" si="3"/>
        <v>4856.7546767014164</v>
      </c>
      <c r="M17" s="23">
        <v>2020</v>
      </c>
      <c r="N17" s="8">
        <f t="shared" si="4"/>
        <v>4783.3908174347434</v>
      </c>
      <c r="P17" s="23">
        <v>2020</v>
      </c>
      <c r="Q17" s="8">
        <f t="shared" si="5"/>
        <v>4880.264161897001</v>
      </c>
    </row>
    <row r="18" spans="1:17" x14ac:dyDescent="0.3">
      <c r="A18" s="23">
        <v>2021</v>
      </c>
      <c r="B18" s="8">
        <f t="shared" si="0"/>
        <v>4896.0095088551152</v>
      </c>
      <c r="D18" s="23">
        <v>2021</v>
      </c>
      <c r="E18" s="8">
        <f t="shared" si="1"/>
        <v>4776.9368766003372</v>
      </c>
      <c r="G18" s="23">
        <v>2021</v>
      </c>
      <c r="H18" s="8">
        <f t="shared" si="2"/>
        <v>4935.2026065865757</v>
      </c>
      <c r="J18" s="23">
        <v>2021</v>
      </c>
      <c r="K18" s="8">
        <f t="shared" si="3"/>
        <v>4881.4787951409344</v>
      </c>
      <c r="M18" s="23">
        <v>2021</v>
      </c>
      <c r="N18" s="8">
        <f t="shared" si="4"/>
        <v>4796.2210540655024</v>
      </c>
      <c r="P18" s="23">
        <v>2021</v>
      </c>
      <c r="Q18" s="8">
        <f t="shared" si="5"/>
        <v>4910.3122161410511</v>
      </c>
    </row>
    <row r="19" spans="1:17" x14ac:dyDescent="0.3">
      <c r="A19" s="23">
        <v>2022</v>
      </c>
      <c r="B19" s="8">
        <f t="shared" si="0"/>
        <v>4919.4737918551145</v>
      </c>
      <c r="D19" s="23">
        <v>2022</v>
      </c>
      <c r="E19" s="8">
        <f t="shared" si="1"/>
        <v>4797.0022639408053</v>
      </c>
      <c r="G19" s="23">
        <v>2022</v>
      </c>
      <c r="H19" s="8">
        <f t="shared" si="2"/>
        <v>4964.0125662302835</v>
      </c>
      <c r="J19" s="23">
        <v>2022</v>
      </c>
      <c r="K19" s="8">
        <f t="shared" si="3"/>
        <v>4906.203250581133</v>
      </c>
      <c r="M19" s="23">
        <v>2022</v>
      </c>
      <c r="N19" s="8">
        <f t="shared" si="4"/>
        <v>4809.0512906962585</v>
      </c>
      <c r="P19" s="23">
        <v>2022</v>
      </c>
      <c r="Q19" s="8">
        <f t="shared" si="5"/>
        <v>4940.3606073857791</v>
      </c>
    </row>
    <row r="20" spans="1:17" x14ac:dyDescent="0.3">
      <c r="A20" s="23">
        <v>2023</v>
      </c>
      <c r="B20" s="8">
        <f t="shared" si="0"/>
        <v>4942.9380748551157</v>
      </c>
      <c r="D20" s="23">
        <v>2023</v>
      </c>
      <c r="E20" s="8">
        <f t="shared" si="1"/>
        <v>4817.0676512812715</v>
      </c>
      <c r="G20" s="23">
        <v>2023</v>
      </c>
      <c r="H20" s="8">
        <f t="shared" si="2"/>
        <v>4992.8225258739913</v>
      </c>
      <c r="J20" s="23">
        <v>2023</v>
      </c>
      <c r="K20" s="8">
        <f t="shared" si="3"/>
        <v>4930.9277060213326</v>
      </c>
      <c r="M20" s="23">
        <v>2023</v>
      </c>
      <c r="N20" s="8">
        <f t="shared" si="4"/>
        <v>4821.8815273270175</v>
      </c>
      <c r="P20" s="23">
        <v>2023</v>
      </c>
      <c r="Q20" s="8">
        <f t="shared" si="5"/>
        <v>4970.408998630508</v>
      </c>
    </row>
    <row r="21" spans="1:17" x14ac:dyDescent="0.3">
      <c r="A21" s="23">
        <v>2024</v>
      </c>
      <c r="B21" s="8">
        <f t="shared" si="0"/>
        <v>4966.402357855116</v>
      </c>
      <c r="D21" s="23">
        <v>2024</v>
      </c>
      <c r="E21" s="8">
        <f t="shared" si="1"/>
        <v>4837.1330386217396</v>
      </c>
      <c r="G21" s="23">
        <v>2024</v>
      </c>
      <c r="H21" s="8">
        <f t="shared" si="2"/>
        <v>5021.6324855176972</v>
      </c>
      <c r="J21" s="23">
        <v>2024</v>
      </c>
      <c r="K21" s="8">
        <f t="shared" si="3"/>
        <v>4955.6521614615322</v>
      </c>
      <c r="M21" s="23">
        <v>2024</v>
      </c>
      <c r="N21" s="8">
        <f t="shared" si="4"/>
        <v>4834.7117639577755</v>
      </c>
      <c r="P21" s="23">
        <v>2024</v>
      </c>
      <c r="Q21" s="8">
        <f t="shared" si="5"/>
        <v>5000.4573898752378</v>
      </c>
    </row>
    <row r="22" spans="1:17" x14ac:dyDescent="0.3">
      <c r="A22" s="23">
        <v>2025</v>
      </c>
      <c r="B22" s="8">
        <f t="shared" si="0"/>
        <v>4989.8666408551153</v>
      </c>
      <c r="D22" s="23">
        <v>2025</v>
      </c>
      <c r="E22" s="8">
        <f t="shared" si="1"/>
        <v>4857.1984259622059</v>
      </c>
      <c r="G22" s="23">
        <v>2025</v>
      </c>
      <c r="H22" s="8">
        <f t="shared" si="2"/>
        <v>5050.4424451624036</v>
      </c>
      <c r="J22" s="23">
        <v>2025</v>
      </c>
      <c r="K22" s="8">
        <f t="shared" si="3"/>
        <v>4980.3766169027313</v>
      </c>
      <c r="M22" s="23">
        <v>2025</v>
      </c>
      <c r="N22" s="8">
        <f t="shared" si="4"/>
        <v>4847.5420005885317</v>
      </c>
      <c r="P22" s="23">
        <v>2025</v>
      </c>
      <c r="Q22" s="8">
        <f t="shared" si="5"/>
        <v>5030.5057811209681</v>
      </c>
    </row>
    <row r="23" spans="1:17" x14ac:dyDescent="0.3">
      <c r="A23" s="23">
        <v>2026</v>
      </c>
      <c r="B23" s="8">
        <f t="shared" si="0"/>
        <v>5013.3309238551137</v>
      </c>
      <c r="D23" s="23">
        <v>2026</v>
      </c>
      <c r="E23" s="8">
        <f t="shared" si="1"/>
        <v>4877.2638133026712</v>
      </c>
      <c r="G23" s="23">
        <v>2026</v>
      </c>
      <c r="H23" s="8">
        <f t="shared" si="2"/>
        <v>5078.77976691811</v>
      </c>
      <c r="J23" s="23">
        <v>2026</v>
      </c>
      <c r="K23" s="8">
        <f t="shared" si="3"/>
        <v>5004.6284344549294</v>
      </c>
      <c r="M23" s="23">
        <v>2026</v>
      </c>
      <c r="N23" s="8">
        <f t="shared" si="4"/>
        <v>4860.3722372192897</v>
      </c>
      <c r="P23" s="23">
        <v>2026</v>
      </c>
      <c r="Q23" s="8">
        <f t="shared" si="5"/>
        <v>5060.0815344776966</v>
      </c>
    </row>
    <row r="24" spans="1:17" x14ac:dyDescent="0.3">
      <c r="A24" s="23">
        <v>2027</v>
      </c>
      <c r="B24" s="8">
        <f t="shared" si="0"/>
        <v>5036.7952068551149</v>
      </c>
      <c r="D24" s="23">
        <v>2027</v>
      </c>
      <c r="E24" s="8">
        <f t="shared" si="1"/>
        <v>4897.3292006431393</v>
      </c>
      <c r="G24" s="23">
        <v>2027</v>
      </c>
      <c r="H24" s="8">
        <f t="shared" si="2"/>
        <v>5107.1170886738182</v>
      </c>
      <c r="J24" s="23">
        <v>2027</v>
      </c>
      <c r="K24" s="8">
        <f t="shared" si="3"/>
        <v>5028.8802520071285</v>
      </c>
      <c r="M24" s="23">
        <v>2027</v>
      </c>
      <c r="N24" s="8">
        <f t="shared" si="4"/>
        <v>4873.2024738500468</v>
      </c>
      <c r="P24" s="23">
        <v>2027</v>
      </c>
      <c r="Q24" s="8">
        <f t="shared" si="5"/>
        <v>5089.6572878344277</v>
      </c>
    </row>
    <row r="25" spans="1:17" x14ac:dyDescent="0.3">
      <c r="A25" s="23">
        <v>2028</v>
      </c>
      <c r="B25" s="8">
        <f t="shared" si="0"/>
        <v>5060.259489855116</v>
      </c>
      <c r="D25" s="23">
        <v>2028</v>
      </c>
      <c r="E25" s="8">
        <f t="shared" si="1"/>
        <v>4917.3945879836065</v>
      </c>
      <c r="G25" s="23">
        <v>2028</v>
      </c>
      <c r="H25" s="8">
        <f t="shared" si="2"/>
        <v>5135.4544104295237</v>
      </c>
      <c r="J25" s="23">
        <v>2028</v>
      </c>
      <c r="K25" s="8">
        <f t="shared" si="3"/>
        <v>5053.1320695593258</v>
      </c>
      <c r="M25" s="23">
        <v>2028</v>
      </c>
      <c r="N25" s="8">
        <f t="shared" si="4"/>
        <v>4886.0327104808039</v>
      </c>
      <c r="P25" s="23">
        <v>2028</v>
      </c>
      <c r="Q25" s="8">
        <f t="shared" si="5"/>
        <v>5119.2330411911553</v>
      </c>
    </row>
    <row r="26" spans="1:17" x14ac:dyDescent="0.3">
      <c r="A26" s="23">
        <v>2029</v>
      </c>
      <c r="B26" s="8">
        <f t="shared" si="0"/>
        <v>5083.7237728551154</v>
      </c>
      <c r="D26" s="23">
        <v>2029</v>
      </c>
      <c r="E26" s="8">
        <f t="shared" si="1"/>
        <v>4937.4599753240736</v>
      </c>
      <c r="G26" s="23">
        <v>2029</v>
      </c>
      <c r="H26" s="8">
        <f t="shared" si="2"/>
        <v>5163.791732185231</v>
      </c>
      <c r="J26" s="23">
        <v>2029</v>
      </c>
      <c r="K26" s="8">
        <f t="shared" si="3"/>
        <v>5077.3838871115267</v>
      </c>
      <c r="M26" s="23">
        <v>2029</v>
      </c>
      <c r="N26" s="8">
        <f t="shared" si="4"/>
        <v>4898.862947111561</v>
      </c>
      <c r="P26" s="23">
        <v>2029</v>
      </c>
      <c r="Q26" s="8">
        <f t="shared" si="5"/>
        <v>5148.8087945478846</v>
      </c>
    </row>
    <row r="27" spans="1:17" x14ac:dyDescent="0.3">
      <c r="A27" s="23">
        <v>2030</v>
      </c>
      <c r="B27" s="8">
        <f t="shared" si="0"/>
        <v>5112.1880558551147</v>
      </c>
      <c r="D27" s="23">
        <v>2030</v>
      </c>
      <c r="E27" s="8">
        <f t="shared" si="1"/>
        <v>4957.5253626645399</v>
      </c>
      <c r="G27" s="23">
        <v>2030</v>
      </c>
      <c r="H27" s="8">
        <f t="shared" si="2"/>
        <v>5192.1290539409374</v>
      </c>
      <c r="J27" s="23">
        <v>2030</v>
      </c>
      <c r="K27" s="8">
        <f t="shared" si="3"/>
        <v>5101.6357046637231</v>
      </c>
      <c r="M27" s="23">
        <v>2030</v>
      </c>
      <c r="N27" s="8">
        <f t="shared" si="4"/>
        <v>4911.6931837423181</v>
      </c>
      <c r="P27" s="23">
        <v>2030</v>
      </c>
      <c r="Q27" s="8">
        <f t="shared" si="5"/>
        <v>5178.3845479046122</v>
      </c>
    </row>
    <row r="28" spans="1:17" x14ac:dyDescent="0.3">
      <c r="A28" s="23">
        <v>2031</v>
      </c>
      <c r="B28" s="8">
        <f t="shared" si="0"/>
        <v>5135.0023398551148</v>
      </c>
      <c r="D28" s="23">
        <v>2031</v>
      </c>
      <c r="E28" s="8">
        <f t="shared" si="1"/>
        <v>4976.451841654386</v>
      </c>
      <c r="G28" s="23">
        <v>2031</v>
      </c>
      <c r="H28" s="8">
        <f t="shared" si="2"/>
        <v>5219.6921397754395</v>
      </c>
      <c r="J28" s="23">
        <v>2031</v>
      </c>
      <c r="K28" s="8">
        <f t="shared" si="3"/>
        <v>5125.2612298153199</v>
      </c>
      <c r="M28" s="23">
        <v>2031</v>
      </c>
      <c r="N28" s="8">
        <f t="shared" si="4"/>
        <v>4923.2845120224556</v>
      </c>
      <c r="P28" s="23">
        <v>2031</v>
      </c>
      <c r="Q28" s="8">
        <f t="shared" si="5"/>
        <v>5207.3340088607401</v>
      </c>
    </row>
    <row r="29" spans="1:17" x14ac:dyDescent="0.3">
      <c r="A29" s="23">
        <v>2032</v>
      </c>
      <c r="B29" s="8">
        <f t="shared" si="0"/>
        <v>5157.8166238551148</v>
      </c>
      <c r="D29" s="23">
        <v>2032</v>
      </c>
      <c r="E29" s="8">
        <f t="shared" si="1"/>
        <v>4995.3783206442331</v>
      </c>
      <c r="G29" s="23">
        <v>2032</v>
      </c>
      <c r="H29" s="8">
        <f t="shared" si="2"/>
        <v>5247.2552256099416</v>
      </c>
      <c r="J29" s="23">
        <v>2032</v>
      </c>
      <c r="K29" s="8">
        <f t="shared" si="3"/>
        <v>5148.8867549669158</v>
      </c>
      <c r="M29" s="23">
        <v>2032</v>
      </c>
      <c r="N29" s="8">
        <f t="shared" si="4"/>
        <v>4934.8758403025922</v>
      </c>
      <c r="P29" s="23">
        <v>2032</v>
      </c>
      <c r="Q29" s="8">
        <f t="shared" si="5"/>
        <v>5236.2834698168663</v>
      </c>
    </row>
    <row r="30" spans="1:17" x14ac:dyDescent="0.3">
      <c r="A30" s="23">
        <v>2033</v>
      </c>
      <c r="B30" s="8">
        <f t="shared" si="0"/>
        <v>5180.6309078551158</v>
      </c>
      <c r="D30" s="23">
        <v>2033</v>
      </c>
      <c r="E30" s="8">
        <f t="shared" si="1"/>
        <v>5014.3047996340783</v>
      </c>
      <c r="G30" s="23">
        <v>2033</v>
      </c>
      <c r="H30" s="8">
        <f t="shared" si="2"/>
        <v>5274.8183114444437</v>
      </c>
      <c r="J30" s="23">
        <v>2033</v>
      </c>
      <c r="K30" s="8">
        <f t="shared" si="3"/>
        <v>5172.5122801185098</v>
      </c>
      <c r="M30" s="23">
        <v>2033</v>
      </c>
      <c r="N30" s="8">
        <f t="shared" si="4"/>
        <v>4946.4671685827279</v>
      </c>
      <c r="P30" s="23">
        <v>2033</v>
      </c>
      <c r="Q30" s="8">
        <f t="shared" si="5"/>
        <v>5265.2329307729906</v>
      </c>
    </row>
    <row r="31" spans="1:17" x14ac:dyDescent="0.3">
      <c r="A31" s="23">
        <v>2034</v>
      </c>
      <c r="B31" s="8">
        <f t="shared" si="0"/>
        <v>5203.4451918551158</v>
      </c>
      <c r="D31" s="23">
        <v>2034</v>
      </c>
      <c r="E31" s="8">
        <f t="shared" si="1"/>
        <v>5033.2312786239245</v>
      </c>
      <c r="G31" s="23">
        <v>2034</v>
      </c>
      <c r="H31" s="8">
        <f t="shared" si="2"/>
        <v>5302.3813972789449</v>
      </c>
      <c r="J31" s="23">
        <v>2034</v>
      </c>
      <c r="K31" s="8">
        <f t="shared" si="3"/>
        <v>5196.1378052701066</v>
      </c>
      <c r="M31" s="23">
        <v>2034</v>
      </c>
      <c r="N31" s="8">
        <f t="shared" si="4"/>
        <v>4958.0584968628655</v>
      </c>
      <c r="P31" s="23">
        <v>2034</v>
      </c>
      <c r="Q31" s="8">
        <f t="shared" si="5"/>
        <v>5294.1823917291194</v>
      </c>
    </row>
    <row r="32" spans="1:17" x14ac:dyDescent="0.3">
      <c r="A32" s="23">
        <v>2035</v>
      </c>
      <c r="B32" s="8">
        <f t="shared" si="0"/>
        <v>5226.2594758551149</v>
      </c>
      <c r="D32" s="23">
        <v>2035</v>
      </c>
      <c r="E32" s="8">
        <f t="shared" si="1"/>
        <v>5052.1577576137715</v>
      </c>
      <c r="G32" s="23">
        <v>2035</v>
      </c>
      <c r="H32" s="8">
        <f t="shared" si="2"/>
        <v>5329.9444831134469</v>
      </c>
      <c r="J32" s="23">
        <v>2035</v>
      </c>
      <c r="K32" s="8">
        <f t="shared" si="3"/>
        <v>5219.7633304216997</v>
      </c>
      <c r="M32" s="23">
        <v>2035</v>
      </c>
      <c r="N32" s="8">
        <f t="shared" si="4"/>
        <v>4969.6498251430003</v>
      </c>
      <c r="P32" s="23">
        <v>2035</v>
      </c>
      <c r="Q32" s="8">
        <f t="shared" si="5"/>
        <v>5323.1318526852447</v>
      </c>
    </row>
    <row r="33" spans="1:17" x14ac:dyDescent="0.3">
      <c r="A33" s="23">
        <v>2036</v>
      </c>
      <c r="B33" s="8">
        <f t="shared" si="0"/>
        <v>5242.0947098551151</v>
      </c>
      <c r="D33" s="23">
        <v>2036</v>
      </c>
      <c r="E33" s="8">
        <f t="shared" si="1"/>
        <v>5066.7333303701307</v>
      </c>
      <c r="G33" s="23">
        <v>2036</v>
      </c>
      <c r="H33" s="8">
        <f t="shared" si="2"/>
        <v>5369.7232493734955</v>
      </c>
      <c r="J33" s="23">
        <v>2036</v>
      </c>
      <c r="K33" s="8">
        <f t="shared" si="3"/>
        <v>5246.183367353171</v>
      </c>
      <c r="M33" s="23">
        <v>2036</v>
      </c>
      <c r="N33" s="8">
        <f t="shared" si="4"/>
        <v>4979.7071071301298</v>
      </c>
      <c r="P33" s="23">
        <v>2036</v>
      </c>
      <c r="Q33" s="8">
        <f t="shared" si="5"/>
        <v>5347.9725188778011</v>
      </c>
    </row>
    <row r="34" spans="1:17" x14ac:dyDescent="0.3">
      <c r="A34" s="23">
        <v>2037</v>
      </c>
      <c r="B34" s="8">
        <f t="shared" si="0"/>
        <v>5257.9299438551134</v>
      </c>
      <c r="D34" s="23">
        <v>2037</v>
      </c>
      <c r="E34" s="8">
        <f t="shared" si="1"/>
        <v>5081.3089031264899</v>
      </c>
      <c r="G34" s="23">
        <v>2037</v>
      </c>
      <c r="H34" s="8">
        <f t="shared" si="2"/>
        <v>5409.5020156335431</v>
      </c>
      <c r="J34" s="23">
        <v>2037</v>
      </c>
      <c r="K34" s="8">
        <f t="shared" si="3"/>
        <v>5272.6034042846404</v>
      </c>
      <c r="M34" s="23">
        <v>2037</v>
      </c>
      <c r="N34" s="8">
        <f t="shared" si="4"/>
        <v>4989.7643891172575</v>
      </c>
      <c r="P34" s="23">
        <v>2037</v>
      </c>
      <c r="Q34" s="8">
        <f t="shared" si="5"/>
        <v>5372.8131850703594</v>
      </c>
    </row>
    <row r="35" spans="1:17" x14ac:dyDescent="0.3">
      <c r="A35" s="23">
        <v>2038</v>
      </c>
      <c r="B35" s="8">
        <f t="shared" si="0"/>
        <v>5273.7651778551135</v>
      </c>
      <c r="D35" s="23">
        <v>2038</v>
      </c>
      <c r="E35" s="8">
        <f t="shared" si="1"/>
        <v>5095.8844758828509</v>
      </c>
      <c r="G35" s="23">
        <v>2038</v>
      </c>
      <c r="H35" s="8">
        <f t="shared" si="2"/>
        <v>5449.2807818935935</v>
      </c>
      <c r="J35" s="23">
        <v>2038</v>
      </c>
      <c r="K35" s="8">
        <f t="shared" si="3"/>
        <v>5299.0234412161089</v>
      </c>
      <c r="M35" s="23">
        <v>2038</v>
      </c>
      <c r="N35" s="8">
        <f t="shared" si="4"/>
        <v>4999.8216711043842</v>
      </c>
      <c r="P35" s="23">
        <v>2038</v>
      </c>
      <c r="Q35" s="8">
        <f t="shared" si="5"/>
        <v>5397.6538512629168</v>
      </c>
    </row>
    <row r="36" spans="1:17" x14ac:dyDescent="0.3">
      <c r="A36" s="23">
        <v>2039</v>
      </c>
      <c r="B36" s="8">
        <f t="shared" si="0"/>
        <v>5289.6004118551155</v>
      </c>
      <c r="D36" s="23">
        <v>2039</v>
      </c>
      <c r="E36" s="8">
        <f t="shared" si="1"/>
        <v>5110.4600486392128</v>
      </c>
      <c r="G36" s="23">
        <v>2039</v>
      </c>
      <c r="H36" s="8">
        <f t="shared" si="2"/>
        <v>5489.059548153642</v>
      </c>
      <c r="J36" s="23">
        <v>2039</v>
      </c>
      <c r="K36" s="8">
        <f t="shared" si="3"/>
        <v>5325.4434781475775</v>
      </c>
      <c r="M36" s="23">
        <v>2039</v>
      </c>
      <c r="N36" s="8">
        <f t="shared" si="4"/>
        <v>5009.8789530915137</v>
      </c>
      <c r="P36" s="23">
        <v>2039</v>
      </c>
      <c r="Q36" s="8">
        <f t="shared" si="5"/>
        <v>5422.4945174554741</v>
      </c>
    </row>
    <row r="37" spans="1:17" x14ac:dyDescent="0.3">
      <c r="A37" s="23">
        <v>2040</v>
      </c>
      <c r="B37" s="8">
        <f t="shared" si="0"/>
        <v>5305.4356458551147</v>
      </c>
      <c r="D37" s="23">
        <v>2040</v>
      </c>
      <c r="E37" s="8">
        <f t="shared" si="1"/>
        <v>5125.0356213955729</v>
      </c>
      <c r="G37" s="23">
        <v>2040</v>
      </c>
      <c r="H37" s="8">
        <f t="shared" si="2"/>
        <v>5528.8383144136924</v>
      </c>
      <c r="J37" s="23">
        <v>2040</v>
      </c>
      <c r="K37" s="8">
        <f t="shared" si="3"/>
        <v>5351.8635150790487</v>
      </c>
      <c r="M37" s="23">
        <v>2040</v>
      </c>
      <c r="N37" s="8">
        <f t="shared" si="4"/>
        <v>5019.9362350786414</v>
      </c>
      <c r="P37" s="23">
        <v>2040</v>
      </c>
      <c r="Q37" s="8">
        <f t="shared" si="5"/>
        <v>5447.3351836480324</v>
      </c>
    </row>
    <row r="38" spans="1:17" x14ac:dyDescent="0.3">
      <c r="A38" s="23">
        <v>2041</v>
      </c>
      <c r="B38" s="8">
        <f t="shared" si="0"/>
        <v>5319.6942458551148</v>
      </c>
      <c r="D38" s="23">
        <v>2041</v>
      </c>
      <c r="E38" s="8">
        <f t="shared" si="1"/>
        <v>5133.9818759970931</v>
      </c>
      <c r="G38" s="23">
        <v>2041</v>
      </c>
      <c r="H38" s="8">
        <f t="shared" si="2"/>
        <v>5564.1766199483154</v>
      </c>
      <c r="J38" s="23">
        <v>2041</v>
      </c>
      <c r="K38" s="8">
        <f t="shared" si="3"/>
        <v>5373.2365796396907</v>
      </c>
      <c r="M38" s="23">
        <v>2041</v>
      </c>
      <c r="N38" s="8">
        <f t="shared" si="4"/>
        <v>5027.8039989109284</v>
      </c>
      <c r="P38" s="23">
        <v>2041</v>
      </c>
      <c r="Q38" s="8">
        <f t="shared" si="5"/>
        <v>5471.3888774697616</v>
      </c>
    </row>
    <row r="39" spans="1:17" x14ac:dyDescent="0.3">
      <c r="A39" s="23">
        <v>2042</v>
      </c>
      <c r="B39" s="8">
        <f t="shared" si="0"/>
        <v>5333.9528458551149</v>
      </c>
      <c r="D39" s="23">
        <v>2042</v>
      </c>
      <c r="E39" s="8">
        <f t="shared" si="1"/>
        <v>5142.9281305986124</v>
      </c>
      <c r="G39" s="23">
        <v>2042</v>
      </c>
      <c r="H39" s="8">
        <f t="shared" si="2"/>
        <v>5599.5149254829412</v>
      </c>
      <c r="J39" s="23">
        <v>2042</v>
      </c>
      <c r="K39" s="8">
        <f t="shared" si="3"/>
        <v>5394.6096442003336</v>
      </c>
      <c r="M39" s="23">
        <v>2042</v>
      </c>
      <c r="N39" s="8">
        <f t="shared" si="4"/>
        <v>5035.6717627432154</v>
      </c>
      <c r="P39" s="23">
        <v>2042</v>
      </c>
      <c r="Q39" s="8">
        <f t="shared" si="5"/>
        <v>5495.4425712914936</v>
      </c>
    </row>
    <row r="40" spans="1:17" x14ac:dyDescent="0.3">
      <c r="A40" s="23">
        <v>2043</v>
      </c>
      <c r="B40" s="8">
        <f t="shared" si="0"/>
        <v>5348.211445855115</v>
      </c>
      <c r="D40" s="23">
        <v>2043</v>
      </c>
      <c r="E40" s="8">
        <f t="shared" si="1"/>
        <v>5151.8743852001317</v>
      </c>
      <c r="G40" s="23">
        <v>2043</v>
      </c>
      <c r="H40" s="8">
        <f t="shared" si="2"/>
        <v>5634.8532310175642</v>
      </c>
      <c r="J40" s="23">
        <v>2043</v>
      </c>
      <c r="K40" s="8">
        <f t="shared" si="3"/>
        <v>5415.9827087609765</v>
      </c>
      <c r="M40" s="23">
        <v>2043</v>
      </c>
      <c r="N40" s="8">
        <f t="shared" si="4"/>
        <v>5043.5395265755033</v>
      </c>
      <c r="P40" s="23">
        <v>2043</v>
      </c>
      <c r="Q40" s="8">
        <f t="shared" si="5"/>
        <v>5519.4962651132255</v>
      </c>
    </row>
    <row r="41" spans="1:17" x14ac:dyDescent="0.3">
      <c r="A41" s="23">
        <v>2044</v>
      </c>
      <c r="B41" s="8">
        <f t="shared" si="0"/>
        <v>5362.470045855116</v>
      </c>
      <c r="D41" s="23">
        <v>2044</v>
      </c>
      <c r="E41" s="8">
        <f t="shared" si="1"/>
        <v>5160.8206398016519</v>
      </c>
      <c r="G41" s="23">
        <v>2044</v>
      </c>
      <c r="H41" s="8">
        <f t="shared" si="2"/>
        <v>5670.19153655219</v>
      </c>
      <c r="J41" s="23">
        <v>2044</v>
      </c>
      <c r="K41" s="8">
        <f t="shared" si="3"/>
        <v>5437.3557733216185</v>
      </c>
      <c r="M41" s="23">
        <v>2044</v>
      </c>
      <c r="N41" s="8">
        <f t="shared" si="4"/>
        <v>5051.4072904077893</v>
      </c>
      <c r="P41" s="23">
        <v>2044</v>
      </c>
      <c r="Q41" s="8">
        <f t="shared" si="5"/>
        <v>5543.5499589349565</v>
      </c>
    </row>
    <row r="42" spans="1:17" x14ac:dyDescent="0.3">
      <c r="A42" s="23">
        <v>2045</v>
      </c>
      <c r="B42" s="8">
        <f t="shared" si="0"/>
        <v>5376.7286458551143</v>
      </c>
      <c r="D42" s="23">
        <v>2045</v>
      </c>
      <c r="E42" s="8">
        <f t="shared" si="1"/>
        <v>5169.766894403172</v>
      </c>
      <c r="G42" s="23">
        <v>2045</v>
      </c>
      <c r="H42" s="8">
        <f t="shared" si="2"/>
        <v>5705.529842086813</v>
      </c>
      <c r="J42" s="23">
        <v>2045</v>
      </c>
      <c r="K42" s="8">
        <f t="shared" si="3"/>
        <v>5458.7288378822623</v>
      </c>
      <c r="M42" s="23">
        <v>2045</v>
      </c>
      <c r="N42" s="8">
        <f t="shared" si="4"/>
        <v>5059.2750542400754</v>
      </c>
      <c r="P42" s="23">
        <v>2045</v>
      </c>
      <c r="Q42" s="8">
        <f t="shared" si="5"/>
        <v>5567.6036527566866</v>
      </c>
    </row>
    <row r="43" spans="1:17" x14ac:dyDescent="0.3">
      <c r="A43" s="23">
        <v>2046</v>
      </c>
      <c r="B43" s="8">
        <f t="shared" si="0"/>
        <v>5390.9872458551145</v>
      </c>
      <c r="D43" s="23">
        <v>2046</v>
      </c>
      <c r="E43" s="8">
        <f t="shared" si="1"/>
        <v>5178.7131490046913</v>
      </c>
      <c r="G43" s="23">
        <v>2046</v>
      </c>
      <c r="H43" s="8">
        <f t="shared" si="2"/>
        <v>5740.8681476214379</v>
      </c>
      <c r="J43" s="23">
        <v>2046</v>
      </c>
      <c r="K43" s="8">
        <f t="shared" si="3"/>
        <v>5480.1019024429061</v>
      </c>
      <c r="M43" s="23">
        <v>2046</v>
      </c>
      <c r="N43" s="8">
        <f t="shared" si="4"/>
        <v>5067.1428180723642</v>
      </c>
      <c r="P43" s="23">
        <v>2046</v>
      </c>
      <c r="Q43" s="8">
        <f t="shared" si="5"/>
        <v>5591.6573465784186</v>
      </c>
    </row>
    <row r="44" spans="1:17" x14ac:dyDescent="0.3">
      <c r="A44" s="23">
        <v>2047</v>
      </c>
      <c r="B44" s="8">
        <f t="shared" si="0"/>
        <v>5405.2458458551155</v>
      </c>
      <c r="D44" s="23">
        <v>2047</v>
      </c>
      <c r="E44" s="8">
        <f t="shared" si="1"/>
        <v>5187.6594036062106</v>
      </c>
      <c r="G44" s="23">
        <v>2047</v>
      </c>
      <c r="H44" s="8">
        <f t="shared" si="2"/>
        <v>5776.2064531560627</v>
      </c>
      <c r="J44" s="23">
        <v>2047</v>
      </c>
      <c r="K44" s="8">
        <f t="shared" si="3"/>
        <v>5501.4749670035508</v>
      </c>
      <c r="M44" s="23">
        <v>2047</v>
      </c>
      <c r="N44" s="8">
        <f t="shared" si="4"/>
        <v>5075.0105819046512</v>
      </c>
      <c r="P44" s="23">
        <v>2047</v>
      </c>
      <c r="Q44" s="8">
        <f t="shared" si="5"/>
        <v>5615.7110404001505</v>
      </c>
    </row>
    <row r="45" spans="1:17" x14ac:dyDescent="0.3">
      <c r="A45" s="23">
        <v>2048</v>
      </c>
      <c r="B45" s="8">
        <f t="shared" si="0"/>
        <v>5419.5044458551156</v>
      </c>
      <c r="D45" s="23">
        <v>2048</v>
      </c>
      <c r="E45" s="8">
        <f t="shared" si="1"/>
        <v>5196.6056582077299</v>
      </c>
      <c r="G45" s="23">
        <v>2048</v>
      </c>
      <c r="H45" s="8">
        <f t="shared" si="2"/>
        <v>5811.5447586906848</v>
      </c>
      <c r="J45" s="23">
        <v>2048</v>
      </c>
      <c r="K45" s="8">
        <f t="shared" si="3"/>
        <v>5522.8480315641918</v>
      </c>
      <c r="M45" s="23">
        <v>2048</v>
      </c>
      <c r="N45" s="8">
        <f t="shared" si="4"/>
        <v>5082.8783457369373</v>
      </c>
      <c r="P45" s="23">
        <v>2048</v>
      </c>
      <c r="Q45" s="8">
        <f t="shared" si="5"/>
        <v>5639.7647342218806</v>
      </c>
    </row>
    <row r="46" spans="1:17" x14ac:dyDescent="0.3">
      <c r="A46" s="23">
        <v>2049</v>
      </c>
      <c r="B46" s="8">
        <f t="shared" si="0"/>
        <v>5433.7630458551148</v>
      </c>
      <c r="D46" s="23">
        <v>2049</v>
      </c>
      <c r="E46" s="8">
        <f t="shared" si="1"/>
        <v>5205.5519128092501</v>
      </c>
      <c r="G46" s="23">
        <v>2049</v>
      </c>
      <c r="H46" s="8">
        <f t="shared" si="2"/>
        <v>5846.8830642253115</v>
      </c>
      <c r="J46" s="23">
        <v>2049</v>
      </c>
      <c r="K46" s="8">
        <f t="shared" si="3"/>
        <v>5544.2210961248347</v>
      </c>
      <c r="M46" s="23">
        <v>2049</v>
      </c>
      <c r="N46" s="8">
        <f t="shared" si="4"/>
        <v>5090.7461095692261</v>
      </c>
      <c r="P46" s="23">
        <v>2049</v>
      </c>
      <c r="Q46" s="8">
        <f t="shared" si="5"/>
        <v>5663.8184280436126</v>
      </c>
    </row>
    <row r="47" spans="1:17" x14ac:dyDescent="0.3">
      <c r="A47" s="23">
        <v>2050</v>
      </c>
      <c r="B47" s="8">
        <f t="shared" si="0"/>
        <v>5448.0216458551149</v>
      </c>
      <c r="D47" s="23">
        <v>2050</v>
      </c>
      <c r="E47" s="8">
        <f t="shared" si="1"/>
        <v>5214.4981674107685</v>
      </c>
      <c r="G47" s="23">
        <v>2050</v>
      </c>
      <c r="H47" s="8">
        <f t="shared" si="2"/>
        <v>5882.2213697599336</v>
      </c>
      <c r="J47" s="23">
        <v>2050</v>
      </c>
      <c r="K47" s="8">
        <f t="shared" si="3"/>
        <v>5565.5941606854776</v>
      </c>
      <c r="M47" s="23">
        <v>2050</v>
      </c>
      <c r="N47" s="8">
        <f t="shared" si="4"/>
        <v>5098.6138734015094</v>
      </c>
      <c r="P47" s="23">
        <v>2050</v>
      </c>
      <c r="Q47" s="8">
        <f t="shared" si="5"/>
        <v>5687.8721218653436</v>
      </c>
    </row>
    <row r="48" spans="1:17" x14ac:dyDescent="0.3">
      <c r="A48" s="23">
        <v>2051</v>
      </c>
      <c r="B48" s="8">
        <f t="shared" si="0"/>
        <v>5457.7702458551139</v>
      </c>
      <c r="D48" s="23">
        <v>2051</v>
      </c>
      <c r="E48" s="8">
        <f t="shared" si="1"/>
        <v>5220.0227094960937</v>
      </c>
      <c r="G48" s="23">
        <v>2051</v>
      </c>
      <c r="H48" s="8">
        <f t="shared" si="2"/>
        <v>5921.8670627783631</v>
      </c>
      <c r="J48" s="23">
        <v>2051</v>
      </c>
      <c r="K48" s="8">
        <f t="shared" si="3"/>
        <v>5591.4974036994281</v>
      </c>
      <c r="M48" s="23">
        <v>2051</v>
      </c>
      <c r="N48" s="8">
        <f t="shared" si="4"/>
        <v>5103.5599247176042</v>
      </c>
      <c r="P48" s="23">
        <v>2051</v>
      </c>
      <c r="Q48" s="8">
        <f t="shared" si="5"/>
        <v>5707.9359941403836</v>
      </c>
    </row>
    <row r="49" spans="1:17" x14ac:dyDescent="0.3">
      <c r="A49" s="23">
        <v>2052</v>
      </c>
      <c r="B49" s="8">
        <f t="shared" si="0"/>
        <v>5467.5188458551147</v>
      </c>
      <c r="D49" s="23">
        <v>2052</v>
      </c>
      <c r="E49" s="8">
        <f t="shared" si="1"/>
        <v>5225.5472515814208</v>
      </c>
      <c r="G49" s="23">
        <v>2052</v>
      </c>
      <c r="H49" s="8">
        <f t="shared" si="2"/>
        <v>5961.5127557967935</v>
      </c>
      <c r="J49" s="23">
        <v>2052</v>
      </c>
      <c r="K49" s="8">
        <f t="shared" si="3"/>
        <v>5617.4006467133795</v>
      </c>
      <c r="M49" s="23">
        <v>2052</v>
      </c>
      <c r="N49" s="8">
        <f t="shared" si="4"/>
        <v>5108.5059760336972</v>
      </c>
      <c r="P49" s="23">
        <v>2052</v>
      </c>
      <c r="Q49" s="8">
        <f t="shared" si="5"/>
        <v>5727.9998664154209</v>
      </c>
    </row>
    <row r="50" spans="1:17" x14ac:dyDescent="0.3">
      <c r="A50" s="23">
        <v>2053</v>
      </c>
      <c r="B50" s="8">
        <f t="shared" si="0"/>
        <v>5477.2674458551146</v>
      </c>
      <c r="D50" s="23">
        <v>2053</v>
      </c>
      <c r="E50" s="8">
        <f t="shared" si="1"/>
        <v>5231.0717936667443</v>
      </c>
      <c r="G50" s="23">
        <v>2053</v>
      </c>
      <c r="H50" s="8">
        <f t="shared" si="2"/>
        <v>6001.1584488152239</v>
      </c>
      <c r="J50" s="23">
        <v>2053</v>
      </c>
      <c r="K50" s="8">
        <f t="shared" si="3"/>
        <v>5643.3038897273309</v>
      </c>
      <c r="M50" s="23">
        <v>2053</v>
      </c>
      <c r="N50" s="8">
        <f t="shared" si="4"/>
        <v>5113.4520273497874</v>
      </c>
      <c r="P50" s="23">
        <v>2053</v>
      </c>
      <c r="Q50" s="8">
        <f t="shared" si="5"/>
        <v>5748.0637386904618</v>
      </c>
    </row>
    <row r="51" spans="1:17" x14ac:dyDescent="0.3">
      <c r="A51" s="23">
        <v>2054</v>
      </c>
      <c r="B51" s="8">
        <f t="shared" si="0"/>
        <v>5487.0160458551154</v>
      </c>
      <c r="D51" s="23">
        <v>2054</v>
      </c>
      <c r="E51" s="8">
        <f t="shared" si="1"/>
        <v>5236.5963357520695</v>
      </c>
      <c r="G51" s="23">
        <v>2054</v>
      </c>
      <c r="H51" s="8">
        <f t="shared" si="2"/>
        <v>6040.8041418336543</v>
      </c>
      <c r="J51" s="23">
        <v>2054</v>
      </c>
      <c r="K51" s="8">
        <f t="shared" si="3"/>
        <v>5669.2071327412841</v>
      </c>
      <c r="M51" s="23">
        <v>2054</v>
      </c>
      <c r="N51" s="8">
        <f t="shared" si="4"/>
        <v>5118.3980786658813</v>
      </c>
      <c r="P51" s="23">
        <v>2054</v>
      </c>
      <c r="Q51" s="8">
        <f t="shared" si="5"/>
        <v>5768.1276109655037</v>
      </c>
    </row>
    <row r="52" spans="1:17" x14ac:dyDescent="0.3">
      <c r="A52" s="23">
        <v>2055</v>
      </c>
      <c r="B52" s="8">
        <f t="shared" si="0"/>
        <v>5496.7646458551144</v>
      </c>
      <c r="D52" s="23">
        <v>2055</v>
      </c>
      <c r="E52" s="8">
        <f t="shared" si="1"/>
        <v>5242.1208778373948</v>
      </c>
      <c r="G52" s="23">
        <v>2055</v>
      </c>
      <c r="H52" s="8">
        <f t="shared" si="2"/>
        <v>6080.4498348520829</v>
      </c>
      <c r="J52" s="23">
        <v>2055</v>
      </c>
      <c r="K52" s="8">
        <f t="shared" si="3"/>
        <v>5695.1103757552355</v>
      </c>
      <c r="M52" s="23">
        <v>2055</v>
      </c>
      <c r="N52" s="8">
        <f t="shared" si="4"/>
        <v>5123.3441299819742</v>
      </c>
      <c r="P52" s="23">
        <v>2055</v>
      </c>
      <c r="Q52" s="8">
        <f t="shared" si="5"/>
        <v>5788.1914832405428</v>
      </c>
    </row>
    <row r="53" spans="1:17" x14ac:dyDescent="0.3">
      <c r="A53" s="23">
        <v>2056</v>
      </c>
      <c r="B53" s="8">
        <f t="shared" si="0"/>
        <v>5506.5132458551143</v>
      </c>
      <c r="D53" s="23">
        <v>2056</v>
      </c>
      <c r="E53" s="8">
        <f t="shared" si="1"/>
        <v>5247.6454199227201</v>
      </c>
      <c r="G53" s="23">
        <v>2056</v>
      </c>
      <c r="H53" s="8">
        <f t="shared" si="2"/>
        <v>6120.0955278705133</v>
      </c>
      <c r="J53" s="23">
        <v>2056</v>
      </c>
      <c r="K53" s="8">
        <f t="shared" si="3"/>
        <v>5721.013618769186</v>
      </c>
      <c r="M53" s="23">
        <v>2056</v>
      </c>
      <c r="N53" s="8">
        <f t="shared" si="4"/>
        <v>5128.2901812980663</v>
      </c>
      <c r="P53" s="23">
        <v>2056</v>
      </c>
      <c r="Q53" s="8">
        <f t="shared" si="5"/>
        <v>5808.25535551558</v>
      </c>
    </row>
    <row r="54" spans="1:17" x14ac:dyDescent="0.3">
      <c r="A54" s="23">
        <v>2057</v>
      </c>
      <c r="B54" s="8">
        <f t="shared" si="0"/>
        <v>5516.261845855116</v>
      </c>
      <c r="D54" s="23">
        <v>2057</v>
      </c>
      <c r="E54" s="8">
        <f t="shared" si="1"/>
        <v>5253.1699620080453</v>
      </c>
      <c r="G54" s="23">
        <v>2057</v>
      </c>
      <c r="H54" s="8">
        <f t="shared" si="2"/>
        <v>6159.7412208889427</v>
      </c>
      <c r="J54" s="23">
        <v>2057</v>
      </c>
      <c r="K54" s="8">
        <f t="shared" si="3"/>
        <v>5746.9168617831374</v>
      </c>
      <c r="M54" s="23">
        <v>2057</v>
      </c>
      <c r="N54" s="8">
        <f t="shared" si="4"/>
        <v>5133.2362326141592</v>
      </c>
      <c r="P54" s="23">
        <v>2057</v>
      </c>
      <c r="Q54" s="8">
        <f t="shared" si="5"/>
        <v>5828.3192277906228</v>
      </c>
    </row>
    <row r="55" spans="1:17" x14ac:dyDescent="0.3">
      <c r="A55" s="23">
        <v>2058</v>
      </c>
      <c r="B55" s="8">
        <f t="shared" si="0"/>
        <v>5526.0104458551159</v>
      </c>
      <c r="D55" s="23">
        <v>2058</v>
      </c>
      <c r="E55" s="8">
        <f t="shared" si="1"/>
        <v>5258.6945040933706</v>
      </c>
      <c r="G55" s="23">
        <v>2058</v>
      </c>
      <c r="H55" s="8">
        <f t="shared" si="2"/>
        <v>6199.3869139073731</v>
      </c>
      <c r="J55" s="23">
        <v>2058</v>
      </c>
      <c r="K55" s="8">
        <f t="shared" si="3"/>
        <v>5772.8201047970897</v>
      </c>
      <c r="M55" s="23">
        <v>2058</v>
      </c>
      <c r="N55" s="8">
        <f t="shared" si="4"/>
        <v>5138.1822839302531</v>
      </c>
      <c r="P55" s="23">
        <v>2058</v>
      </c>
      <c r="Q55" s="8">
        <f t="shared" si="5"/>
        <v>5848.3831000656619</v>
      </c>
    </row>
    <row r="56" spans="1:17" x14ac:dyDescent="0.3">
      <c r="A56" s="23">
        <v>2059</v>
      </c>
      <c r="B56" s="8">
        <f t="shared" si="0"/>
        <v>5535.7590458551149</v>
      </c>
      <c r="D56" s="23">
        <v>2059</v>
      </c>
      <c r="E56" s="8">
        <f t="shared" si="1"/>
        <v>5264.219046178695</v>
      </c>
      <c r="G56" s="23">
        <v>2059</v>
      </c>
      <c r="H56" s="8">
        <f t="shared" si="2"/>
        <v>6239.0326069258035</v>
      </c>
      <c r="J56" s="23">
        <v>2059</v>
      </c>
      <c r="K56" s="8">
        <f t="shared" si="3"/>
        <v>5798.723347811042</v>
      </c>
      <c r="M56" s="23">
        <v>2059</v>
      </c>
      <c r="N56" s="8">
        <f t="shared" si="4"/>
        <v>5143.1283352463461</v>
      </c>
      <c r="P56" s="23">
        <v>2059</v>
      </c>
      <c r="Q56" s="8">
        <f t="shared" si="5"/>
        <v>5868.4469723407028</v>
      </c>
    </row>
    <row r="57" spans="1:17" x14ac:dyDescent="0.3">
      <c r="A57" s="23">
        <v>2060</v>
      </c>
      <c r="B57" s="8">
        <f t="shared" si="0"/>
        <v>5545.5076458551139</v>
      </c>
      <c r="D57" s="23">
        <v>2060</v>
      </c>
      <c r="E57" s="8">
        <f t="shared" si="1"/>
        <v>5269.743588264022</v>
      </c>
      <c r="G57" s="23">
        <v>2060</v>
      </c>
      <c r="H57" s="8">
        <f t="shared" si="2"/>
        <v>6278.6782999442339</v>
      </c>
      <c r="J57" s="23">
        <v>2060</v>
      </c>
      <c r="K57" s="8">
        <f t="shared" si="3"/>
        <v>5824.6265908249934</v>
      </c>
      <c r="M57" s="23">
        <v>2060</v>
      </c>
      <c r="N57" s="8">
        <f t="shared" si="4"/>
        <v>5148.0743865624399</v>
      </c>
      <c r="P57" s="23">
        <v>2060</v>
      </c>
      <c r="Q57" s="8">
        <f t="shared" si="5"/>
        <v>5888.5108446157419</v>
      </c>
    </row>
    <row r="59" spans="1:17" x14ac:dyDescent="0.3">
      <c r="A59" s="13"/>
    </row>
    <row r="60" spans="1:17" x14ac:dyDescent="0.3">
      <c r="A60" s="13"/>
    </row>
    <row r="61" spans="1:17" ht="14.4" x14ac:dyDescent="0.3">
      <c r="A61" s="20" t="s">
        <v>159</v>
      </c>
      <c r="Q61" s="19"/>
    </row>
    <row r="62" spans="1:17" ht="14.4" x14ac:dyDescent="0.3">
      <c r="A62" s="10" t="s">
        <v>1</v>
      </c>
      <c r="B62" s="1" t="s">
        <v>35</v>
      </c>
      <c r="D62" s="10" t="s">
        <v>2</v>
      </c>
      <c r="E62" s="1" t="s">
        <v>35</v>
      </c>
      <c r="G62" s="10" t="s">
        <v>3</v>
      </c>
      <c r="H62" s="1" t="s">
        <v>35</v>
      </c>
      <c r="J62" s="8" t="s">
        <v>4</v>
      </c>
      <c r="K62" s="1" t="s">
        <v>35</v>
      </c>
      <c r="M62" s="10" t="s">
        <v>5</v>
      </c>
      <c r="N62" s="1" t="s">
        <v>35</v>
      </c>
      <c r="P62" s="10" t="s">
        <v>6</v>
      </c>
      <c r="Q62" s="1" t="s">
        <v>35</v>
      </c>
    </row>
    <row r="63" spans="1:17" x14ac:dyDescent="0.3">
      <c r="A63" s="23">
        <v>2011</v>
      </c>
      <c r="B63" s="8">
        <v>4703.1310788551136</v>
      </c>
      <c r="D63" s="23">
        <v>2011</v>
      </c>
      <c r="E63" s="8">
        <v>4601.0876788551141</v>
      </c>
      <c r="G63" s="23">
        <v>2011</v>
      </c>
      <c r="H63" s="8">
        <v>4704.7863915571252</v>
      </c>
      <c r="J63" s="23">
        <v>2011</v>
      </c>
      <c r="K63" s="8">
        <v>4704.5537915571249</v>
      </c>
      <c r="M63" s="23">
        <v>2011</v>
      </c>
      <c r="N63" s="8">
        <v>4703.2740788551137</v>
      </c>
      <c r="P63" s="23">
        <v>2011</v>
      </c>
      <c r="Q63" s="8">
        <v>4704.0887915571257</v>
      </c>
    </row>
    <row r="64" spans="1:17" x14ac:dyDescent="0.3">
      <c r="A64" s="23">
        <v>2012</v>
      </c>
      <c r="B64" s="8">
        <v>4713.4030118551145</v>
      </c>
      <c r="D64" s="23">
        <v>2012</v>
      </c>
      <c r="E64" s="8">
        <v>4615.1059430200503</v>
      </c>
      <c r="G64" s="23">
        <v>2012</v>
      </c>
      <c r="H64" s="8">
        <v>4720.4350535410558</v>
      </c>
      <c r="J64" s="23">
        <v>2012</v>
      </c>
      <c r="K64" s="8">
        <v>4712.832906984906</v>
      </c>
      <c r="M64" s="23">
        <v>2012</v>
      </c>
      <c r="N64" s="8">
        <v>4707.5445134509064</v>
      </c>
      <c r="P64" s="23">
        <v>2012</v>
      </c>
      <c r="Q64" s="8">
        <v>4711.7066085281394</v>
      </c>
    </row>
    <row r="65" spans="1:17" x14ac:dyDescent="0.3">
      <c r="A65" s="23">
        <v>2013</v>
      </c>
      <c r="B65" s="8">
        <v>4723.6749448551145</v>
      </c>
      <c r="D65" s="23">
        <v>2013</v>
      </c>
      <c r="E65" s="8">
        <v>4629.1242071849865</v>
      </c>
      <c r="G65" s="23">
        <v>2013</v>
      </c>
      <c r="H65" s="8">
        <v>4735.5547571460793</v>
      </c>
      <c r="J65" s="23">
        <v>2013</v>
      </c>
      <c r="K65" s="8">
        <v>4720.5830640337817</v>
      </c>
      <c r="M65" s="23">
        <v>2013</v>
      </c>
      <c r="N65" s="8">
        <v>4711.8149480466973</v>
      </c>
      <c r="P65" s="23">
        <v>2013</v>
      </c>
      <c r="Q65" s="8">
        <v>4718.7954671202478</v>
      </c>
    </row>
    <row r="66" spans="1:17" x14ac:dyDescent="0.3">
      <c r="A66" s="23">
        <v>2014</v>
      </c>
      <c r="B66" s="8">
        <v>4733.9468778551154</v>
      </c>
      <c r="D66" s="23">
        <v>2014</v>
      </c>
      <c r="E66" s="8">
        <v>4643.1424713499227</v>
      </c>
      <c r="G66" s="23">
        <v>2014</v>
      </c>
      <c r="H66" s="8">
        <v>4750.6750607880931</v>
      </c>
      <c r="J66" s="23">
        <v>2014</v>
      </c>
      <c r="K66" s="8">
        <v>4728.333821119646</v>
      </c>
      <c r="M66" s="23">
        <v>2014</v>
      </c>
      <c r="N66" s="8">
        <v>4716.0853826424882</v>
      </c>
      <c r="P66" s="23">
        <v>2014</v>
      </c>
      <c r="Q66" s="8">
        <v>4725.8849257493466</v>
      </c>
    </row>
    <row r="67" spans="1:17" x14ac:dyDescent="0.3">
      <c r="A67" s="23">
        <v>2015</v>
      </c>
      <c r="B67" s="8">
        <v>4744.2188108551154</v>
      </c>
      <c r="D67" s="23">
        <v>2015</v>
      </c>
      <c r="E67" s="8">
        <v>4657.160735514859</v>
      </c>
      <c r="G67" s="23">
        <v>2015</v>
      </c>
      <c r="H67" s="8">
        <v>4765.7957932218642</v>
      </c>
      <c r="J67" s="23">
        <v>2015</v>
      </c>
      <c r="K67" s="8">
        <v>4736.0850069972694</v>
      </c>
      <c r="M67" s="23">
        <v>2015</v>
      </c>
      <c r="N67" s="8">
        <v>4720.3558172382782</v>
      </c>
      <c r="P67" s="23">
        <v>2015</v>
      </c>
      <c r="Q67" s="8">
        <v>4732.9748131702017</v>
      </c>
    </row>
    <row r="68" spans="1:17" x14ac:dyDescent="0.3">
      <c r="A68" s="23">
        <v>2016</v>
      </c>
      <c r="B68" s="8">
        <v>4768.8840938551148</v>
      </c>
      <c r="D68" s="23">
        <v>2016</v>
      </c>
      <c r="E68" s="8">
        <v>4676.1028862638614</v>
      </c>
      <c r="G68" s="23">
        <v>2016</v>
      </c>
      <c r="H68" s="8">
        <v>4792.9146825445432</v>
      </c>
      <c r="J68" s="23">
        <v>2016</v>
      </c>
      <c r="K68" s="8">
        <v>4759.2183921164406</v>
      </c>
      <c r="M68" s="23">
        <v>2016</v>
      </c>
      <c r="N68" s="8">
        <v>4731.9628172775729</v>
      </c>
      <c r="P68" s="23">
        <v>2016</v>
      </c>
      <c r="Q68" s="8">
        <v>4761.432134093905</v>
      </c>
    </row>
    <row r="69" spans="1:17" x14ac:dyDescent="0.3">
      <c r="A69" s="23">
        <v>2017</v>
      </c>
      <c r="B69" s="8">
        <v>4793.549376855115</v>
      </c>
      <c r="D69" s="23">
        <v>2017</v>
      </c>
      <c r="E69" s="8">
        <v>4695.0450370128628</v>
      </c>
      <c r="G69" s="23">
        <v>2017</v>
      </c>
      <c r="H69" s="8">
        <v>4820.0339566187185</v>
      </c>
      <c r="J69" s="23">
        <v>2017</v>
      </c>
      <c r="K69" s="8">
        <v>4782.3521619871062</v>
      </c>
      <c r="M69" s="23">
        <v>2017</v>
      </c>
      <c r="N69" s="8">
        <v>4743.5698173168648</v>
      </c>
      <c r="P69" s="23">
        <v>2017</v>
      </c>
      <c r="Q69" s="8">
        <v>4789.8898397691019</v>
      </c>
    </row>
    <row r="70" spans="1:17" x14ac:dyDescent="0.3">
      <c r="A70" s="23">
        <v>2018</v>
      </c>
      <c r="B70" s="8">
        <v>4818.2146598551144</v>
      </c>
      <c r="D70" s="23">
        <v>2018</v>
      </c>
      <c r="E70" s="8">
        <v>4713.9871877618662</v>
      </c>
      <c r="G70" s="23">
        <v>2018</v>
      </c>
      <c r="H70" s="8">
        <v>4847.1538840907342</v>
      </c>
      <c r="J70" s="23">
        <v>2018</v>
      </c>
      <c r="K70" s="8">
        <v>4805.486585255615</v>
      </c>
      <c r="M70" s="23">
        <v>2018</v>
      </c>
      <c r="N70" s="8">
        <v>4755.1768173561586</v>
      </c>
      <c r="P70" s="23">
        <v>2018</v>
      </c>
      <c r="Q70" s="8">
        <v>4818.3481988421399</v>
      </c>
    </row>
    <row r="71" spans="1:17" x14ac:dyDescent="0.3">
      <c r="A71" s="23">
        <v>2019</v>
      </c>
      <c r="B71" s="8">
        <v>4842.8799428551165</v>
      </c>
      <c r="D71" s="23">
        <v>2019</v>
      </c>
      <c r="E71" s="8">
        <v>4732.9293385108704</v>
      </c>
      <c r="G71" s="23">
        <v>2019</v>
      </c>
      <c r="H71" s="8">
        <v>4874.2738814304612</v>
      </c>
      <c r="J71" s="23">
        <v>2019</v>
      </c>
      <c r="K71" s="8">
        <v>4828.6210783918341</v>
      </c>
      <c r="M71" s="23">
        <v>2019</v>
      </c>
      <c r="N71" s="8">
        <v>4766.7838173954506</v>
      </c>
      <c r="P71" s="23">
        <v>2019</v>
      </c>
      <c r="Q71" s="8">
        <v>4846.8066277828893</v>
      </c>
    </row>
    <row r="72" spans="1:17" x14ac:dyDescent="0.3">
      <c r="A72" s="23">
        <v>2020</v>
      </c>
      <c r="B72" s="8">
        <v>4872.5452258551159</v>
      </c>
      <c r="D72" s="23">
        <v>2020</v>
      </c>
      <c r="E72" s="8">
        <v>4756.8714892598728</v>
      </c>
      <c r="G72" s="23">
        <v>2020</v>
      </c>
      <c r="H72" s="8">
        <v>4906.3929839435532</v>
      </c>
      <c r="J72" s="23">
        <v>2020</v>
      </c>
      <c r="K72" s="8">
        <v>4856.7546767014164</v>
      </c>
      <c r="M72" s="23">
        <v>2020</v>
      </c>
      <c r="N72" s="8">
        <v>4783.3908174347434</v>
      </c>
      <c r="P72" s="23">
        <v>2020</v>
      </c>
      <c r="Q72" s="8">
        <v>4880.264161897001</v>
      </c>
    </row>
    <row r="73" spans="1:17" x14ac:dyDescent="0.3">
      <c r="A73" s="23">
        <v>2021</v>
      </c>
      <c r="B73" s="8">
        <v>4896.0095088551152</v>
      </c>
      <c r="D73" s="23">
        <v>2021</v>
      </c>
      <c r="E73" s="8">
        <v>4776.9368766003372</v>
      </c>
      <c r="G73" s="23">
        <v>2021</v>
      </c>
      <c r="H73" s="8">
        <v>4935.2026065865757</v>
      </c>
      <c r="J73" s="23">
        <v>2021</v>
      </c>
      <c r="K73" s="8">
        <v>4881.4787951409344</v>
      </c>
      <c r="M73" s="23">
        <v>2021</v>
      </c>
      <c r="N73" s="8">
        <v>4796.2210540655024</v>
      </c>
      <c r="P73" s="23">
        <v>2021</v>
      </c>
      <c r="Q73" s="8">
        <v>4910.3122161410511</v>
      </c>
    </row>
    <row r="74" spans="1:17" x14ac:dyDescent="0.3">
      <c r="A74" s="23">
        <v>2022</v>
      </c>
      <c r="B74" s="8">
        <v>4919.4737918551145</v>
      </c>
      <c r="D74" s="23">
        <v>2022</v>
      </c>
      <c r="E74" s="8">
        <v>4797.0022639408053</v>
      </c>
      <c r="G74" s="23">
        <v>2022</v>
      </c>
      <c r="H74" s="8">
        <v>4964.0125662302835</v>
      </c>
      <c r="J74" s="23">
        <v>2022</v>
      </c>
      <c r="K74" s="8">
        <v>4906.203250581133</v>
      </c>
      <c r="M74" s="23">
        <v>2022</v>
      </c>
      <c r="N74" s="8">
        <v>4809.0512906962585</v>
      </c>
      <c r="P74" s="23">
        <v>2022</v>
      </c>
      <c r="Q74" s="8">
        <v>4940.3606073857791</v>
      </c>
    </row>
    <row r="75" spans="1:17" x14ac:dyDescent="0.3">
      <c r="A75" s="23">
        <v>2023</v>
      </c>
      <c r="B75" s="8">
        <v>4942.9380748551157</v>
      </c>
      <c r="D75" s="23">
        <v>2023</v>
      </c>
      <c r="E75" s="8">
        <v>4817.0676512812715</v>
      </c>
      <c r="G75" s="23">
        <v>2023</v>
      </c>
      <c r="H75" s="8">
        <v>4992.8225258739913</v>
      </c>
      <c r="J75" s="23">
        <v>2023</v>
      </c>
      <c r="K75" s="8">
        <v>4930.9277060213326</v>
      </c>
      <c r="M75" s="23">
        <v>2023</v>
      </c>
      <c r="N75" s="8">
        <v>4821.8815273270175</v>
      </c>
      <c r="P75" s="23">
        <v>2023</v>
      </c>
      <c r="Q75" s="8">
        <v>4970.408998630508</v>
      </c>
    </row>
    <row r="76" spans="1:17" x14ac:dyDescent="0.3">
      <c r="A76" s="23">
        <v>2024</v>
      </c>
      <c r="B76" s="8">
        <v>4966.402357855116</v>
      </c>
      <c r="D76" s="23">
        <v>2024</v>
      </c>
      <c r="E76" s="8">
        <v>4837.1330386217396</v>
      </c>
      <c r="G76" s="23">
        <v>2024</v>
      </c>
      <c r="H76" s="8">
        <v>5021.6324855176972</v>
      </c>
      <c r="J76" s="23">
        <v>2024</v>
      </c>
      <c r="K76" s="8">
        <v>4955.6521614615322</v>
      </c>
      <c r="M76" s="23">
        <v>2024</v>
      </c>
      <c r="N76" s="8">
        <v>4834.7117639577755</v>
      </c>
      <c r="P76" s="23">
        <v>2024</v>
      </c>
      <c r="Q76" s="8">
        <v>5000.4573898752378</v>
      </c>
    </row>
    <row r="77" spans="1:17" x14ac:dyDescent="0.3">
      <c r="A77" s="23">
        <v>2025</v>
      </c>
      <c r="B77" s="8">
        <v>4989.8666408551153</v>
      </c>
      <c r="D77" s="23">
        <v>2025</v>
      </c>
      <c r="E77" s="8">
        <v>4857.1984259622059</v>
      </c>
      <c r="G77" s="23">
        <v>2025</v>
      </c>
      <c r="H77" s="8">
        <v>5050.4424451624036</v>
      </c>
      <c r="J77" s="23">
        <v>2025</v>
      </c>
      <c r="K77" s="8">
        <v>4980.3766169027313</v>
      </c>
      <c r="M77" s="23">
        <v>2025</v>
      </c>
      <c r="N77" s="8">
        <v>4847.5420005885317</v>
      </c>
      <c r="P77" s="23">
        <v>2025</v>
      </c>
      <c r="Q77" s="8">
        <v>5030.5057811209681</v>
      </c>
    </row>
    <row r="78" spans="1:17" x14ac:dyDescent="0.3">
      <c r="A78" s="23">
        <v>2026</v>
      </c>
      <c r="B78" s="8">
        <v>5013.3309238551137</v>
      </c>
      <c r="D78" s="23">
        <v>2026</v>
      </c>
      <c r="E78" s="8">
        <v>4877.2638133026712</v>
      </c>
      <c r="G78" s="23">
        <v>2026</v>
      </c>
      <c r="H78" s="8">
        <v>5078.77976691811</v>
      </c>
      <c r="J78" s="23">
        <v>2026</v>
      </c>
      <c r="K78" s="8">
        <v>5004.6284344549294</v>
      </c>
      <c r="M78" s="23">
        <v>2026</v>
      </c>
      <c r="N78" s="8">
        <v>4860.3722372192897</v>
      </c>
      <c r="P78" s="23">
        <v>2026</v>
      </c>
      <c r="Q78" s="8">
        <v>5060.0815344776966</v>
      </c>
    </row>
    <row r="79" spans="1:17" x14ac:dyDescent="0.3">
      <c r="A79" s="23">
        <v>2027</v>
      </c>
      <c r="B79" s="8">
        <v>5036.7952068551149</v>
      </c>
      <c r="D79" s="23">
        <v>2027</v>
      </c>
      <c r="E79" s="8">
        <v>4897.3292006431393</v>
      </c>
      <c r="G79" s="23">
        <v>2027</v>
      </c>
      <c r="H79" s="8">
        <v>5107.1170886738182</v>
      </c>
      <c r="J79" s="23">
        <v>2027</v>
      </c>
      <c r="K79" s="8">
        <v>5028.8802520071285</v>
      </c>
      <c r="M79" s="23">
        <v>2027</v>
      </c>
      <c r="N79" s="8">
        <v>4873.2024738500468</v>
      </c>
      <c r="P79" s="23">
        <v>2027</v>
      </c>
      <c r="Q79" s="8">
        <v>5089.6572878344277</v>
      </c>
    </row>
    <row r="80" spans="1:17" x14ac:dyDescent="0.3">
      <c r="A80" s="23">
        <v>2028</v>
      </c>
      <c r="B80" s="8">
        <v>5060.259489855116</v>
      </c>
      <c r="D80" s="23">
        <v>2028</v>
      </c>
      <c r="E80" s="8">
        <v>4917.3945879836065</v>
      </c>
      <c r="G80" s="23">
        <v>2028</v>
      </c>
      <c r="H80" s="8">
        <v>5135.4544104295237</v>
      </c>
      <c r="J80" s="23">
        <v>2028</v>
      </c>
      <c r="K80" s="8">
        <v>5053.1320695593258</v>
      </c>
      <c r="M80" s="23">
        <v>2028</v>
      </c>
      <c r="N80" s="8">
        <v>4886.0327104808039</v>
      </c>
      <c r="P80" s="23">
        <v>2028</v>
      </c>
      <c r="Q80" s="8">
        <v>5119.2330411911553</v>
      </c>
    </row>
    <row r="81" spans="1:17" x14ac:dyDescent="0.3">
      <c r="A81" s="23">
        <v>2029</v>
      </c>
      <c r="B81" s="8">
        <v>5083.7237728551154</v>
      </c>
      <c r="D81" s="23">
        <v>2029</v>
      </c>
      <c r="E81" s="8">
        <v>4937.4599753240736</v>
      </c>
      <c r="G81" s="23">
        <v>2029</v>
      </c>
      <c r="H81" s="8">
        <v>5163.791732185231</v>
      </c>
      <c r="J81" s="23">
        <v>2029</v>
      </c>
      <c r="K81" s="8">
        <v>5077.3838871115267</v>
      </c>
      <c r="M81" s="23">
        <v>2029</v>
      </c>
      <c r="N81" s="8">
        <v>4898.862947111561</v>
      </c>
      <c r="P81" s="23">
        <v>2029</v>
      </c>
      <c r="Q81" s="8">
        <v>5148.8087945478846</v>
      </c>
    </row>
    <row r="82" spans="1:17" x14ac:dyDescent="0.3">
      <c r="A82" s="23">
        <v>2030</v>
      </c>
      <c r="B82" s="8">
        <v>5112.1880558551147</v>
      </c>
      <c r="D82" s="23">
        <v>2030</v>
      </c>
      <c r="E82" s="8">
        <v>4957.5253626645399</v>
      </c>
      <c r="G82" s="23">
        <v>2030</v>
      </c>
      <c r="H82" s="8">
        <v>5192.1290539409374</v>
      </c>
      <c r="J82" s="23">
        <v>2030</v>
      </c>
      <c r="K82" s="8">
        <v>5101.6357046637231</v>
      </c>
      <c r="M82" s="23">
        <v>2030</v>
      </c>
      <c r="N82" s="8">
        <v>4911.6931837423181</v>
      </c>
      <c r="P82" s="23">
        <v>2030</v>
      </c>
      <c r="Q82" s="8">
        <v>5178.3845479046122</v>
      </c>
    </row>
    <row r="83" spans="1:17" x14ac:dyDescent="0.3">
      <c r="A83" s="23">
        <v>2031</v>
      </c>
      <c r="B83" s="8">
        <v>5135.0023398551148</v>
      </c>
      <c r="D83" s="23">
        <v>2031</v>
      </c>
      <c r="E83" s="8">
        <v>4976.451841654386</v>
      </c>
      <c r="G83" s="23">
        <v>2031</v>
      </c>
      <c r="H83" s="8">
        <v>5219.6921397754395</v>
      </c>
      <c r="J83" s="23">
        <v>2031</v>
      </c>
      <c r="K83" s="8">
        <v>5125.2612298153199</v>
      </c>
      <c r="M83" s="23">
        <v>2031</v>
      </c>
      <c r="N83" s="8">
        <v>4923.2845120224556</v>
      </c>
      <c r="P83" s="23">
        <v>2031</v>
      </c>
      <c r="Q83" s="8">
        <v>5207.3340088607401</v>
      </c>
    </row>
    <row r="84" spans="1:17" x14ac:dyDescent="0.3">
      <c r="A84" s="23">
        <v>2032</v>
      </c>
      <c r="B84" s="8">
        <v>5157.8166238551148</v>
      </c>
      <c r="D84" s="23">
        <v>2032</v>
      </c>
      <c r="E84" s="8">
        <v>4995.3783206442331</v>
      </c>
      <c r="G84" s="23">
        <v>2032</v>
      </c>
      <c r="H84" s="8">
        <v>5247.2552256099416</v>
      </c>
      <c r="J84" s="23">
        <v>2032</v>
      </c>
      <c r="K84" s="8">
        <v>5148.8867549669158</v>
      </c>
      <c r="M84" s="23">
        <v>2032</v>
      </c>
      <c r="N84" s="8">
        <v>4934.8758403025922</v>
      </c>
      <c r="P84" s="23">
        <v>2032</v>
      </c>
      <c r="Q84" s="8">
        <v>5236.2834698168663</v>
      </c>
    </row>
    <row r="85" spans="1:17" x14ac:dyDescent="0.3">
      <c r="A85" s="23">
        <v>2033</v>
      </c>
      <c r="B85" s="8">
        <v>5180.6309078551158</v>
      </c>
      <c r="D85" s="23">
        <v>2033</v>
      </c>
      <c r="E85" s="8">
        <v>5014.3047996340783</v>
      </c>
      <c r="G85" s="23">
        <v>2033</v>
      </c>
      <c r="H85" s="8">
        <v>5274.8183114444437</v>
      </c>
      <c r="J85" s="23">
        <v>2033</v>
      </c>
      <c r="K85" s="8">
        <v>5172.5122801185098</v>
      </c>
      <c r="M85" s="23">
        <v>2033</v>
      </c>
      <c r="N85" s="8">
        <v>4946.4671685827279</v>
      </c>
      <c r="P85" s="23">
        <v>2033</v>
      </c>
      <c r="Q85" s="8">
        <v>5265.2329307729906</v>
      </c>
    </row>
    <row r="86" spans="1:17" x14ac:dyDescent="0.3">
      <c r="A86" s="23">
        <v>2034</v>
      </c>
      <c r="B86" s="8">
        <v>5203.4451918551158</v>
      </c>
      <c r="D86" s="23">
        <v>2034</v>
      </c>
      <c r="E86" s="8">
        <v>5033.2312786239245</v>
      </c>
      <c r="G86" s="23">
        <v>2034</v>
      </c>
      <c r="H86" s="8">
        <v>5302.3813972789449</v>
      </c>
      <c r="J86" s="23">
        <v>2034</v>
      </c>
      <c r="K86" s="8">
        <v>5196.1378052701066</v>
      </c>
      <c r="M86" s="23">
        <v>2034</v>
      </c>
      <c r="N86" s="8">
        <v>4958.0584968628655</v>
      </c>
      <c r="P86" s="23">
        <v>2034</v>
      </c>
      <c r="Q86" s="8">
        <v>5294.1823917291194</v>
      </c>
    </row>
    <row r="87" spans="1:17" x14ac:dyDescent="0.3">
      <c r="A87" s="23">
        <v>2035</v>
      </c>
      <c r="B87" s="8">
        <v>5226.2594758551149</v>
      </c>
      <c r="D87" s="23">
        <v>2035</v>
      </c>
      <c r="E87" s="8">
        <v>5052.1577576137715</v>
      </c>
      <c r="G87" s="23">
        <v>2035</v>
      </c>
      <c r="H87" s="8">
        <v>5329.9444831134469</v>
      </c>
      <c r="J87" s="23">
        <v>2035</v>
      </c>
      <c r="K87" s="8">
        <v>5219.7633304216997</v>
      </c>
      <c r="M87" s="23">
        <v>2035</v>
      </c>
      <c r="N87" s="8">
        <v>4969.6498251430003</v>
      </c>
      <c r="P87" s="23">
        <v>2035</v>
      </c>
      <c r="Q87" s="8">
        <v>5323.1318526852447</v>
      </c>
    </row>
    <row r="88" spans="1:17" x14ac:dyDescent="0.3">
      <c r="A88" s="23">
        <v>2036</v>
      </c>
      <c r="B88" s="8">
        <v>5242.0947098551151</v>
      </c>
      <c r="D88" s="23">
        <v>2036</v>
      </c>
      <c r="E88" s="8">
        <v>5066.7333303701307</v>
      </c>
      <c r="G88" s="23">
        <v>2036</v>
      </c>
      <c r="H88" s="8">
        <v>5369.7232493734955</v>
      </c>
      <c r="J88" s="23">
        <v>2036</v>
      </c>
      <c r="K88" s="8">
        <v>5246.183367353171</v>
      </c>
      <c r="M88" s="23">
        <v>2036</v>
      </c>
      <c r="N88" s="8">
        <v>4979.7071071301298</v>
      </c>
      <c r="P88" s="23">
        <v>2036</v>
      </c>
      <c r="Q88" s="8">
        <v>5347.9725188778011</v>
      </c>
    </row>
    <row r="89" spans="1:17" x14ac:dyDescent="0.3">
      <c r="A89" s="23">
        <v>2037</v>
      </c>
      <c r="B89" s="8">
        <v>5257.9299438551134</v>
      </c>
      <c r="D89" s="23">
        <v>2037</v>
      </c>
      <c r="E89" s="8">
        <v>5081.3089031264899</v>
      </c>
      <c r="G89" s="23">
        <v>2037</v>
      </c>
      <c r="H89" s="8">
        <v>5409.5020156335431</v>
      </c>
      <c r="J89" s="23">
        <v>2037</v>
      </c>
      <c r="K89" s="8">
        <v>5272.6034042846404</v>
      </c>
      <c r="M89" s="23">
        <v>2037</v>
      </c>
      <c r="N89" s="8">
        <v>4989.7643891172575</v>
      </c>
      <c r="P89" s="23">
        <v>2037</v>
      </c>
      <c r="Q89" s="8">
        <v>5372.8131850703594</v>
      </c>
    </row>
    <row r="90" spans="1:17" x14ac:dyDescent="0.3">
      <c r="A90" s="23">
        <v>2038</v>
      </c>
      <c r="B90" s="8">
        <v>5273.7651778551135</v>
      </c>
      <c r="D90" s="23">
        <v>2038</v>
      </c>
      <c r="E90" s="8">
        <v>5095.8844758828509</v>
      </c>
      <c r="G90" s="23">
        <v>2038</v>
      </c>
      <c r="H90" s="8">
        <v>5449.2807818935935</v>
      </c>
      <c r="J90" s="23">
        <v>2038</v>
      </c>
      <c r="K90" s="8">
        <v>5299.0234412161089</v>
      </c>
      <c r="M90" s="23">
        <v>2038</v>
      </c>
      <c r="N90" s="8">
        <v>4999.8216711043842</v>
      </c>
      <c r="P90" s="23">
        <v>2038</v>
      </c>
      <c r="Q90" s="8">
        <v>5397.6538512629168</v>
      </c>
    </row>
    <row r="91" spans="1:17" x14ac:dyDescent="0.3">
      <c r="A91" s="23">
        <v>2039</v>
      </c>
      <c r="B91" s="8">
        <v>5289.6004118551155</v>
      </c>
      <c r="D91" s="23">
        <v>2039</v>
      </c>
      <c r="E91" s="8">
        <v>5110.4600486392128</v>
      </c>
      <c r="G91" s="23">
        <v>2039</v>
      </c>
      <c r="H91" s="8">
        <v>5489.059548153642</v>
      </c>
      <c r="J91" s="23">
        <v>2039</v>
      </c>
      <c r="K91" s="8">
        <v>5325.4434781475775</v>
      </c>
      <c r="M91" s="23">
        <v>2039</v>
      </c>
      <c r="N91" s="8">
        <v>5009.8789530915137</v>
      </c>
      <c r="P91" s="23">
        <v>2039</v>
      </c>
      <c r="Q91" s="8">
        <v>5422.4945174554741</v>
      </c>
    </row>
    <row r="92" spans="1:17" x14ac:dyDescent="0.3">
      <c r="A92" s="23">
        <v>2040</v>
      </c>
      <c r="B92" s="8">
        <v>5305.4356458551147</v>
      </c>
      <c r="D92" s="23">
        <v>2040</v>
      </c>
      <c r="E92" s="8">
        <v>5125.0356213955729</v>
      </c>
      <c r="G92" s="23">
        <v>2040</v>
      </c>
      <c r="H92" s="8">
        <v>5528.8383144136924</v>
      </c>
      <c r="J92" s="23">
        <v>2040</v>
      </c>
      <c r="K92" s="8">
        <v>5351.8635150790487</v>
      </c>
      <c r="M92" s="23">
        <v>2040</v>
      </c>
      <c r="N92" s="8">
        <v>5019.9362350786414</v>
      </c>
      <c r="P92" s="23">
        <v>2040</v>
      </c>
      <c r="Q92" s="8">
        <v>5447.3351836480324</v>
      </c>
    </row>
    <row r="93" spans="1:17" x14ac:dyDescent="0.3">
      <c r="A93" s="23">
        <v>2041</v>
      </c>
      <c r="B93" s="8">
        <v>5319.6942458551148</v>
      </c>
      <c r="D93" s="23">
        <v>2041</v>
      </c>
      <c r="E93" s="8">
        <v>5133.9818759970931</v>
      </c>
      <c r="G93" s="23">
        <v>2041</v>
      </c>
      <c r="H93" s="8">
        <v>5564.1766199483154</v>
      </c>
      <c r="J93" s="23">
        <v>2041</v>
      </c>
      <c r="K93" s="8">
        <v>5373.2365796396907</v>
      </c>
      <c r="M93" s="23">
        <v>2041</v>
      </c>
      <c r="N93" s="8">
        <v>5027.8039989109284</v>
      </c>
      <c r="P93" s="23">
        <v>2041</v>
      </c>
      <c r="Q93" s="8">
        <v>5471.3888774697616</v>
      </c>
    </row>
    <row r="94" spans="1:17" x14ac:dyDescent="0.3">
      <c r="A94" s="23">
        <v>2042</v>
      </c>
      <c r="B94" s="8">
        <v>5333.9528458551149</v>
      </c>
      <c r="D94" s="23">
        <v>2042</v>
      </c>
      <c r="E94" s="8">
        <v>5142.9281305986124</v>
      </c>
      <c r="G94" s="23">
        <v>2042</v>
      </c>
      <c r="H94" s="8">
        <v>5599.5149254829412</v>
      </c>
      <c r="J94" s="23">
        <v>2042</v>
      </c>
      <c r="K94" s="8">
        <v>5394.6096442003336</v>
      </c>
      <c r="M94" s="23">
        <v>2042</v>
      </c>
      <c r="N94" s="8">
        <v>5035.6717627432154</v>
      </c>
      <c r="P94" s="23">
        <v>2042</v>
      </c>
      <c r="Q94" s="8">
        <v>5495.4425712914936</v>
      </c>
    </row>
    <row r="95" spans="1:17" x14ac:dyDescent="0.3">
      <c r="A95" s="23">
        <v>2043</v>
      </c>
      <c r="B95" s="8">
        <v>5348.211445855115</v>
      </c>
      <c r="D95" s="23">
        <v>2043</v>
      </c>
      <c r="E95" s="8">
        <v>5151.8743852001317</v>
      </c>
      <c r="G95" s="23">
        <v>2043</v>
      </c>
      <c r="H95" s="8">
        <v>5634.8532310175642</v>
      </c>
      <c r="J95" s="23">
        <v>2043</v>
      </c>
      <c r="K95" s="8">
        <v>5415.9827087609765</v>
      </c>
      <c r="M95" s="23">
        <v>2043</v>
      </c>
      <c r="N95" s="8">
        <v>5043.5395265755033</v>
      </c>
      <c r="P95" s="23">
        <v>2043</v>
      </c>
      <c r="Q95" s="8">
        <v>5519.4962651132255</v>
      </c>
    </row>
    <row r="96" spans="1:17" x14ac:dyDescent="0.3">
      <c r="A96" s="23">
        <v>2044</v>
      </c>
      <c r="B96" s="8">
        <v>5362.470045855116</v>
      </c>
      <c r="D96" s="23">
        <v>2044</v>
      </c>
      <c r="E96" s="8">
        <v>5160.8206398016519</v>
      </c>
      <c r="G96" s="23">
        <v>2044</v>
      </c>
      <c r="H96" s="8">
        <v>5670.19153655219</v>
      </c>
      <c r="J96" s="23">
        <v>2044</v>
      </c>
      <c r="K96" s="8">
        <v>5437.3557733216185</v>
      </c>
      <c r="M96" s="23">
        <v>2044</v>
      </c>
      <c r="N96" s="8">
        <v>5051.4072904077893</v>
      </c>
      <c r="P96" s="23">
        <v>2044</v>
      </c>
      <c r="Q96" s="8">
        <v>5543.5499589349565</v>
      </c>
    </row>
    <row r="97" spans="1:17" x14ac:dyDescent="0.3">
      <c r="A97" s="23">
        <v>2045</v>
      </c>
      <c r="B97" s="8">
        <v>5376.7286458551143</v>
      </c>
      <c r="D97" s="23">
        <v>2045</v>
      </c>
      <c r="E97" s="8">
        <v>5169.766894403172</v>
      </c>
      <c r="G97" s="23">
        <v>2045</v>
      </c>
      <c r="H97" s="8">
        <v>5705.529842086813</v>
      </c>
      <c r="J97" s="23">
        <v>2045</v>
      </c>
      <c r="K97" s="8">
        <v>5458.7288378822623</v>
      </c>
      <c r="M97" s="23">
        <v>2045</v>
      </c>
      <c r="N97" s="8">
        <v>5059.2750542400754</v>
      </c>
      <c r="P97" s="23">
        <v>2045</v>
      </c>
      <c r="Q97" s="8">
        <v>5567.6036527566866</v>
      </c>
    </row>
    <row r="98" spans="1:17" x14ac:dyDescent="0.3">
      <c r="A98" s="23">
        <v>2046</v>
      </c>
      <c r="B98" s="8">
        <v>5390.9872458551145</v>
      </c>
      <c r="D98" s="23">
        <v>2046</v>
      </c>
      <c r="E98" s="8">
        <v>5178.7131490046913</v>
      </c>
      <c r="G98" s="23">
        <v>2046</v>
      </c>
      <c r="H98" s="8">
        <v>5740.8681476214379</v>
      </c>
      <c r="J98" s="23">
        <v>2046</v>
      </c>
      <c r="K98" s="8">
        <v>5480.1019024429061</v>
      </c>
      <c r="M98" s="23">
        <v>2046</v>
      </c>
      <c r="N98" s="8">
        <v>5067.1428180723642</v>
      </c>
      <c r="P98" s="23">
        <v>2046</v>
      </c>
      <c r="Q98" s="8">
        <v>5591.6573465784186</v>
      </c>
    </row>
    <row r="99" spans="1:17" x14ac:dyDescent="0.3">
      <c r="A99" s="23">
        <v>2047</v>
      </c>
      <c r="B99" s="8">
        <v>5405.2458458551155</v>
      </c>
      <c r="D99" s="23">
        <v>2047</v>
      </c>
      <c r="E99" s="8">
        <v>5187.6594036062106</v>
      </c>
      <c r="G99" s="23">
        <v>2047</v>
      </c>
      <c r="H99" s="8">
        <v>5776.2064531560627</v>
      </c>
      <c r="J99" s="23">
        <v>2047</v>
      </c>
      <c r="K99" s="8">
        <v>5501.4749670035508</v>
      </c>
      <c r="M99" s="23">
        <v>2047</v>
      </c>
      <c r="N99" s="8">
        <v>5075.0105819046512</v>
      </c>
      <c r="P99" s="23">
        <v>2047</v>
      </c>
      <c r="Q99" s="8">
        <v>5615.7110404001505</v>
      </c>
    </row>
    <row r="100" spans="1:17" x14ac:dyDescent="0.3">
      <c r="A100" s="23">
        <v>2048</v>
      </c>
      <c r="B100" s="8">
        <v>5419.5044458551156</v>
      </c>
      <c r="D100" s="23">
        <v>2048</v>
      </c>
      <c r="E100" s="8">
        <v>5196.6056582077299</v>
      </c>
      <c r="G100" s="23">
        <v>2048</v>
      </c>
      <c r="H100" s="8">
        <v>5811.5447586906848</v>
      </c>
      <c r="J100" s="23">
        <v>2048</v>
      </c>
      <c r="K100" s="8">
        <v>5522.8480315641918</v>
      </c>
      <c r="M100" s="23">
        <v>2048</v>
      </c>
      <c r="N100" s="8">
        <v>5082.8783457369373</v>
      </c>
      <c r="P100" s="23">
        <v>2048</v>
      </c>
      <c r="Q100" s="8">
        <v>5639.7647342218806</v>
      </c>
    </row>
    <row r="101" spans="1:17" x14ac:dyDescent="0.3">
      <c r="A101" s="23">
        <v>2049</v>
      </c>
      <c r="B101" s="8">
        <v>5433.7630458551148</v>
      </c>
      <c r="D101" s="23">
        <v>2049</v>
      </c>
      <c r="E101" s="8">
        <v>5205.5519128092501</v>
      </c>
      <c r="G101" s="23">
        <v>2049</v>
      </c>
      <c r="H101" s="8">
        <v>5846.8830642253115</v>
      </c>
      <c r="J101" s="23">
        <v>2049</v>
      </c>
      <c r="K101" s="8">
        <v>5544.2210961248347</v>
      </c>
      <c r="M101" s="23">
        <v>2049</v>
      </c>
      <c r="N101" s="8">
        <v>5090.7461095692261</v>
      </c>
      <c r="P101" s="23">
        <v>2049</v>
      </c>
      <c r="Q101" s="8">
        <v>5663.8184280436126</v>
      </c>
    </row>
    <row r="102" spans="1:17" x14ac:dyDescent="0.3">
      <c r="A102" s="23">
        <v>2050</v>
      </c>
      <c r="B102" s="8">
        <v>5448.0216458551149</v>
      </c>
      <c r="D102" s="23">
        <v>2050</v>
      </c>
      <c r="E102" s="8">
        <v>5214.4981674107685</v>
      </c>
      <c r="G102" s="23">
        <v>2050</v>
      </c>
      <c r="H102" s="8">
        <v>5882.2213697599336</v>
      </c>
      <c r="J102" s="23">
        <v>2050</v>
      </c>
      <c r="K102" s="8">
        <v>5565.5941606854776</v>
      </c>
      <c r="M102" s="23">
        <v>2050</v>
      </c>
      <c r="N102" s="8">
        <v>5098.6138734015094</v>
      </c>
      <c r="P102" s="23">
        <v>2050</v>
      </c>
      <c r="Q102" s="8">
        <v>5687.8721218653436</v>
      </c>
    </row>
    <row r="103" spans="1:17" x14ac:dyDescent="0.3">
      <c r="A103" s="23">
        <v>2051</v>
      </c>
      <c r="B103" s="8">
        <v>5457.7702458551139</v>
      </c>
      <c r="D103" s="23">
        <v>2051</v>
      </c>
      <c r="E103" s="8">
        <v>5220.0227094960937</v>
      </c>
      <c r="G103" s="23">
        <v>2051</v>
      </c>
      <c r="H103" s="8">
        <v>5921.8670627783631</v>
      </c>
      <c r="J103" s="23">
        <v>2051</v>
      </c>
      <c r="K103" s="8">
        <v>5591.4974036994281</v>
      </c>
      <c r="M103" s="23">
        <v>2051</v>
      </c>
      <c r="N103" s="8">
        <v>5103.5599247176042</v>
      </c>
      <c r="P103" s="23">
        <v>2051</v>
      </c>
      <c r="Q103" s="8">
        <v>5707.9359941403836</v>
      </c>
    </row>
    <row r="104" spans="1:17" x14ac:dyDescent="0.3">
      <c r="A104" s="23">
        <v>2052</v>
      </c>
      <c r="B104" s="8">
        <v>5467.5188458551147</v>
      </c>
      <c r="D104" s="23">
        <v>2052</v>
      </c>
      <c r="E104" s="8">
        <v>5225.5472515814208</v>
      </c>
      <c r="G104" s="23">
        <v>2052</v>
      </c>
      <c r="H104" s="8">
        <v>5961.5127557967935</v>
      </c>
      <c r="J104" s="23">
        <v>2052</v>
      </c>
      <c r="K104" s="8">
        <v>5617.4006467133795</v>
      </c>
      <c r="M104" s="23">
        <v>2052</v>
      </c>
      <c r="N104" s="8">
        <v>5108.5059760336972</v>
      </c>
      <c r="P104" s="23">
        <v>2052</v>
      </c>
      <c r="Q104" s="8">
        <v>5727.9998664154209</v>
      </c>
    </row>
    <row r="105" spans="1:17" x14ac:dyDescent="0.3">
      <c r="A105" s="23">
        <v>2053</v>
      </c>
      <c r="B105" s="8">
        <v>5477.2674458551146</v>
      </c>
      <c r="D105" s="23">
        <v>2053</v>
      </c>
      <c r="E105" s="8">
        <v>5231.0717936667443</v>
      </c>
      <c r="G105" s="23">
        <v>2053</v>
      </c>
      <c r="H105" s="8">
        <v>6001.1584488152239</v>
      </c>
      <c r="J105" s="23">
        <v>2053</v>
      </c>
      <c r="K105" s="8">
        <v>5643.3038897273309</v>
      </c>
      <c r="M105" s="23">
        <v>2053</v>
      </c>
      <c r="N105" s="8">
        <v>5113.4520273497874</v>
      </c>
      <c r="P105" s="23">
        <v>2053</v>
      </c>
      <c r="Q105" s="8">
        <v>5748.0637386904618</v>
      </c>
    </row>
    <row r="106" spans="1:17" x14ac:dyDescent="0.3">
      <c r="A106" s="23">
        <v>2054</v>
      </c>
      <c r="B106" s="8">
        <v>5487.0160458551154</v>
      </c>
      <c r="D106" s="23">
        <v>2054</v>
      </c>
      <c r="E106" s="8">
        <v>5236.5963357520695</v>
      </c>
      <c r="G106" s="23">
        <v>2054</v>
      </c>
      <c r="H106" s="8">
        <v>6040.8041418336543</v>
      </c>
      <c r="J106" s="23">
        <v>2054</v>
      </c>
      <c r="K106" s="8">
        <v>5669.2071327412841</v>
      </c>
      <c r="M106" s="23">
        <v>2054</v>
      </c>
      <c r="N106" s="8">
        <v>5118.3980786658813</v>
      </c>
      <c r="P106" s="23">
        <v>2054</v>
      </c>
      <c r="Q106" s="8">
        <v>5768.1276109655037</v>
      </c>
    </row>
    <row r="107" spans="1:17" x14ac:dyDescent="0.3">
      <c r="A107" s="23">
        <v>2055</v>
      </c>
      <c r="B107" s="8">
        <v>5496.7646458551144</v>
      </c>
      <c r="D107" s="23">
        <v>2055</v>
      </c>
      <c r="E107" s="8">
        <v>5242.1208778373948</v>
      </c>
      <c r="G107" s="23">
        <v>2055</v>
      </c>
      <c r="H107" s="8">
        <v>6080.4498348520829</v>
      </c>
      <c r="J107" s="23">
        <v>2055</v>
      </c>
      <c r="K107" s="8">
        <v>5695.1103757552355</v>
      </c>
      <c r="M107" s="23">
        <v>2055</v>
      </c>
      <c r="N107" s="8">
        <v>5123.3441299819742</v>
      </c>
      <c r="P107" s="23">
        <v>2055</v>
      </c>
      <c r="Q107" s="8">
        <v>5788.1914832405428</v>
      </c>
    </row>
    <row r="108" spans="1:17" x14ac:dyDescent="0.3">
      <c r="A108" s="23">
        <v>2056</v>
      </c>
      <c r="B108" s="8">
        <v>5506.5132458551143</v>
      </c>
      <c r="D108" s="23">
        <v>2056</v>
      </c>
      <c r="E108" s="8">
        <v>5247.6454199227201</v>
      </c>
      <c r="G108" s="23">
        <v>2056</v>
      </c>
      <c r="H108" s="8">
        <v>6120.0955278705133</v>
      </c>
      <c r="J108" s="23">
        <v>2056</v>
      </c>
      <c r="K108" s="8">
        <v>5721.013618769186</v>
      </c>
      <c r="M108" s="23">
        <v>2056</v>
      </c>
      <c r="N108" s="8">
        <v>5128.2901812980663</v>
      </c>
      <c r="P108" s="23">
        <v>2056</v>
      </c>
      <c r="Q108" s="8">
        <v>5808.25535551558</v>
      </c>
    </row>
    <row r="109" spans="1:17" x14ac:dyDescent="0.3">
      <c r="A109" s="23">
        <v>2057</v>
      </c>
      <c r="B109" s="8">
        <v>5516.261845855116</v>
      </c>
      <c r="D109" s="23">
        <v>2057</v>
      </c>
      <c r="E109" s="8">
        <v>5253.1699620080453</v>
      </c>
      <c r="G109" s="23">
        <v>2057</v>
      </c>
      <c r="H109" s="8">
        <v>6159.7412208889427</v>
      </c>
      <c r="J109" s="23">
        <v>2057</v>
      </c>
      <c r="K109" s="8">
        <v>5746.9168617831374</v>
      </c>
      <c r="M109" s="23">
        <v>2057</v>
      </c>
      <c r="N109" s="8">
        <v>5133.2362326141592</v>
      </c>
      <c r="P109" s="23">
        <v>2057</v>
      </c>
      <c r="Q109" s="8">
        <v>5828.3192277906228</v>
      </c>
    </row>
    <row r="110" spans="1:17" x14ac:dyDescent="0.3">
      <c r="A110" s="23">
        <v>2058</v>
      </c>
      <c r="B110" s="8">
        <v>5526.0104458551159</v>
      </c>
      <c r="D110" s="23">
        <v>2058</v>
      </c>
      <c r="E110" s="8">
        <v>5258.6945040933706</v>
      </c>
      <c r="G110" s="23">
        <v>2058</v>
      </c>
      <c r="H110" s="8">
        <v>6199.3869139073731</v>
      </c>
      <c r="J110" s="23">
        <v>2058</v>
      </c>
      <c r="K110" s="8">
        <v>5772.8201047970897</v>
      </c>
      <c r="M110" s="23">
        <v>2058</v>
      </c>
      <c r="N110" s="8">
        <v>5138.1822839302531</v>
      </c>
      <c r="P110" s="23">
        <v>2058</v>
      </c>
      <c r="Q110" s="8">
        <v>5848.3831000656619</v>
      </c>
    </row>
    <row r="111" spans="1:17" x14ac:dyDescent="0.3">
      <c r="A111" s="23">
        <v>2059</v>
      </c>
      <c r="B111" s="8">
        <v>5535.7590458551149</v>
      </c>
      <c r="D111" s="23">
        <v>2059</v>
      </c>
      <c r="E111" s="8">
        <v>5264.219046178695</v>
      </c>
      <c r="G111" s="23">
        <v>2059</v>
      </c>
      <c r="H111" s="8">
        <v>6239.0326069258035</v>
      </c>
      <c r="J111" s="23">
        <v>2059</v>
      </c>
      <c r="K111" s="8">
        <v>5798.723347811042</v>
      </c>
      <c r="M111" s="23">
        <v>2059</v>
      </c>
      <c r="N111" s="8">
        <v>5143.1283352463461</v>
      </c>
      <c r="P111" s="23">
        <v>2059</v>
      </c>
      <c r="Q111" s="8">
        <v>5868.4469723407028</v>
      </c>
    </row>
    <row r="112" spans="1:17" x14ac:dyDescent="0.3">
      <c r="A112" s="23">
        <v>2060</v>
      </c>
      <c r="B112" s="8">
        <v>5545.5076458551139</v>
      </c>
      <c r="D112" s="23">
        <v>2060</v>
      </c>
      <c r="E112" s="8">
        <v>5269.743588264022</v>
      </c>
      <c r="G112" s="23">
        <v>2060</v>
      </c>
      <c r="H112" s="8">
        <v>6278.6782999442339</v>
      </c>
      <c r="J112" s="23">
        <v>2060</v>
      </c>
      <c r="K112" s="8">
        <v>5824.6265908249934</v>
      </c>
      <c r="M112" s="23">
        <v>2060</v>
      </c>
      <c r="N112" s="8">
        <v>5148.0743865624399</v>
      </c>
      <c r="P112" s="23">
        <v>2060</v>
      </c>
      <c r="Q112" s="8">
        <v>5888.5108446157419</v>
      </c>
    </row>
    <row r="113" spans="1:17" x14ac:dyDescent="0.3">
      <c r="A113" s="13"/>
    </row>
    <row r="114" spans="1:17" x14ac:dyDescent="0.3">
      <c r="A114" s="20" t="s">
        <v>41</v>
      </c>
    </row>
    <row r="115" spans="1:17" ht="14.4" x14ac:dyDescent="0.3">
      <c r="A115" s="10" t="s">
        <v>1</v>
      </c>
      <c r="B115" s="1" t="s">
        <v>35</v>
      </c>
      <c r="D115" s="10" t="s">
        <v>2</v>
      </c>
      <c r="E115" s="1" t="s">
        <v>35</v>
      </c>
      <c r="G115" s="10" t="s">
        <v>3</v>
      </c>
      <c r="H115" s="1" t="s">
        <v>35</v>
      </c>
      <c r="J115" s="8" t="s">
        <v>4</v>
      </c>
      <c r="K115" s="1" t="s">
        <v>35</v>
      </c>
      <c r="M115" s="10" t="s">
        <v>5</v>
      </c>
      <c r="N115" s="1" t="s">
        <v>35</v>
      </c>
      <c r="P115" s="10" t="s">
        <v>6</v>
      </c>
      <c r="Q115" s="1" t="s">
        <v>35</v>
      </c>
    </row>
    <row r="116" spans="1:17" x14ac:dyDescent="0.3">
      <c r="A116" s="23">
        <v>2011</v>
      </c>
      <c r="B116" s="8">
        <v>4731.1010788551139</v>
      </c>
      <c r="D116" s="23">
        <v>2011</v>
      </c>
      <c r="E116" s="8">
        <v>4629.0576788551143</v>
      </c>
      <c r="G116" s="23">
        <v>2011</v>
      </c>
      <c r="H116" s="8">
        <v>4732.7563915571254</v>
      </c>
      <c r="J116" s="23">
        <v>2011</v>
      </c>
      <c r="K116" s="8">
        <v>4732.5237915571252</v>
      </c>
      <c r="M116" s="23">
        <v>2011</v>
      </c>
      <c r="N116" s="8">
        <v>4731.2440788551139</v>
      </c>
      <c r="P116" s="23">
        <v>2011</v>
      </c>
      <c r="Q116" s="8">
        <v>4732.0587915571259</v>
      </c>
    </row>
    <row r="117" spans="1:17" x14ac:dyDescent="0.3">
      <c r="A117" s="23">
        <v>2012</v>
      </c>
      <c r="B117" s="8">
        <v>4741.343011855115</v>
      </c>
      <c r="D117" s="23">
        <v>2012</v>
      </c>
      <c r="E117" s="8">
        <v>4643.0459430200508</v>
      </c>
      <c r="G117" s="23">
        <v>2012</v>
      </c>
      <c r="H117" s="8">
        <v>4748.3750535410563</v>
      </c>
      <c r="J117" s="23">
        <v>2012</v>
      </c>
      <c r="K117" s="8">
        <v>4740.7729069849056</v>
      </c>
      <c r="M117" s="23">
        <v>2012</v>
      </c>
      <c r="N117" s="8">
        <v>4735.484513450906</v>
      </c>
      <c r="P117" s="23">
        <v>2012</v>
      </c>
      <c r="Q117" s="8">
        <v>4739.646608528139</v>
      </c>
    </row>
    <row r="118" spans="1:17" x14ac:dyDescent="0.3">
      <c r="A118" s="23">
        <v>2013</v>
      </c>
      <c r="B118" s="8">
        <v>4751.5849448551144</v>
      </c>
      <c r="D118" s="23">
        <v>2013</v>
      </c>
      <c r="E118" s="8">
        <v>4657.0342071849873</v>
      </c>
      <c r="G118" s="23">
        <v>2013</v>
      </c>
      <c r="H118" s="8">
        <v>4763.4647571460791</v>
      </c>
      <c r="J118" s="23">
        <v>2013</v>
      </c>
      <c r="K118" s="8">
        <v>4748.4930640337807</v>
      </c>
      <c r="M118" s="23">
        <v>2013</v>
      </c>
      <c r="N118" s="8">
        <v>4739.7249480466971</v>
      </c>
      <c r="P118" s="23">
        <v>2013</v>
      </c>
      <c r="Q118" s="8">
        <v>4746.7054671202486</v>
      </c>
    </row>
    <row r="119" spans="1:17" x14ac:dyDescent="0.3">
      <c r="A119" s="23">
        <v>2014</v>
      </c>
      <c r="B119" s="8">
        <v>4761.8268778551146</v>
      </c>
      <c r="D119" s="23">
        <v>2014</v>
      </c>
      <c r="E119" s="8">
        <v>4671.0224713499229</v>
      </c>
      <c r="G119" s="23">
        <v>2014</v>
      </c>
      <c r="H119" s="8">
        <v>4778.5550607880932</v>
      </c>
      <c r="J119" s="23">
        <v>2014</v>
      </c>
      <c r="K119" s="8">
        <v>4756.213821119647</v>
      </c>
      <c r="M119" s="23">
        <v>2014</v>
      </c>
      <c r="N119" s="8">
        <v>4743.9653826424892</v>
      </c>
      <c r="P119" s="23">
        <v>2014</v>
      </c>
      <c r="Q119" s="8">
        <v>4753.7649257493467</v>
      </c>
    </row>
    <row r="120" spans="1:17" x14ac:dyDescent="0.3">
      <c r="A120" s="23">
        <v>2015</v>
      </c>
      <c r="B120" s="8">
        <v>4772.0688108551149</v>
      </c>
      <c r="D120" s="23">
        <v>2015</v>
      </c>
      <c r="E120" s="8">
        <v>4685.0107355148584</v>
      </c>
      <c r="G120" s="23">
        <v>2015</v>
      </c>
      <c r="H120" s="8">
        <v>4793.6457932218655</v>
      </c>
      <c r="J120" s="23">
        <v>2015</v>
      </c>
      <c r="K120" s="8">
        <v>4763.9350069972688</v>
      </c>
      <c r="M120" s="23">
        <v>2015</v>
      </c>
      <c r="N120" s="8">
        <v>4748.2058172382785</v>
      </c>
      <c r="P120" s="23">
        <v>2015</v>
      </c>
      <c r="Q120" s="8">
        <v>4760.8248131702003</v>
      </c>
    </row>
    <row r="121" spans="1:17" x14ac:dyDescent="0.3">
      <c r="A121" s="23">
        <v>2016</v>
      </c>
      <c r="B121" s="8">
        <v>4796.7040938551145</v>
      </c>
      <c r="D121" s="23">
        <v>2016</v>
      </c>
      <c r="E121" s="8">
        <v>4703.9228862638611</v>
      </c>
      <c r="G121" s="23">
        <v>2016</v>
      </c>
      <c r="H121" s="8">
        <v>4820.7346825445429</v>
      </c>
      <c r="J121" s="23">
        <v>2016</v>
      </c>
      <c r="K121" s="8">
        <v>4787.0383921164403</v>
      </c>
      <c r="M121" s="23">
        <v>2016</v>
      </c>
      <c r="N121" s="8">
        <v>4759.7828172775717</v>
      </c>
      <c r="P121" s="23">
        <v>2016</v>
      </c>
      <c r="Q121" s="8">
        <v>4789.2521340939038</v>
      </c>
    </row>
    <row r="122" spans="1:17" x14ac:dyDescent="0.3">
      <c r="A122" s="23">
        <v>2017</v>
      </c>
      <c r="B122" s="8">
        <v>4821.3393768551141</v>
      </c>
      <c r="D122" s="23">
        <v>2017</v>
      </c>
      <c r="E122" s="8">
        <v>4722.8350370128637</v>
      </c>
      <c r="G122" s="23">
        <v>2017</v>
      </c>
      <c r="H122" s="8">
        <v>4847.8239566187185</v>
      </c>
      <c r="J122" s="23">
        <v>2017</v>
      </c>
      <c r="K122" s="8">
        <v>4810.1421619871071</v>
      </c>
      <c r="M122" s="23">
        <v>2017</v>
      </c>
      <c r="N122" s="8">
        <v>4771.3598173168648</v>
      </c>
      <c r="P122" s="23">
        <v>2017</v>
      </c>
      <c r="Q122" s="8">
        <v>4817.6798397691009</v>
      </c>
    </row>
    <row r="123" spans="1:17" x14ac:dyDescent="0.3">
      <c r="A123" s="23">
        <v>2018</v>
      </c>
      <c r="B123" s="8">
        <v>4845.9746598551146</v>
      </c>
      <c r="D123" s="23">
        <v>2018</v>
      </c>
      <c r="E123" s="8">
        <v>4741.7471877618664</v>
      </c>
      <c r="G123" s="23">
        <v>2018</v>
      </c>
      <c r="H123" s="8">
        <v>4874.9138840907335</v>
      </c>
      <c r="J123" s="23">
        <v>2018</v>
      </c>
      <c r="K123" s="8">
        <v>4833.2465852556143</v>
      </c>
      <c r="M123" s="23">
        <v>2018</v>
      </c>
      <c r="N123" s="8">
        <v>4782.9368173561588</v>
      </c>
      <c r="P123" s="23">
        <v>2018</v>
      </c>
      <c r="Q123" s="8">
        <v>4846.1081988421392</v>
      </c>
    </row>
    <row r="124" spans="1:17" x14ac:dyDescent="0.3">
      <c r="A124" s="23">
        <v>2019</v>
      </c>
      <c r="B124" s="8">
        <v>4870.6099428551142</v>
      </c>
      <c r="D124" s="23">
        <v>2019</v>
      </c>
      <c r="E124" s="8">
        <v>4760.6593385108699</v>
      </c>
      <c r="G124" s="23">
        <v>2019</v>
      </c>
      <c r="H124" s="8">
        <v>4902.0038814304608</v>
      </c>
      <c r="J124" s="23">
        <v>2019</v>
      </c>
      <c r="K124" s="8">
        <v>4856.3510783918346</v>
      </c>
      <c r="M124" s="23">
        <v>2019</v>
      </c>
      <c r="N124" s="8">
        <v>4794.5138173954529</v>
      </c>
      <c r="P124" s="23">
        <v>2019</v>
      </c>
      <c r="Q124" s="8">
        <v>4874.5366277828898</v>
      </c>
    </row>
    <row r="125" spans="1:17" x14ac:dyDescent="0.3">
      <c r="A125" s="23">
        <v>2020</v>
      </c>
      <c r="B125" s="8">
        <v>4895.2452258551148</v>
      </c>
      <c r="D125" s="23">
        <v>2020</v>
      </c>
      <c r="E125" s="8">
        <v>4779.5714892598708</v>
      </c>
      <c r="G125" s="23">
        <v>2020</v>
      </c>
      <c r="H125" s="8">
        <v>4929.092983943553</v>
      </c>
      <c r="J125" s="23">
        <v>2020</v>
      </c>
      <c r="K125" s="8">
        <v>4879.4546767014172</v>
      </c>
      <c r="M125" s="23">
        <v>2020</v>
      </c>
      <c r="N125" s="8">
        <v>4806.0908174347442</v>
      </c>
      <c r="P125" s="23">
        <v>2020</v>
      </c>
      <c r="Q125" s="8">
        <v>4902.9641618970027</v>
      </c>
    </row>
    <row r="126" spans="1:17" x14ac:dyDescent="0.3">
      <c r="A126" s="23">
        <v>2021</v>
      </c>
      <c r="B126" s="8">
        <v>4915.209508855115</v>
      </c>
      <c r="D126" s="23">
        <v>2021</v>
      </c>
      <c r="E126" s="8">
        <v>4796.1368766003379</v>
      </c>
      <c r="G126" s="23">
        <v>2021</v>
      </c>
      <c r="H126" s="8">
        <v>4954.4026065865773</v>
      </c>
      <c r="J126" s="23">
        <v>2021</v>
      </c>
      <c r="K126" s="8">
        <v>4900.6787951409342</v>
      </c>
      <c r="M126" s="23">
        <v>2021</v>
      </c>
      <c r="N126" s="8">
        <v>4815.4210540655013</v>
      </c>
      <c r="P126" s="23">
        <v>2021</v>
      </c>
      <c r="Q126" s="8">
        <v>4929.5122161410509</v>
      </c>
    </row>
    <row r="127" spans="1:17" x14ac:dyDescent="0.3">
      <c r="A127" s="23">
        <v>2022</v>
      </c>
      <c r="B127" s="8">
        <v>4935.1737918551144</v>
      </c>
      <c r="D127" s="23">
        <v>2022</v>
      </c>
      <c r="E127" s="8">
        <v>4812.702263940806</v>
      </c>
      <c r="G127" s="23">
        <v>2022</v>
      </c>
      <c r="H127" s="8">
        <v>4979.7125662302842</v>
      </c>
      <c r="J127" s="23">
        <v>2022</v>
      </c>
      <c r="K127" s="8">
        <v>4921.9032505811329</v>
      </c>
      <c r="M127" s="23">
        <v>2022</v>
      </c>
      <c r="N127" s="8">
        <v>4824.7512906962602</v>
      </c>
      <c r="P127" s="23">
        <v>2022</v>
      </c>
      <c r="Q127" s="8">
        <v>4956.0606073857798</v>
      </c>
    </row>
    <row r="128" spans="1:17" x14ac:dyDescent="0.3">
      <c r="A128" s="23">
        <v>2023</v>
      </c>
      <c r="B128" s="8">
        <v>4955.1380748551164</v>
      </c>
      <c r="D128" s="23">
        <v>2023</v>
      </c>
      <c r="E128" s="8">
        <v>4829.2676512812732</v>
      </c>
      <c r="G128" s="23">
        <v>2023</v>
      </c>
      <c r="H128" s="8">
        <v>5005.0225258739911</v>
      </c>
      <c r="J128" s="23">
        <v>2023</v>
      </c>
      <c r="K128" s="8">
        <v>4943.1277060213333</v>
      </c>
      <c r="M128" s="23">
        <v>2023</v>
      </c>
      <c r="N128" s="8">
        <v>4834.0815273270182</v>
      </c>
      <c r="P128" s="23">
        <v>2023</v>
      </c>
      <c r="Q128" s="8">
        <v>4982.6089986305096</v>
      </c>
    </row>
    <row r="129" spans="1:17" x14ac:dyDescent="0.3">
      <c r="A129" s="23">
        <v>2024</v>
      </c>
      <c r="B129" s="8">
        <v>4975.1023578551149</v>
      </c>
      <c r="D129" s="23">
        <v>2024</v>
      </c>
      <c r="E129" s="8">
        <v>4845.8330386217403</v>
      </c>
      <c r="G129" s="23">
        <v>2024</v>
      </c>
      <c r="H129" s="8">
        <v>5030.332485517697</v>
      </c>
      <c r="J129" s="23">
        <v>2024</v>
      </c>
      <c r="K129" s="8">
        <v>4964.352161461532</v>
      </c>
      <c r="M129" s="23">
        <v>2024</v>
      </c>
      <c r="N129" s="8">
        <v>4843.4117639577762</v>
      </c>
      <c r="P129" s="23">
        <v>2024</v>
      </c>
      <c r="Q129" s="8">
        <v>5009.1573898752376</v>
      </c>
    </row>
    <row r="130" spans="1:17" x14ac:dyDescent="0.3">
      <c r="A130" s="23">
        <v>2025</v>
      </c>
      <c r="B130" s="8">
        <v>4995.0666408551151</v>
      </c>
      <c r="D130" s="23">
        <v>2025</v>
      </c>
      <c r="E130" s="8">
        <v>4862.3984259622066</v>
      </c>
      <c r="G130" s="23">
        <v>2025</v>
      </c>
      <c r="H130" s="8">
        <v>5055.6424451624043</v>
      </c>
      <c r="J130" s="23">
        <v>2025</v>
      </c>
      <c r="K130" s="8">
        <v>4985.5766169027302</v>
      </c>
      <c r="M130" s="23">
        <v>2025</v>
      </c>
      <c r="N130" s="8">
        <v>4852.7420005885333</v>
      </c>
      <c r="P130" s="23">
        <v>2025</v>
      </c>
      <c r="Q130" s="8">
        <v>5035.7057811209688</v>
      </c>
    </row>
    <row r="131" spans="1:17" x14ac:dyDescent="0.3">
      <c r="A131" s="23">
        <v>2026</v>
      </c>
      <c r="B131" s="8">
        <v>5015.0309238551145</v>
      </c>
      <c r="D131" s="23">
        <v>2026</v>
      </c>
      <c r="E131" s="8">
        <v>4878.9638133026729</v>
      </c>
      <c r="G131" s="23">
        <v>2026</v>
      </c>
      <c r="H131" s="8">
        <v>5080.4797669181098</v>
      </c>
      <c r="J131" s="23">
        <v>2026</v>
      </c>
      <c r="K131" s="8">
        <v>5006.3284344549284</v>
      </c>
      <c r="M131" s="23">
        <v>2026</v>
      </c>
      <c r="N131" s="8">
        <v>4862.0722372192886</v>
      </c>
      <c r="P131" s="23">
        <v>2026</v>
      </c>
      <c r="Q131" s="8">
        <v>5061.7815344776973</v>
      </c>
    </row>
    <row r="132" spans="1:17" x14ac:dyDescent="0.3">
      <c r="A132" s="23">
        <v>2027</v>
      </c>
      <c r="B132" s="8">
        <v>5034.9952068551147</v>
      </c>
      <c r="D132" s="23">
        <v>2027</v>
      </c>
      <c r="E132" s="8">
        <v>4895.52920064314</v>
      </c>
      <c r="G132" s="23">
        <v>2027</v>
      </c>
      <c r="H132" s="8">
        <v>5105.3170886738171</v>
      </c>
      <c r="J132" s="23">
        <v>2027</v>
      </c>
      <c r="K132" s="8">
        <v>5027.0802520071284</v>
      </c>
      <c r="M132" s="23">
        <v>2027</v>
      </c>
      <c r="N132" s="8">
        <v>4871.4024738500457</v>
      </c>
      <c r="P132" s="23">
        <v>2027</v>
      </c>
      <c r="Q132" s="8">
        <v>5087.8572878344257</v>
      </c>
    </row>
    <row r="133" spans="1:17" x14ac:dyDescent="0.3">
      <c r="A133" s="23">
        <v>2028</v>
      </c>
      <c r="B133" s="8">
        <v>5054.959489855115</v>
      </c>
      <c r="D133" s="23">
        <v>2028</v>
      </c>
      <c r="E133" s="8">
        <v>4912.0945879836063</v>
      </c>
      <c r="G133" s="23">
        <v>2028</v>
      </c>
      <c r="H133" s="8">
        <v>5130.1544104295244</v>
      </c>
      <c r="J133" s="23">
        <v>2028</v>
      </c>
      <c r="K133" s="8">
        <v>5047.8320695593284</v>
      </c>
      <c r="M133" s="23">
        <v>2028</v>
      </c>
      <c r="N133" s="8">
        <v>4880.7327104808037</v>
      </c>
      <c r="P133" s="23">
        <v>2028</v>
      </c>
      <c r="Q133" s="8">
        <v>5113.9330411911569</v>
      </c>
    </row>
    <row r="134" spans="1:17" x14ac:dyDescent="0.3">
      <c r="A134" s="23">
        <v>2029</v>
      </c>
      <c r="B134" s="8">
        <v>5074.9237728551152</v>
      </c>
      <c r="D134" s="23">
        <v>2029</v>
      </c>
      <c r="E134" s="8">
        <v>4928.6599753240744</v>
      </c>
      <c r="G134" s="23">
        <v>2029</v>
      </c>
      <c r="H134" s="8">
        <v>5154.9917321852317</v>
      </c>
      <c r="J134" s="23">
        <v>2029</v>
      </c>
      <c r="K134" s="8">
        <v>5068.5838871115247</v>
      </c>
      <c r="M134" s="23">
        <v>2029</v>
      </c>
      <c r="N134" s="8">
        <v>4890.0629471115635</v>
      </c>
      <c r="P134" s="23">
        <v>2029</v>
      </c>
      <c r="Q134" s="8">
        <v>5140.0087945478854</v>
      </c>
    </row>
    <row r="135" spans="1:17" x14ac:dyDescent="0.3">
      <c r="A135" s="23">
        <v>2030</v>
      </c>
      <c r="B135" s="8">
        <v>5099.8880558551155</v>
      </c>
      <c r="D135" s="23">
        <v>2030</v>
      </c>
      <c r="E135" s="8">
        <v>4945.2253626645415</v>
      </c>
      <c r="G135" s="23">
        <v>2030</v>
      </c>
      <c r="H135" s="8">
        <v>5179.8290539409372</v>
      </c>
      <c r="J135" s="23">
        <v>2030</v>
      </c>
      <c r="K135" s="8">
        <v>5089.3357046637248</v>
      </c>
      <c r="M135" s="23">
        <v>2030</v>
      </c>
      <c r="N135" s="8">
        <v>4899.3931837423188</v>
      </c>
      <c r="P135" s="23">
        <v>2030</v>
      </c>
      <c r="Q135" s="8">
        <v>5166.0845479046147</v>
      </c>
    </row>
    <row r="136" spans="1:17" x14ac:dyDescent="0.3">
      <c r="A136" s="23">
        <v>2031</v>
      </c>
      <c r="B136" s="8">
        <v>5119.3023398551159</v>
      </c>
      <c r="D136" s="23">
        <v>2031</v>
      </c>
      <c r="E136" s="8">
        <v>4960.7518416543871</v>
      </c>
      <c r="G136" s="23">
        <v>2031</v>
      </c>
      <c r="H136" s="8">
        <v>5203.9921397754406</v>
      </c>
      <c r="J136" s="23">
        <v>2031</v>
      </c>
      <c r="K136" s="8">
        <v>5109.561229815321</v>
      </c>
      <c r="M136" s="23">
        <v>2031</v>
      </c>
      <c r="N136" s="8">
        <v>4907.5845120224567</v>
      </c>
      <c r="P136" s="23">
        <v>2031</v>
      </c>
      <c r="Q136" s="8">
        <v>5191.6340088607412</v>
      </c>
    </row>
    <row r="137" spans="1:17" x14ac:dyDescent="0.3">
      <c r="A137" s="23">
        <v>2032</v>
      </c>
      <c r="B137" s="8">
        <v>5138.7166238551144</v>
      </c>
      <c r="D137" s="23">
        <v>2032</v>
      </c>
      <c r="E137" s="8">
        <v>4976.2783206442318</v>
      </c>
      <c r="G137" s="23">
        <v>2032</v>
      </c>
      <c r="H137" s="8">
        <v>5228.1552256099412</v>
      </c>
      <c r="J137" s="23">
        <v>2032</v>
      </c>
      <c r="K137" s="8">
        <v>5129.7867549669145</v>
      </c>
      <c r="M137" s="23">
        <v>2032</v>
      </c>
      <c r="N137" s="8">
        <v>4915.775840302591</v>
      </c>
      <c r="P137" s="23">
        <v>2032</v>
      </c>
      <c r="Q137" s="8">
        <v>5217.183469816865</v>
      </c>
    </row>
    <row r="138" spans="1:17" x14ac:dyDescent="0.3">
      <c r="A138" s="23">
        <v>2033</v>
      </c>
      <c r="B138" s="8">
        <v>5158.1309078551149</v>
      </c>
      <c r="D138" s="23">
        <v>2033</v>
      </c>
      <c r="E138" s="8">
        <v>4991.8047996340792</v>
      </c>
      <c r="G138" s="23">
        <v>2033</v>
      </c>
      <c r="H138" s="8">
        <v>5252.3183114444428</v>
      </c>
      <c r="J138" s="23">
        <v>2033</v>
      </c>
      <c r="K138" s="8">
        <v>5150.0122801185107</v>
      </c>
      <c r="M138" s="23">
        <v>2033</v>
      </c>
      <c r="N138" s="8">
        <v>4923.9671685827298</v>
      </c>
      <c r="P138" s="23">
        <v>2033</v>
      </c>
      <c r="Q138" s="8">
        <v>5242.7329307729906</v>
      </c>
    </row>
    <row r="139" spans="1:17" x14ac:dyDescent="0.3">
      <c r="A139" s="23">
        <v>2034</v>
      </c>
      <c r="B139" s="8">
        <v>5177.5451918551144</v>
      </c>
      <c r="D139" s="23">
        <v>2034</v>
      </c>
      <c r="E139" s="8">
        <v>5007.3312786239248</v>
      </c>
      <c r="G139" s="23">
        <v>2034</v>
      </c>
      <c r="H139" s="8">
        <v>5276.4813972789452</v>
      </c>
      <c r="J139" s="23">
        <v>2034</v>
      </c>
      <c r="K139" s="8">
        <v>5170.237805270106</v>
      </c>
      <c r="M139" s="23">
        <v>2034</v>
      </c>
      <c r="N139" s="8">
        <v>4932.1584968628667</v>
      </c>
      <c r="P139" s="23">
        <v>2034</v>
      </c>
      <c r="Q139" s="8">
        <v>5268.2823917291171</v>
      </c>
    </row>
    <row r="140" spans="1:17" x14ac:dyDescent="0.3">
      <c r="A140" s="23">
        <v>2035</v>
      </c>
      <c r="B140" s="8">
        <v>5196.9594758551148</v>
      </c>
      <c r="D140" s="23">
        <v>2035</v>
      </c>
      <c r="E140" s="8">
        <v>5022.8577576137704</v>
      </c>
      <c r="G140" s="23">
        <v>2035</v>
      </c>
      <c r="H140" s="8">
        <v>5300.6444831134449</v>
      </c>
      <c r="J140" s="23">
        <v>2035</v>
      </c>
      <c r="K140" s="8">
        <v>5190.4633304217014</v>
      </c>
      <c r="M140" s="23">
        <v>2035</v>
      </c>
      <c r="N140" s="8">
        <v>4940.3498251430001</v>
      </c>
      <c r="P140" s="23">
        <v>2035</v>
      </c>
      <c r="Q140" s="8">
        <v>5293.8318526852436</v>
      </c>
    </row>
    <row r="141" spans="1:17" x14ac:dyDescent="0.3">
      <c r="A141" s="23">
        <v>2036</v>
      </c>
      <c r="B141" s="8">
        <v>5209.3947098551143</v>
      </c>
      <c r="D141" s="23">
        <v>2036</v>
      </c>
      <c r="E141" s="8">
        <v>5034.0333303701318</v>
      </c>
      <c r="G141" s="23">
        <v>2036</v>
      </c>
      <c r="H141" s="8">
        <v>5337.0232493734948</v>
      </c>
      <c r="J141" s="23">
        <v>2036</v>
      </c>
      <c r="K141" s="8">
        <v>5213.4833673531703</v>
      </c>
      <c r="M141" s="23">
        <v>2036</v>
      </c>
      <c r="N141" s="8">
        <v>4947.007107130129</v>
      </c>
      <c r="P141" s="23">
        <v>2036</v>
      </c>
      <c r="Q141" s="8">
        <v>5315.2725188778004</v>
      </c>
    </row>
    <row r="142" spans="1:17" x14ac:dyDescent="0.3">
      <c r="A142" s="23">
        <v>2037</v>
      </c>
      <c r="B142" s="8">
        <v>5221.8299438551148</v>
      </c>
      <c r="D142" s="23">
        <v>2037</v>
      </c>
      <c r="E142" s="8">
        <v>5045.2089031264914</v>
      </c>
      <c r="G142" s="23">
        <v>2037</v>
      </c>
      <c r="H142" s="8">
        <v>5373.4020156335455</v>
      </c>
      <c r="J142" s="23">
        <v>2037</v>
      </c>
      <c r="K142" s="8">
        <v>5236.5034042846391</v>
      </c>
      <c r="M142" s="23">
        <v>2037</v>
      </c>
      <c r="N142" s="8">
        <v>4953.664389117258</v>
      </c>
      <c r="P142" s="23">
        <v>2037</v>
      </c>
      <c r="Q142" s="8">
        <v>5336.713185070359</v>
      </c>
    </row>
    <row r="143" spans="1:17" x14ac:dyDescent="0.3">
      <c r="A143" s="23">
        <v>2038</v>
      </c>
      <c r="B143" s="8">
        <v>5234.2651778551153</v>
      </c>
      <c r="D143" s="23">
        <v>2038</v>
      </c>
      <c r="E143" s="8">
        <v>5056.3844758828527</v>
      </c>
      <c r="G143" s="23">
        <v>2038</v>
      </c>
      <c r="H143" s="8">
        <v>5409.7807818935926</v>
      </c>
      <c r="J143" s="23">
        <v>2038</v>
      </c>
      <c r="K143" s="8">
        <v>5259.5234412161089</v>
      </c>
      <c r="M143" s="23">
        <v>2038</v>
      </c>
      <c r="N143" s="8">
        <v>4960.3216711043851</v>
      </c>
      <c r="P143" s="23">
        <v>2038</v>
      </c>
      <c r="Q143" s="8">
        <v>5358.1538512629168</v>
      </c>
    </row>
    <row r="144" spans="1:17" x14ac:dyDescent="0.3">
      <c r="A144" s="23">
        <v>2039</v>
      </c>
      <c r="B144" s="8">
        <v>5246.7004118551149</v>
      </c>
      <c r="D144" s="23">
        <v>2039</v>
      </c>
      <c r="E144" s="8">
        <v>5067.5600486392132</v>
      </c>
      <c r="G144" s="23">
        <v>2039</v>
      </c>
      <c r="H144" s="8">
        <v>5446.1595481536424</v>
      </c>
      <c r="J144" s="23">
        <v>2039</v>
      </c>
      <c r="K144" s="8">
        <v>5282.5434781475769</v>
      </c>
      <c r="M144" s="23">
        <v>2039</v>
      </c>
      <c r="N144" s="8">
        <v>4966.9789530915141</v>
      </c>
      <c r="P144" s="23">
        <v>2039</v>
      </c>
      <c r="Q144" s="8">
        <v>5379.5945174554736</v>
      </c>
    </row>
    <row r="145" spans="1:17" x14ac:dyDescent="0.3">
      <c r="A145" s="23">
        <v>2040</v>
      </c>
      <c r="B145" s="8">
        <v>5259.1356458551163</v>
      </c>
      <c r="D145" s="23">
        <v>2040</v>
      </c>
      <c r="E145" s="8">
        <v>5078.7356213955736</v>
      </c>
      <c r="G145" s="23">
        <v>2040</v>
      </c>
      <c r="H145" s="8">
        <v>5482.5383144136931</v>
      </c>
      <c r="J145" s="23">
        <v>2040</v>
      </c>
      <c r="K145" s="8">
        <v>5305.5635150790467</v>
      </c>
      <c r="M145" s="23">
        <v>2040</v>
      </c>
      <c r="N145" s="8">
        <v>4973.6362350786412</v>
      </c>
      <c r="P145" s="23">
        <v>2040</v>
      </c>
      <c r="Q145" s="8">
        <v>5401.0351836480313</v>
      </c>
    </row>
    <row r="146" spans="1:17" x14ac:dyDescent="0.3">
      <c r="A146" s="23">
        <v>2041</v>
      </c>
      <c r="B146" s="8">
        <v>5273.3942458551155</v>
      </c>
      <c r="D146" s="23">
        <v>2041</v>
      </c>
      <c r="E146" s="8">
        <v>5087.6818759970929</v>
      </c>
      <c r="G146" s="23">
        <v>2041</v>
      </c>
      <c r="H146" s="8">
        <v>5517.8766199483161</v>
      </c>
      <c r="J146" s="23">
        <v>2041</v>
      </c>
      <c r="K146" s="8">
        <v>5326.9365796396905</v>
      </c>
      <c r="M146" s="23">
        <v>2041</v>
      </c>
      <c r="N146" s="8">
        <v>4981.5039989109282</v>
      </c>
      <c r="P146" s="23">
        <v>2041</v>
      </c>
      <c r="Q146" s="8">
        <v>5425.0888774697623</v>
      </c>
    </row>
    <row r="147" spans="1:17" x14ac:dyDescent="0.3">
      <c r="A147" s="23">
        <v>2042</v>
      </c>
      <c r="B147" s="8">
        <v>5287.6528458551165</v>
      </c>
      <c r="D147" s="23">
        <v>2042</v>
      </c>
      <c r="E147" s="8">
        <v>5096.6281305986131</v>
      </c>
      <c r="G147" s="23">
        <v>2042</v>
      </c>
      <c r="H147" s="8">
        <v>5553.214925482941</v>
      </c>
      <c r="J147" s="23">
        <v>2042</v>
      </c>
      <c r="K147" s="8">
        <v>5348.3096442003334</v>
      </c>
      <c r="M147" s="23">
        <v>2042</v>
      </c>
      <c r="N147" s="8">
        <v>4989.3717627432152</v>
      </c>
      <c r="P147" s="23">
        <v>2042</v>
      </c>
      <c r="Q147" s="8">
        <v>5449.1425712914934</v>
      </c>
    </row>
    <row r="148" spans="1:17" x14ac:dyDescent="0.3">
      <c r="A148" s="23">
        <v>2043</v>
      </c>
      <c r="B148" s="8">
        <v>5301.9114458551148</v>
      </c>
      <c r="D148" s="23">
        <v>2043</v>
      </c>
      <c r="E148" s="8">
        <v>5105.5743852001324</v>
      </c>
      <c r="G148" s="23">
        <v>2043</v>
      </c>
      <c r="H148" s="8">
        <v>5588.553231017564</v>
      </c>
      <c r="J148" s="23">
        <v>2043</v>
      </c>
      <c r="K148" s="8">
        <v>5369.6827087609763</v>
      </c>
      <c r="M148" s="23">
        <v>2043</v>
      </c>
      <c r="N148" s="8">
        <v>4997.2395265755031</v>
      </c>
      <c r="P148" s="23">
        <v>2043</v>
      </c>
      <c r="Q148" s="8">
        <v>5473.1962651132235</v>
      </c>
    </row>
    <row r="149" spans="1:17" x14ac:dyDescent="0.3">
      <c r="A149" s="23">
        <v>2044</v>
      </c>
      <c r="B149" s="8">
        <v>5316.1700458551159</v>
      </c>
      <c r="D149" s="23">
        <v>2044</v>
      </c>
      <c r="E149" s="8">
        <v>5114.5206398016535</v>
      </c>
      <c r="G149" s="23">
        <v>2044</v>
      </c>
      <c r="H149" s="8">
        <v>5623.891536552188</v>
      </c>
      <c r="J149" s="23">
        <v>2044</v>
      </c>
      <c r="K149" s="8">
        <v>5391.0557733216192</v>
      </c>
      <c r="M149" s="23">
        <v>2044</v>
      </c>
      <c r="N149" s="8">
        <v>5005.1072904077882</v>
      </c>
      <c r="P149" s="23">
        <v>2044</v>
      </c>
      <c r="Q149" s="8">
        <v>5497.2499589349545</v>
      </c>
    </row>
    <row r="150" spans="1:17" x14ac:dyDescent="0.3">
      <c r="A150" s="23">
        <v>2045</v>
      </c>
      <c r="B150" s="8">
        <v>5330.4286458551151</v>
      </c>
      <c r="D150" s="23">
        <v>2045</v>
      </c>
      <c r="E150" s="8">
        <v>5123.4668944031719</v>
      </c>
      <c r="G150" s="23">
        <v>2045</v>
      </c>
      <c r="H150" s="8">
        <v>5659.2298420868146</v>
      </c>
      <c r="J150" s="23">
        <v>2045</v>
      </c>
      <c r="K150" s="8">
        <v>5412.428837882263</v>
      </c>
      <c r="M150" s="23">
        <v>2045</v>
      </c>
      <c r="N150" s="8">
        <v>5012.975054240077</v>
      </c>
      <c r="P150" s="23">
        <v>2045</v>
      </c>
      <c r="Q150" s="8">
        <v>5521.3036527566865</v>
      </c>
    </row>
    <row r="151" spans="1:17" x14ac:dyDescent="0.3">
      <c r="A151" s="23">
        <v>2046</v>
      </c>
      <c r="B151" s="8">
        <v>5344.6872458551161</v>
      </c>
      <c r="D151" s="23">
        <v>2046</v>
      </c>
      <c r="E151" s="8">
        <v>5132.4131490046911</v>
      </c>
      <c r="G151" s="23">
        <v>2046</v>
      </c>
      <c r="H151" s="8">
        <v>5694.5681476214368</v>
      </c>
      <c r="J151" s="23">
        <v>2046</v>
      </c>
      <c r="K151" s="8">
        <v>5433.8019024429059</v>
      </c>
      <c r="M151" s="23">
        <v>2046</v>
      </c>
      <c r="N151" s="8">
        <v>5020.8428180723649</v>
      </c>
      <c r="P151" s="23">
        <v>2046</v>
      </c>
      <c r="Q151" s="8">
        <v>5545.3573465784184</v>
      </c>
    </row>
    <row r="152" spans="1:17" x14ac:dyDescent="0.3">
      <c r="A152" s="23">
        <v>2047</v>
      </c>
      <c r="B152" s="8">
        <v>5358.9458458551153</v>
      </c>
      <c r="D152" s="23">
        <v>2047</v>
      </c>
      <c r="E152" s="8">
        <v>5141.3594036062104</v>
      </c>
      <c r="G152" s="23">
        <v>2047</v>
      </c>
      <c r="H152" s="8">
        <v>5729.9064531560625</v>
      </c>
      <c r="J152" s="23">
        <v>2047</v>
      </c>
      <c r="K152" s="8">
        <v>5455.1749670035488</v>
      </c>
      <c r="M152" s="23">
        <v>2047</v>
      </c>
      <c r="N152" s="8">
        <v>5028.710581904651</v>
      </c>
      <c r="P152" s="23">
        <v>2047</v>
      </c>
      <c r="Q152" s="8">
        <v>5569.4110404001494</v>
      </c>
    </row>
    <row r="153" spans="1:17" x14ac:dyDescent="0.3">
      <c r="A153" s="23">
        <v>2048</v>
      </c>
      <c r="B153" s="8">
        <v>5373.2044458551145</v>
      </c>
      <c r="D153" s="23">
        <v>2048</v>
      </c>
      <c r="E153" s="8">
        <v>5150.3056582077306</v>
      </c>
      <c r="G153" s="23">
        <v>2048</v>
      </c>
      <c r="H153" s="8">
        <v>5765.2447586906856</v>
      </c>
      <c r="J153" s="23">
        <v>2048</v>
      </c>
      <c r="K153" s="8">
        <v>5476.5480315641908</v>
      </c>
      <c r="M153" s="23">
        <v>2048</v>
      </c>
      <c r="N153" s="8">
        <v>5036.5783457369398</v>
      </c>
      <c r="P153" s="23">
        <v>2048</v>
      </c>
      <c r="Q153" s="8">
        <v>5593.4647342218805</v>
      </c>
    </row>
    <row r="154" spans="1:17" x14ac:dyDescent="0.3">
      <c r="A154" s="23">
        <v>2049</v>
      </c>
      <c r="B154" s="8">
        <v>5387.4630458551146</v>
      </c>
      <c r="D154" s="23">
        <v>2049</v>
      </c>
      <c r="E154" s="8">
        <v>5159.2519128092499</v>
      </c>
      <c r="G154" s="23">
        <v>2049</v>
      </c>
      <c r="H154" s="8">
        <v>5800.5830642253095</v>
      </c>
      <c r="J154" s="23">
        <v>2049</v>
      </c>
      <c r="K154" s="8">
        <v>5497.9210961248336</v>
      </c>
      <c r="M154" s="23">
        <v>2049</v>
      </c>
      <c r="N154" s="8">
        <v>5044.4461095692241</v>
      </c>
      <c r="P154" s="23">
        <v>2049</v>
      </c>
      <c r="Q154" s="8">
        <v>5617.5184280436124</v>
      </c>
    </row>
    <row r="155" spans="1:17" x14ac:dyDescent="0.3">
      <c r="A155" s="23">
        <v>2050</v>
      </c>
      <c r="B155" s="8">
        <v>5401.7216458551147</v>
      </c>
      <c r="D155" s="23">
        <v>2050</v>
      </c>
      <c r="E155" s="8">
        <v>5168.1981674107683</v>
      </c>
      <c r="G155" s="23">
        <v>2050</v>
      </c>
      <c r="H155" s="8">
        <v>5835.9213697599334</v>
      </c>
      <c r="J155" s="23">
        <v>2050</v>
      </c>
      <c r="K155" s="8">
        <v>5519.2941606854783</v>
      </c>
      <c r="M155" s="23">
        <v>2050</v>
      </c>
      <c r="N155" s="8">
        <v>5052.313873401512</v>
      </c>
      <c r="P155" s="23">
        <v>2050</v>
      </c>
      <c r="Q155" s="8">
        <v>5641.5721218653416</v>
      </c>
    </row>
    <row r="156" spans="1:17" x14ac:dyDescent="0.3">
      <c r="A156" s="23">
        <v>2051</v>
      </c>
      <c r="B156" s="8">
        <v>5411.4702458551164</v>
      </c>
      <c r="D156" s="23">
        <v>2051</v>
      </c>
      <c r="E156" s="8">
        <v>5173.7227094960945</v>
      </c>
      <c r="G156" s="23">
        <v>2051</v>
      </c>
      <c r="H156" s="8">
        <v>5875.5670627783638</v>
      </c>
      <c r="J156" s="23">
        <v>2051</v>
      </c>
      <c r="K156" s="8">
        <v>5545.1974036994288</v>
      </c>
      <c r="M156" s="23">
        <v>2051</v>
      </c>
      <c r="N156" s="8">
        <v>5057.2599247176058</v>
      </c>
      <c r="P156" s="23">
        <v>2051</v>
      </c>
      <c r="Q156" s="8">
        <v>5661.6359941403825</v>
      </c>
    </row>
    <row r="157" spans="1:17" x14ac:dyDescent="0.3">
      <c r="A157" s="23">
        <v>2052</v>
      </c>
      <c r="B157" s="8">
        <v>5421.2188458551136</v>
      </c>
      <c r="D157" s="23">
        <v>2052</v>
      </c>
      <c r="E157" s="8">
        <v>5179.2472515814188</v>
      </c>
      <c r="G157" s="23">
        <v>2052</v>
      </c>
      <c r="H157" s="8">
        <v>5915.2127557967942</v>
      </c>
      <c r="J157" s="23">
        <v>2052</v>
      </c>
      <c r="K157" s="8">
        <v>5571.1006467133802</v>
      </c>
      <c r="M157" s="23">
        <v>2052</v>
      </c>
      <c r="N157" s="8">
        <v>5062.205976033697</v>
      </c>
      <c r="P157" s="23">
        <v>2052</v>
      </c>
      <c r="Q157" s="8">
        <v>5681.6998664154216</v>
      </c>
    </row>
    <row r="158" spans="1:17" x14ac:dyDescent="0.3">
      <c r="A158" s="23">
        <v>2053</v>
      </c>
      <c r="B158" s="8">
        <v>5430.9674458551153</v>
      </c>
      <c r="D158" s="23">
        <v>2053</v>
      </c>
      <c r="E158" s="8">
        <v>5184.7717936667441</v>
      </c>
      <c r="G158" s="23">
        <v>2053</v>
      </c>
      <c r="H158" s="8">
        <v>5954.8584488152228</v>
      </c>
      <c r="J158" s="23">
        <v>2053</v>
      </c>
      <c r="K158" s="8">
        <v>5597.0038897273325</v>
      </c>
      <c r="M158" s="23">
        <v>2053</v>
      </c>
      <c r="N158" s="8">
        <v>5067.1520273497881</v>
      </c>
      <c r="P158" s="23">
        <v>2053</v>
      </c>
      <c r="Q158" s="8">
        <v>5701.7637386904617</v>
      </c>
    </row>
    <row r="159" spans="1:17" x14ac:dyDescent="0.3">
      <c r="A159" s="23">
        <v>2054</v>
      </c>
      <c r="B159" s="8">
        <v>5440.7160458551161</v>
      </c>
      <c r="D159" s="23">
        <v>2054</v>
      </c>
      <c r="E159" s="8">
        <v>5190.2963357520684</v>
      </c>
      <c r="G159" s="23">
        <v>2054</v>
      </c>
      <c r="H159" s="8">
        <v>5994.5041418336532</v>
      </c>
      <c r="J159" s="23">
        <v>2054</v>
      </c>
      <c r="K159" s="8">
        <v>5622.907132741283</v>
      </c>
      <c r="M159" s="23">
        <v>2054</v>
      </c>
      <c r="N159" s="8">
        <v>5072.098078665882</v>
      </c>
      <c r="P159" s="23">
        <v>2054</v>
      </c>
      <c r="Q159" s="8">
        <v>5721.8276109655008</v>
      </c>
    </row>
    <row r="160" spans="1:17" x14ac:dyDescent="0.3">
      <c r="A160" s="23">
        <v>2055</v>
      </c>
      <c r="B160" s="8">
        <v>5450.4646458551142</v>
      </c>
      <c r="D160" s="23">
        <v>2055</v>
      </c>
      <c r="E160" s="8">
        <v>5195.8208778373955</v>
      </c>
      <c r="G160" s="23">
        <v>2055</v>
      </c>
      <c r="H160" s="8">
        <v>6034.1498348520836</v>
      </c>
      <c r="J160" s="23">
        <v>2055</v>
      </c>
      <c r="K160" s="8">
        <v>5648.8103757552344</v>
      </c>
      <c r="M160" s="23">
        <v>2055</v>
      </c>
      <c r="N160" s="8">
        <v>5077.044129981974</v>
      </c>
      <c r="P160" s="23">
        <v>2055</v>
      </c>
      <c r="Q160" s="8">
        <v>5741.8914832405417</v>
      </c>
    </row>
    <row r="161" spans="1:17" x14ac:dyDescent="0.3">
      <c r="A161" s="23">
        <v>2056</v>
      </c>
      <c r="B161" s="8">
        <v>5460.2132458551159</v>
      </c>
      <c r="D161" s="23">
        <v>2056</v>
      </c>
      <c r="E161" s="8">
        <v>5201.3454199227199</v>
      </c>
      <c r="G161" s="23">
        <v>2056</v>
      </c>
      <c r="H161" s="8">
        <v>6073.7955278705131</v>
      </c>
      <c r="J161" s="23">
        <v>2056</v>
      </c>
      <c r="K161" s="8">
        <v>5674.7136187691849</v>
      </c>
      <c r="M161" s="23">
        <v>2056</v>
      </c>
      <c r="N161" s="8">
        <v>5081.9901812980679</v>
      </c>
      <c r="P161" s="23">
        <v>2056</v>
      </c>
      <c r="Q161" s="8">
        <v>5761.9553555155817</v>
      </c>
    </row>
    <row r="162" spans="1:17" x14ac:dyDescent="0.3">
      <c r="A162" s="23">
        <v>2057</v>
      </c>
      <c r="B162" s="8">
        <v>5469.9618458551149</v>
      </c>
      <c r="D162" s="23">
        <v>2057</v>
      </c>
      <c r="E162" s="8">
        <v>5206.8699620080461</v>
      </c>
      <c r="G162" s="23">
        <v>2057</v>
      </c>
      <c r="H162" s="8">
        <v>6113.4412208889426</v>
      </c>
      <c r="J162" s="23">
        <v>2057</v>
      </c>
      <c r="K162" s="8">
        <v>5700.6168617831372</v>
      </c>
      <c r="M162" s="23">
        <v>2057</v>
      </c>
      <c r="N162" s="8">
        <v>5086.93623261416</v>
      </c>
      <c r="P162" s="23">
        <v>2057</v>
      </c>
      <c r="Q162" s="8">
        <v>5782.0192277906217</v>
      </c>
    </row>
    <row r="163" spans="1:17" x14ac:dyDescent="0.3">
      <c r="A163" s="23">
        <v>2058</v>
      </c>
      <c r="B163" s="8">
        <v>5479.7104458551157</v>
      </c>
      <c r="D163" s="23">
        <v>2058</v>
      </c>
      <c r="E163" s="8">
        <v>5212.3945040933713</v>
      </c>
      <c r="G163" s="23">
        <v>2058</v>
      </c>
      <c r="H163" s="8">
        <v>6153.0869139073729</v>
      </c>
      <c r="J163" s="23">
        <v>2058</v>
      </c>
      <c r="K163" s="8">
        <v>5726.5201047970886</v>
      </c>
      <c r="M163" s="23">
        <v>2058</v>
      </c>
      <c r="N163" s="8">
        <v>5091.882283930252</v>
      </c>
      <c r="P163" s="23">
        <v>2058</v>
      </c>
      <c r="Q163" s="8">
        <v>5802.0831000656617</v>
      </c>
    </row>
    <row r="164" spans="1:17" x14ac:dyDescent="0.3">
      <c r="A164" s="23">
        <v>2059</v>
      </c>
      <c r="B164" s="8">
        <v>5489.4590458551138</v>
      </c>
      <c r="D164" s="23">
        <v>2059</v>
      </c>
      <c r="E164" s="8">
        <v>5217.9190461786966</v>
      </c>
      <c r="G164" s="23">
        <v>2059</v>
      </c>
      <c r="H164" s="8">
        <v>6192.7326069258015</v>
      </c>
      <c r="J164" s="23">
        <v>2059</v>
      </c>
      <c r="K164" s="8">
        <v>5752.4233478110409</v>
      </c>
      <c r="M164" s="23">
        <v>2059</v>
      </c>
      <c r="N164" s="8">
        <v>5096.8283352463459</v>
      </c>
      <c r="P164" s="23">
        <v>2059</v>
      </c>
      <c r="Q164" s="8">
        <v>5822.1469723406999</v>
      </c>
    </row>
    <row r="165" spans="1:17" x14ac:dyDescent="0.3">
      <c r="A165" s="23">
        <v>2060</v>
      </c>
      <c r="B165" s="8">
        <v>5499.2076458551155</v>
      </c>
      <c r="D165" s="23">
        <v>2060</v>
      </c>
      <c r="E165" s="8">
        <v>5223.4435882640209</v>
      </c>
      <c r="G165" s="23">
        <v>2060</v>
      </c>
      <c r="H165" s="8">
        <v>6232.3782999442328</v>
      </c>
      <c r="J165" s="23">
        <v>2060</v>
      </c>
      <c r="K165" s="8">
        <v>5778.3265908249923</v>
      </c>
      <c r="M165" s="23">
        <v>2060</v>
      </c>
      <c r="N165" s="8">
        <v>5101.7743865624388</v>
      </c>
      <c r="P165" s="23">
        <v>2060</v>
      </c>
      <c r="Q165" s="8">
        <v>5842.2108446157408</v>
      </c>
    </row>
    <row r="168" spans="1:17" x14ac:dyDescent="0.3">
      <c r="A168" s="20" t="s">
        <v>42</v>
      </c>
    </row>
    <row r="169" spans="1:17" ht="14.4" x14ac:dyDescent="0.3">
      <c r="A169" s="10" t="s">
        <v>1</v>
      </c>
      <c r="B169" s="1" t="s">
        <v>35</v>
      </c>
      <c r="D169" s="10" t="s">
        <v>2</v>
      </c>
      <c r="E169" s="1" t="s">
        <v>35</v>
      </c>
      <c r="G169" s="10" t="s">
        <v>3</v>
      </c>
      <c r="H169" s="1" t="s">
        <v>35</v>
      </c>
      <c r="J169" s="8" t="s">
        <v>4</v>
      </c>
      <c r="K169" s="1" t="s">
        <v>35</v>
      </c>
      <c r="M169" s="10" t="s">
        <v>5</v>
      </c>
      <c r="N169" s="1" t="s">
        <v>35</v>
      </c>
      <c r="P169" s="10" t="s">
        <v>6</v>
      </c>
      <c r="Q169" s="1" t="s">
        <v>35</v>
      </c>
    </row>
    <row r="170" spans="1:17" x14ac:dyDescent="0.3">
      <c r="A170" s="23">
        <v>2011</v>
      </c>
      <c r="B170" s="8">
        <v>4731.1010788551139</v>
      </c>
      <c r="D170" s="23">
        <v>2011</v>
      </c>
      <c r="E170" s="8">
        <v>4629.0576788551143</v>
      </c>
      <c r="G170" s="23">
        <v>2011</v>
      </c>
      <c r="H170" s="8">
        <v>4732.7563915571254</v>
      </c>
      <c r="J170" s="23">
        <v>2011</v>
      </c>
      <c r="K170" s="8">
        <v>4732.5237915571242</v>
      </c>
      <c r="M170" s="23">
        <v>2011</v>
      </c>
      <c r="N170" s="8">
        <v>4731.2440788551139</v>
      </c>
      <c r="P170" s="23">
        <v>2011</v>
      </c>
      <c r="Q170" s="8">
        <v>4732.0587915571241</v>
      </c>
    </row>
    <row r="171" spans="1:17" x14ac:dyDescent="0.3">
      <c r="A171" s="23">
        <v>2012</v>
      </c>
      <c r="B171" s="8">
        <v>4741.3430118551141</v>
      </c>
      <c r="D171" s="23">
        <v>2012</v>
      </c>
      <c r="E171" s="8">
        <v>4643.0459430200499</v>
      </c>
      <c r="G171" s="23">
        <v>2012</v>
      </c>
      <c r="H171" s="8">
        <v>4748.3750535410554</v>
      </c>
      <c r="J171" s="23">
        <v>2012</v>
      </c>
      <c r="K171" s="8">
        <v>4740.7729069849056</v>
      </c>
      <c r="M171" s="23">
        <v>2012</v>
      </c>
      <c r="N171" s="8">
        <v>4735.4845134509042</v>
      </c>
      <c r="P171" s="23">
        <v>2012</v>
      </c>
      <c r="Q171" s="8">
        <v>4739.646608528139</v>
      </c>
    </row>
    <row r="172" spans="1:17" x14ac:dyDescent="0.3">
      <c r="A172" s="23">
        <v>2013</v>
      </c>
      <c r="B172" s="8">
        <v>4751.5849448551144</v>
      </c>
      <c r="D172" s="23">
        <v>2013</v>
      </c>
      <c r="E172" s="8">
        <v>4657.0342071849864</v>
      </c>
      <c r="G172" s="23">
        <v>2013</v>
      </c>
      <c r="H172" s="8">
        <v>4763.4647571460791</v>
      </c>
      <c r="J172" s="23">
        <v>2013</v>
      </c>
      <c r="K172" s="8">
        <v>4748.4930640337807</v>
      </c>
      <c r="M172" s="23">
        <v>2013</v>
      </c>
      <c r="N172" s="8">
        <v>4739.7249480466953</v>
      </c>
      <c r="P172" s="23">
        <v>2013</v>
      </c>
      <c r="Q172" s="8">
        <v>4746.7054671202477</v>
      </c>
    </row>
    <row r="173" spans="1:17" x14ac:dyDescent="0.3">
      <c r="A173" s="23">
        <v>2014</v>
      </c>
      <c r="B173" s="8">
        <v>4761.8268778551137</v>
      </c>
      <c r="D173" s="23">
        <v>2014</v>
      </c>
      <c r="E173" s="8">
        <v>4671.0224713499219</v>
      </c>
      <c r="G173" s="23">
        <v>2014</v>
      </c>
      <c r="H173" s="8">
        <v>4778.5550607880932</v>
      </c>
      <c r="J173" s="23">
        <v>2014</v>
      </c>
      <c r="K173" s="8">
        <v>4756.2138211196452</v>
      </c>
      <c r="M173" s="23">
        <v>2014</v>
      </c>
      <c r="N173" s="8">
        <v>4743.9653826424892</v>
      </c>
      <c r="P173" s="23">
        <v>2014</v>
      </c>
      <c r="Q173" s="8">
        <v>4753.7649257493458</v>
      </c>
    </row>
    <row r="174" spans="1:17" x14ac:dyDescent="0.3">
      <c r="A174" s="23">
        <v>2015</v>
      </c>
      <c r="B174" s="8">
        <v>4772.0688108551149</v>
      </c>
      <c r="D174" s="23">
        <v>2015</v>
      </c>
      <c r="E174" s="8">
        <v>4685.0107355148584</v>
      </c>
      <c r="G174" s="23">
        <v>2015</v>
      </c>
      <c r="H174" s="8">
        <v>4793.6457932218636</v>
      </c>
      <c r="J174" s="23">
        <v>2015</v>
      </c>
      <c r="K174" s="8">
        <v>4763.9350069972697</v>
      </c>
      <c r="M174" s="23">
        <v>2015</v>
      </c>
      <c r="N174" s="8">
        <v>4748.2058172382785</v>
      </c>
      <c r="P174" s="23">
        <v>2015</v>
      </c>
      <c r="Q174" s="8">
        <v>4760.8248131702012</v>
      </c>
    </row>
    <row r="175" spans="1:17" x14ac:dyDescent="0.3">
      <c r="A175" s="23">
        <v>2016</v>
      </c>
      <c r="B175" s="8">
        <v>4796.7040938551145</v>
      </c>
      <c r="D175" s="23">
        <v>2016</v>
      </c>
      <c r="E175" s="8">
        <v>4703.9228862638602</v>
      </c>
      <c r="G175" s="23">
        <v>2016</v>
      </c>
      <c r="H175" s="8">
        <v>4820.7346825445429</v>
      </c>
      <c r="J175" s="23">
        <v>2016</v>
      </c>
      <c r="K175" s="8">
        <v>4787.0383921164403</v>
      </c>
      <c r="M175" s="23">
        <v>2016</v>
      </c>
      <c r="N175" s="8">
        <v>4759.7828172775726</v>
      </c>
      <c r="P175" s="23">
        <v>2016</v>
      </c>
      <c r="Q175" s="8">
        <v>4789.2521340939056</v>
      </c>
    </row>
    <row r="176" spans="1:17" x14ac:dyDescent="0.3">
      <c r="A176" s="23">
        <v>2017</v>
      </c>
      <c r="B176" s="8">
        <v>4821.3393768551141</v>
      </c>
      <c r="D176" s="23">
        <v>2017</v>
      </c>
      <c r="E176" s="8">
        <v>4722.8350370128637</v>
      </c>
      <c r="G176" s="23">
        <v>2017</v>
      </c>
      <c r="H176" s="8">
        <v>4847.8239566187185</v>
      </c>
      <c r="J176" s="23">
        <v>2017</v>
      </c>
      <c r="K176" s="8">
        <v>4810.1421619871089</v>
      </c>
      <c r="M176" s="23">
        <v>2017</v>
      </c>
      <c r="N176" s="8">
        <v>4771.3598173168648</v>
      </c>
      <c r="P176" s="23">
        <v>2017</v>
      </c>
      <c r="Q176" s="8">
        <v>4817.6798397691018</v>
      </c>
    </row>
    <row r="177" spans="1:17" x14ac:dyDescent="0.3">
      <c r="A177" s="23">
        <v>2018</v>
      </c>
      <c r="B177" s="8">
        <v>4845.9746598551137</v>
      </c>
      <c r="D177" s="23">
        <v>2018</v>
      </c>
      <c r="E177" s="8">
        <v>4741.7471877618664</v>
      </c>
      <c r="G177" s="23">
        <v>2018</v>
      </c>
      <c r="H177" s="8">
        <v>4874.9138840907335</v>
      </c>
      <c r="J177" s="23">
        <v>2018</v>
      </c>
      <c r="K177" s="8">
        <v>4833.2465852556143</v>
      </c>
      <c r="M177" s="23">
        <v>2018</v>
      </c>
      <c r="N177" s="8">
        <v>4782.9368173561588</v>
      </c>
      <c r="P177" s="23">
        <v>2018</v>
      </c>
      <c r="Q177" s="8">
        <v>4846.1081988421374</v>
      </c>
    </row>
    <row r="178" spans="1:17" x14ac:dyDescent="0.3">
      <c r="A178" s="23">
        <v>2019</v>
      </c>
      <c r="B178" s="8">
        <v>4870.6099428551142</v>
      </c>
      <c r="D178" s="23">
        <v>2019</v>
      </c>
      <c r="E178" s="8">
        <v>4760.6593385108681</v>
      </c>
      <c r="G178" s="23">
        <v>2019</v>
      </c>
      <c r="H178" s="8">
        <v>4902.0038814304598</v>
      </c>
      <c r="J178" s="23">
        <v>2019</v>
      </c>
      <c r="K178" s="8">
        <v>4856.3510783918337</v>
      </c>
      <c r="M178" s="23">
        <v>2019</v>
      </c>
      <c r="N178" s="8">
        <v>4794.513817395452</v>
      </c>
      <c r="P178" s="23">
        <v>2019</v>
      </c>
      <c r="Q178" s="8">
        <v>4874.5366277828889</v>
      </c>
    </row>
    <row r="179" spans="1:17" x14ac:dyDescent="0.3">
      <c r="A179" s="23">
        <v>2020</v>
      </c>
      <c r="B179" s="8">
        <v>4900.2452258551148</v>
      </c>
      <c r="D179" s="23">
        <v>2020</v>
      </c>
      <c r="E179" s="8">
        <v>4784.5714892598708</v>
      </c>
      <c r="G179" s="23">
        <v>2020</v>
      </c>
      <c r="H179" s="8">
        <v>4934.0929839435521</v>
      </c>
      <c r="J179" s="23">
        <v>2020</v>
      </c>
      <c r="K179" s="8">
        <v>4884.4546767014181</v>
      </c>
      <c r="M179" s="23">
        <v>2020</v>
      </c>
      <c r="N179" s="8">
        <v>4811.0908174347442</v>
      </c>
      <c r="P179" s="23">
        <v>2020</v>
      </c>
      <c r="Q179" s="8">
        <v>4907.9641618970018</v>
      </c>
    </row>
    <row r="180" spans="1:17" x14ac:dyDescent="0.3">
      <c r="A180" s="23">
        <v>2021</v>
      </c>
      <c r="B180" s="8">
        <v>4923.7095088551141</v>
      </c>
      <c r="D180" s="23">
        <v>2021</v>
      </c>
      <c r="E180" s="8">
        <v>4804.6368766003379</v>
      </c>
      <c r="G180" s="23">
        <v>2021</v>
      </c>
      <c r="H180" s="8">
        <v>4962.9026065865773</v>
      </c>
      <c r="J180" s="23">
        <v>2021</v>
      </c>
      <c r="K180" s="8">
        <v>4909.1787951409342</v>
      </c>
      <c r="M180" s="23">
        <v>2021</v>
      </c>
      <c r="N180" s="8">
        <v>4823.9210540655022</v>
      </c>
      <c r="P180" s="23">
        <v>2021</v>
      </c>
      <c r="Q180" s="8">
        <v>4938.0122161410518</v>
      </c>
    </row>
    <row r="181" spans="1:17" x14ac:dyDescent="0.3">
      <c r="A181" s="23">
        <v>2022</v>
      </c>
      <c r="B181" s="8">
        <v>4947.1737918551144</v>
      </c>
      <c r="D181" s="23">
        <v>2022</v>
      </c>
      <c r="E181" s="8">
        <v>4824.7022639408042</v>
      </c>
      <c r="G181" s="23">
        <v>2022</v>
      </c>
      <c r="H181" s="8">
        <v>4991.7125662302842</v>
      </c>
      <c r="J181" s="23">
        <v>2022</v>
      </c>
      <c r="K181" s="8">
        <v>4933.9032505811329</v>
      </c>
      <c r="M181" s="23">
        <v>2022</v>
      </c>
      <c r="N181" s="8">
        <v>4836.7512906962593</v>
      </c>
      <c r="P181" s="23">
        <v>2022</v>
      </c>
      <c r="Q181" s="8">
        <v>4968.0606073857807</v>
      </c>
    </row>
    <row r="182" spans="1:17" x14ac:dyDescent="0.3">
      <c r="A182" s="23">
        <v>2023</v>
      </c>
      <c r="B182" s="8">
        <v>4970.6380748551146</v>
      </c>
      <c r="D182" s="23">
        <v>2023</v>
      </c>
      <c r="E182" s="8">
        <v>4844.7676512812741</v>
      </c>
      <c r="G182" s="23">
        <v>2023</v>
      </c>
      <c r="H182" s="8">
        <v>5020.5225258739911</v>
      </c>
      <c r="J182" s="23">
        <v>2023</v>
      </c>
      <c r="K182" s="8">
        <v>4958.6277060213324</v>
      </c>
      <c r="M182" s="23">
        <v>2023</v>
      </c>
      <c r="N182" s="8">
        <v>4849.5815273270164</v>
      </c>
      <c r="P182" s="23">
        <v>2023</v>
      </c>
      <c r="Q182" s="8">
        <v>4998.1089986305087</v>
      </c>
    </row>
    <row r="183" spans="1:17" x14ac:dyDescent="0.3">
      <c r="A183" s="23">
        <v>2024</v>
      </c>
      <c r="B183" s="8">
        <v>4994.102357855114</v>
      </c>
      <c r="D183" s="23">
        <v>2024</v>
      </c>
      <c r="E183" s="8">
        <v>4864.8330386217385</v>
      </c>
      <c r="G183" s="23">
        <v>2024</v>
      </c>
      <c r="H183" s="8">
        <v>5049.3324855176979</v>
      </c>
      <c r="J183" s="23">
        <v>2024</v>
      </c>
      <c r="K183" s="8">
        <v>4983.3521614615302</v>
      </c>
      <c r="M183" s="23">
        <v>2024</v>
      </c>
      <c r="N183" s="8">
        <v>4862.4117639577735</v>
      </c>
      <c r="P183" s="23">
        <v>2024</v>
      </c>
      <c r="Q183" s="8">
        <v>5028.1573898752376</v>
      </c>
    </row>
    <row r="184" spans="1:17" x14ac:dyDescent="0.3">
      <c r="A184" s="23">
        <v>2025</v>
      </c>
      <c r="B184" s="8">
        <v>5017.5666408551133</v>
      </c>
      <c r="D184" s="23">
        <v>2025</v>
      </c>
      <c r="E184" s="8">
        <v>4884.8984259622066</v>
      </c>
      <c r="G184" s="23">
        <v>2025</v>
      </c>
      <c r="H184" s="8">
        <v>5078.1424451624025</v>
      </c>
      <c r="J184" s="23">
        <v>2025</v>
      </c>
      <c r="K184" s="8">
        <v>5008.0766169027293</v>
      </c>
      <c r="M184" s="23">
        <v>2025</v>
      </c>
      <c r="N184" s="8">
        <v>4875.2420005885324</v>
      </c>
      <c r="P184" s="23">
        <v>2025</v>
      </c>
      <c r="Q184" s="8">
        <v>5058.2057811209688</v>
      </c>
    </row>
    <row r="185" spans="1:17" x14ac:dyDescent="0.3">
      <c r="A185" s="23">
        <v>2026</v>
      </c>
      <c r="B185" s="8">
        <v>5041.0309238551145</v>
      </c>
      <c r="D185" s="23">
        <v>2026</v>
      </c>
      <c r="E185" s="8">
        <v>4904.9638133026738</v>
      </c>
      <c r="G185" s="23">
        <v>2026</v>
      </c>
      <c r="H185" s="8">
        <v>5106.4797669181098</v>
      </c>
      <c r="J185" s="23">
        <v>2026</v>
      </c>
      <c r="K185" s="8">
        <v>5032.3284344549293</v>
      </c>
      <c r="M185" s="23">
        <v>2026</v>
      </c>
      <c r="N185" s="8">
        <v>4888.0722372192895</v>
      </c>
      <c r="P185" s="23">
        <v>2026</v>
      </c>
      <c r="Q185" s="8">
        <v>5087.7815344776973</v>
      </c>
    </row>
    <row r="186" spans="1:17" x14ac:dyDescent="0.3">
      <c r="A186" s="23">
        <v>2027</v>
      </c>
      <c r="B186" s="8">
        <v>5064.4952068551147</v>
      </c>
      <c r="D186" s="23">
        <v>2027</v>
      </c>
      <c r="E186" s="8">
        <v>4925.0292006431409</v>
      </c>
      <c r="G186" s="23">
        <v>2027</v>
      </c>
      <c r="H186" s="8">
        <v>5134.8170886738162</v>
      </c>
      <c r="J186" s="23">
        <v>2027</v>
      </c>
      <c r="K186" s="8">
        <v>5056.5802520071275</v>
      </c>
      <c r="M186" s="23">
        <v>2027</v>
      </c>
      <c r="N186" s="8">
        <v>4900.9024738500466</v>
      </c>
      <c r="P186" s="23">
        <v>2027</v>
      </c>
      <c r="Q186" s="8">
        <v>5117.3572878344257</v>
      </c>
    </row>
    <row r="187" spans="1:17" x14ac:dyDescent="0.3">
      <c r="A187" s="23">
        <v>2028</v>
      </c>
      <c r="B187" s="8">
        <v>5087.959489855115</v>
      </c>
      <c r="D187" s="23">
        <v>2028</v>
      </c>
      <c r="E187" s="8">
        <v>4945.0945879836063</v>
      </c>
      <c r="G187" s="23">
        <v>2028</v>
      </c>
      <c r="H187" s="8">
        <v>5163.1544104295226</v>
      </c>
      <c r="J187" s="23">
        <v>2028</v>
      </c>
      <c r="K187" s="8">
        <v>5080.8320695593266</v>
      </c>
      <c r="M187" s="23">
        <v>2028</v>
      </c>
      <c r="N187" s="8">
        <v>4913.7327104808037</v>
      </c>
      <c r="P187" s="23">
        <v>2028</v>
      </c>
      <c r="Q187" s="8">
        <v>5146.9330411911551</v>
      </c>
    </row>
    <row r="188" spans="1:17" x14ac:dyDescent="0.3">
      <c r="A188" s="23">
        <v>2029</v>
      </c>
      <c r="B188" s="8">
        <v>5111.4237728551143</v>
      </c>
      <c r="D188" s="23">
        <v>2029</v>
      </c>
      <c r="E188" s="8">
        <v>4965.1599753240735</v>
      </c>
      <c r="G188" s="23">
        <v>2029</v>
      </c>
      <c r="H188" s="8">
        <v>5191.4917321852308</v>
      </c>
      <c r="J188" s="23">
        <v>2029</v>
      </c>
      <c r="K188" s="8">
        <v>5105.0838871115247</v>
      </c>
      <c r="M188" s="23">
        <v>2029</v>
      </c>
      <c r="N188" s="8">
        <v>4926.5629471115626</v>
      </c>
      <c r="P188" s="23">
        <v>2029</v>
      </c>
      <c r="Q188" s="8">
        <v>5176.5087945478845</v>
      </c>
    </row>
    <row r="189" spans="1:17" x14ac:dyDescent="0.3">
      <c r="A189" s="23">
        <v>2030</v>
      </c>
      <c r="B189" s="8">
        <v>5139.8880558551136</v>
      </c>
      <c r="D189" s="23">
        <v>2030</v>
      </c>
      <c r="E189" s="8">
        <v>4985.2253626645397</v>
      </c>
      <c r="G189" s="23">
        <v>2030</v>
      </c>
      <c r="H189" s="8">
        <v>5219.8290539409363</v>
      </c>
      <c r="J189" s="23">
        <v>2030</v>
      </c>
      <c r="K189" s="8">
        <v>5129.3357046637248</v>
      </c>
      <c r="M189" s="23">
        <v>2030</v>
      </c>
      <c r="N189" s="8">
        <v>4939.3931837423188</v>
      </c>
      <c r="P189" s="23">
        <v>2030</v>
      </c>
      <c r="Q189" s="8">
        <v>5206.0845479046129</v>
      </c>
    </row>
    <row r="190" spans="1:17" x14ac:dyDescent="0.3">
      <c r="A190" s="23">
        <v>2031</v>
      </c>
      <c r="B190" s="8">
        <v>5162.7023398551137</v>
      </c>
      <c r="D190" s="23">
        <v>2031</v>
      </c>
      <c r="E190" s="8">
        <v>5004.1518416543877</v>
      </c>
      <c r="G190" s="23">
        <v>2031</v>
      </c>
      <c r="H190" s="8">
        <v>5247.3921397754393</v>
      </c>
      <c r="J190" s="23">
        <v>2031</v>
      </c>
      <c r="K190" s="8">
        <v>5152.9612298153206</v>
      </c>
      <c r="M190" s="23">
        <v>2031</v>
      </c>
      <c r="N190" s="8">
        <v>4950.9845120224572</v>
      </c>
      <c r="P190" s="23">
        <v>2031</v>
      </c>
      <c r="Q190" s="8">
        <v>5235.03400886074</v>
      </c>
    </row>
    <row r="191" spans="1:17" x14ac:dyDescent="0.3">
      <c r="A191" s="23">
        <v>2032</v>
      </c>
      <c r="B191" s="8">
        <v>5185.5166238551128</v>
      </c>
      <c r="D191" s="23">
        <v>2032</v>
      </c>
      <c r="E191" s="8">
        <v>5023.078320644232</v>
      </c>
      <c r="G191" s="23">
        <v>2032</v>
      </c>
      <c r="H191" s="8">
        <v>5274.9552256099405</v>
      </c>
      <c r="J191" s="23">
        <v>2032</v>
      </c>
      <c r="K191" s="8">
        <v>5176.5867549669147</v>
      </c>
      <c r="M191" s="23">
        <v>2032</v>
      </c>
      <c r="N191" s="8">
        <v>4962.575840302592</v>
      </c>
      <c r="P191" s="23">
        <v>2032</v>
      </c>
      <c r="Q191" s="8">
        <v>5263.9834698168661</v>
      </c>
    </row>
    <row r="192" spans="1:17" x14ac:dyDescent="0.3">
      <c r="A192" s="23">
        <v>2033</v>
      </c>
      <c r="B192" s="8">
        <v>5208.3309078551138</v>
      </c>
      <c r="D192" s="23">
        <v>2033</v>
      </c>
      <c r="E192" s="8">
        <v>5042.0047996340791</v>
      </c>
      <c r="G192" s="23">
        <v>2033</v>
      </c>
      <c r="H192" s="8">
        <v>5302.5183114444435</v>
      </c>
      <c r="J192" s="23">
        <v>2033</v>
      </c>
      <c r="K192" s="8">
        <v>5200.2122801185096</v>
      </c>
      <c r="M192" s="23">
        <v>2033</v>
      </c>
      <c r="N192" s="8">
        <v>4974.1671685827278</v>
      </c>
      <c r="P192" s="23">
        <v>2033</v>
      </c>
      <c r="Q192" s="8">
        <v>5292.9329307729913</v>
      </c>
    </row>
    <row r="193" spans="1:17" x14ac:dyDescent="0.3">
      <c r="A193" s="23">
        <v>2034</v>
      </c>
      <c r="B193" s="8">
        <v>5231.1451918551147</v>
      </c>
      <c r="D193" s="23">
        <v>2034</v>
      </c>
      <c r="E193" s="8">
        <v>5060.9312786239243</v>
      </c>
      <c r="G193" s="23">
        <v>2034</v>
      </c>
      <c r="H193" s="8">
        <v>5330.0813972789447</v>
      </c>
      <c r="J193" s="23">
        <v>2034</v>
      </c>
      <c r="K193" s="8">
        <v>5223.8378052701064</v>
      </c>
      <c r="M193" s="23">
        <v>2034</v>
      </c>
      <c r="N193" s="8">
        <v>4985.7584968628662</v>
      </c>
      <c r="P193" s="23">
        <v>2034</v>
      </c>
      <c r="Q193" s="8">
        <v>5321.8823917291156</v>
      </c>
    </row>
    <row r="194" spans="1:17" x14ac:dyDescent="0.3">
      <c r="A194" s="23">
        <v>2035</v>
      </c>
      <c r="B194" s="8">
        <v>5253.9594758551148</v>
      </c>
      <c r="D194" s="23">
        <v>2035</v>
      </c>
      <c r="E194" s="8">
        <v>5079.8577576137704</v>
      </c>
      <c r="G194" s="23">
        <v>2035</v>
      </c>
      <c r="H194" s="8">
        <v>5357.6444831134449</v>
      </c>
      <c r="J194" s="23">
        <v>2035</v>
      </c>
      <c r="K194" s="8">
        <v>5247.4633304217023</v>
      </c>
      <c r="M194" s="23">
        <v>2035</v>
      </c>
      <c r="N194" s="8">
        <v>4997.3498251430019</v>
      </c>
      <c r="P194" s="23">
        <v>2035</v>
      </c>
      <c r="Q194" s="8">
        <v>5350.8318526852427</v>
      </c>
    </row>
    <row r="195" spans="1:17" x14ac:dyDescent="0.3">
      <c r="A195" s="23">
        <v>2036</v>
      </c>
      <c r="B195" s="8">
        <v>5269.7947098551158</v>
      </c>
      <c r="D195" s="23">
        <v>2036</v>
      </c>
      <c r="E195" s="8">
        <v>5094.4333303701305</v>
      </c>
      <c r="G195" s="23">
        <v>2036</v>
      </c>
      <c r="H195" s="8">
        <v>5397.4232493734944</v>
      </c>
      <c r="J195" s="23">
        <v>2036</v>
      </c>
      <c r="K195" s="8">
        <v>5273.8833673531708</v>
      </c>
      <c r="M195" s="23">
        <v>2036</v>
      </c>
      <c r="N195" s="8">
        <v>5007.4071071301296</v>
      </c>
      <c r="P195" s="23">
        <v>2036</v>
      </c>
      <c r="Q195" s="8">
        <v>5375.6725188778009</v>
      </c>
    </row>
    <row r="196" spans="1:17" x14ac:dyDescent="0.3">
      <c r="A196" s="23">
        <v>2037</v>
      </c>
      <c r="B196" s="8">
        <v>5285.6299438551132</v>
      </c>
      <c r="D196" s="23">
        <v>2037</v>
      </c>
      <c r="E196" s="8">
        <v>5109.0089031264924</v>
      </c>
      <c r="G196" s="23">
        <v>2037</v>
      </c>
      <c r="H196" s="8">
        <v>5437.2020156335429</v>
      </c>
      <c r="J196" s="23">
        <v>2037</v>
      </c>
      <c r="K196" s="8">
        <v>5300.3034042846393</v>
      </c>
      <c r="M196" s="23">
        <v>2037</v>
      </c>
      <c r="N196" s="8">
        <v>5017.4643891172564</v>
      </c>
      <c r="P196" s="23">
        <v>2037</v>
      </c>
      <c r="Q196" s="8">
        <v>5400.5131850703574</v>
      </c>
    </row>
    <row r="197" spans="1:17" x14ac:dyDescent="0.3">
      <c r="A197" s="23">
        <v>2038</v>
      </c>
      <c r="B197" s="8">
        <v>5301.4651778551142</v>
      </c>
      <c r="D197" s="23">
        <v>2038</v>
      </c>
      <c r="E197" s="8">
        <v>5123.5844758828516</v>
      </c>
      <c r="G197" s="23">
        <v>2038</v>
      </c>
      <c r="H197" s="8">
        <v>5476.9807818935942</v>
      </c>
      <c r="J197" s="23">
        <v>2038</v>
      </c>
      <c r="K197" s="8">
        <v>5326.7234412161088</v>
      </c>
      <c r="M197" s="23">
        <v>2038</v>
      </c>
      <c r="N197" s="8">
        <v>5027.521671104384</v>
      </c>
      <c r="P197" s="23">
        <v>2038</v>
      </c>
      <c r="Q197" s="8">
        <v>5425.3538512629157</v>
      </c>
    </row>
    <row r="198" spans="1:17" x14ac:dyDescent="0.3">
      <c r="A198" s="23">
        <v>2039</v>
      </c>
      <c r="B198" s="8">
        <v>5317.3004118551144</v>
      </c>
      <c r="D198" s="23">
        <v>2039</v>
      </c>
      <c r="E198" s="8">
        <v>5138.1600486392135</v>
      </c>
      <c r="G198" s="23">
        <v>2039</v>
      </c>
      <c r="H198" s="8">
        <v>5516.7595481536418</v>
      </c>
      <c r="J198" s="23">
        <v>2039</v>
      </c>
      <c r="K198" s="8">
        <v>5353.1434781475782</v>
      </c>
      <c r="M198" s="23">
        <v>2039</v>
      </c>
      <c r="N198" s="8">
        <v>5037.5789530915135</v>
      </c>
      <c r="P198" s="23">
        <v>2039</v>
      </c>
      <c r="Q198" s="8">
        <v>5450.1945174554739</v>
      </c>
    </row>
    <row r="199" spans="1:17" x14ac:dyDescent="0.3">
      <c r="A199" s="23">
        <v>2040</v>
      </c>
      <c r="B199" s="8">
        <v>5333.1356458551145</v>
      </c>
      <c r="D199" s="23">
        <v>2040</v>
      </c>
      <c r="E199" s="8">
        <v>5152.7356213955736</v>
      </c>
      <c r="G199" s="23">
        <v>2040</v>
      </c>
      <c r="H199" s="8">
        <v>5556.5383144136922</v>
      </c>
      <c r="J199" s="23">
        <v>2040</v>
      </c>
      <c r="K199" s="8">
        <v>5379.5635150790467</v>
      </c>
      <c r="M199" s="23">
        <v>2040</v>
      </c>
      <c r="N199" s="8">
        <v>5047.6362350786412</v>
      </c>
      <c r="P199" s="23">
        <v>2040</v>
      </c>
      <c r="Q199" s="8">
        <v>5475.0351836480304</v>
      </c>
    </row>
    <row r="200" spans="1:17" x14ac:dyDescent="0.3">
      <c r="A200" s="23">
        <v>2041</v>
      </c>
      <c r="B200" s="8">
        <v>5347.3942458551146</v>
      </c>
      <c r="D200" s="23">
        <v>2041</v>
      </c>
      <c r="E200" s="8">
        <v>5161.6818759970929</v>
      </c>
      <c r="G200" s="23">
        <v>2041</v>
      </c>
      <c r="H200" s="8">
        <v>5591.8766199483161</v>
      </c>
      <c r="J200" s="23">
        <v>2041</v>
      </c>
      <c r="K200" s="8">
        <v>5400.9365796396905</v>
      </c>
      <c r="M200" s="23">
        <v>2041</v>
      </c>
      <c r="N200" s="8">
        <v>5055.5039989109273</v>
      </c>
      <c r="P200" s="23">
        <v>2041</v>
      </c>
      <c r="Q200" s="8">
        <v>5499.0888774697623</v>
      </c>
    </row>
    <row r="201" spans="1:17" x14ac:dyDescent="0.3">
      <c r="A201" s="23">
        <v>2042</v>
      </c>
      <c r="B201" s="8">
        <v>5361.6528458551147</v>
      </c>
      <c r="D201" s="23">
        <v>2042</v>
      </c>
      <c r="E201" s="8">
        <v>5170.6281305986131</v>
      </c>
      <c r="G201" s="23">
        <v>2042</v>
      </c>
      <c r="H201" s="8">
        <v>5627.2149254829401</v>
      </c>
      <c r="J201" s="23">
        <v>2042</v>
      </c>
      <c r="K201" s="8">
        <v>5422.3096442003316</v>
      </c>
      <c r="M201" s="23">
        <v>2042</v>
      </c>
      <c r="N201" s="8">
        <v>5063.3717627432143</v>
      </c>
      <c r="P201" s="23">
        <v>2042</v>
      </c>
      <c r="Q201" s="8">
        <v>5523.1425712914934</v>
      </c>
    </row>
    <row r="202" spans="1:17" x14ac:dyDescent="0.3">
      <c r="A202" s="23">
        <v>2043</v>
      </c>
      <c r="B202" s="8">
        <v>5375.9114458551148</v>
      </c>
      <c r="D202" s="23">
        <v>2043</v>
      </c>
      <c r="E202" s="8">
        <v>5179.5743852001324</v>
      </c>
      <c r="G202" s="23">
        <v>2043</v>
      </c>
      <c r="H202" s="8">
        <v>5662.5532310175631</v>
      </c>
      <c r="J202" s="23">
        <v>2043</v>
      </c>
      <c r="K202" s="8">
        <v>5443.6827087609772</v>
      </c>
      <c r="M202" s="23">
        <v>2043</v>
      </c>
      <c r="N202" s="8">
        <v>5071.2395265755022</v>
      </c>
      <c r="P202" s="23">
        <v>2043</v>
      </c>
      <c r="Q202" s="8">
        <v>5547.1962651132244</v>
      </c>
    </row>
    <row r="203" spans="1:17" x14ac:dyDescent="0.3">
      <c r="A203" s="23">
        <v>2044</v>
      </c>
      <c r="B203" s="8">
        <v>5390.1700458551149</v>
      </c>
      <c r="D203" s="23">
        <v>2044</v>
      </c>
      <c r="E203" s="8">
        <v>5188.5206398016535</v>
      </c>
      <c r="G203" s="23">
        <v>2044</v>
      </c>
      <c r="H203" s="8">
        <v>5697.891536552188</v>
      </c>
      <c r="J203" s="23">
        <v>2044</v>
      </c>
      <c r="K203" s="8">
        <v>5465.0557733216183</v>
      </c>
      <c r="M203" s="23">
        <v>2044</v>
      </c>
      <c r="N203" s="8">
        <v>5079.1072904077882</v>
      </c>
      <c r="P203" s="23">
        <v>2044</v>
      </c>
      <c r="Q203" s="8">
        <v>5571.2499589349563</v>
      </c>
    </row>
    <row r="204" spans="1:17" x14ac:dyDescent="0.3">
      <c r="A204" s="23">
        <v>2045</v>
      </c>
      <c r="B204" s="8">
        <v>5404.4286458551142</v>
      </c>
      <c r="D204" s="23">
        <v>2045</v>
      </c>
      <c r="E204" s="8">
        <v>5197.4668944031719</v>
      </c>
      <c r="G204" s="23">
        <v>2045</v>
      </c>
      <c r="H204" s="8">
        <v>5733.2298420868128</v>
      </c>
      <c r="J204" s="23">
        <v>2045</v>
      </c>
      <c r="K204" s="8">
        <v>5486.4288378822621</v>
      </c>
      <c r="M204" s="23">
        <v>2045</v>
      </c>
      <c r="N204" s="8">
        <v>5086.975054240077</v>
      </c>
      <c r="P204" s="23">
        <v>2045</v>
      </c>
      <c r="Q204" s="8">
        <v>5595.3036527566865</v>
      </c>
    </row>
    <row r="205" spans="1:17" x14ac:dyDescent="0.3">
      <c r="A205" s="23">
        <v>2046</v>
      </c>
      <c r="B205" s="8">
        <v>5418.6872458551143</v>
      </c>
      <c r="D205" s="23">
        <v>2046</v>
      </c>
      <c r="E205" s="8">
        <v>5206.4131490046911</v>
      </c>
      <c r="G205" s="23">
        <v>2046</v>
      </c>
      <c r="H205" s="8">
        <v>5768.5681476214377</v>
      </c>
      <c r="J205" s="23">
        <v>2046</v>
      </c>
      <c r="K205" s="8">
        <v>5507.801902442905</v>
      </c>
      <c r="M205" s="23">
        <v>2046</v>
      </c>
      <c r="N205" s="8">
        <v>5094.842818072364</v>
      </c>
      <c r="P205" s="23">
        <v>2046</v>
      </c>
      <c r="Q205" s="8">
        <v>5619.3573465784184</v>
      </c>
    </row>
    <row r="206" spans="1:17" x14ac:dyDescent="0.3">
      <c r="A206" s="23">
        <v>2047</v>
      </c>
      <c r="B206" s="8">
        <v>5432.9458458551144</v>
      </c>
      <c r="D206" s="23">
        <v>2047</v>
      </c>
      <c r="E206" s="8">
        <v>5215.3594036062095</v>
      </c>
      <c r="G206" s="23">
        <v>2047</v>
      </c>
      <c r="H206" s="8">
        <v>5803.9064531560607</v>
      </c>
      <c r="J206" s="23">
        <v>2047</v>
      </c>
      <c r="K206" s="8">
        <v>5529.1749670035488</v>
      </c>
      <c r="M206" s="23">
        <v>2047</v>
      </c>
      <c r="N206" s="8">
        <v>5102.710581904651</v>
      </c>
      <c r="P206" s="23">
        <v>2047</v>
      </c>
      <c r="Q206" s="8">
        <v>5643.4110404001485</v>
      </c>
    </row>
    <row r="207" spans="1:17" x14ac:dyDescent="0.3">
      <c r="A207" s="23">
        <v>2048</v>
      </c>
      <c r="B207" s="8">
        <v>5447.2044458551145</v>
      </c>
      <c r="D207" s="23">
        <v>2048</v>
      </c>
      <c r="E207" s="8">
        <v>5224.3056582077306</v>
      </c>
      <c r="G207" s="23">
        <v>2048</v>
      </c>
      <c r="H207" s="8">
        <v>5839.2447586906856</v>
      </c>
      <c r="J207" s="23">
        <v>2048</v>
      </c>
      <c r="K207" s="8">
        <v>5550.5480315641917</v>
      </c>
      <c r="M207" s="23">
        <v>2048</v>
      </c>
      <c r="N207" s="8">
        <v>5110.5783457369371</v>
      </c>
      <c r="P207" s="23">
        <v>2048</v>
      </c>
      <c r="Q207" s="8">
        <v>5667.4647342218814</v>
      </c>
    </row>
    <row r="208" spans="1:17" x14ac:dyDescent="0.3">
      <c r="A208" s="23">
        <v>2049</v>
      </c>
      <c r="B208" s="8">
        <v>5461.4630458551146</v>
      </c>
      <c r="D208" s="23">
        <v>2049</v>
      </c>
      <c r="E208" s="8">
        <v>5233.2519128092499</v>
      </c>
      <c r="G208" s="23">
        <v>2049</v>
      </c>
      <c r="H208" s="8">
        <v>5874.5830642253113</v>
      </c>
      <c r="J208" s="23">
        <v>2049</v>
      </c>
      <c r="K208" s="8">
        <v>5571.9210961248336</v>
      </c>
      <c r="M208" s="23">
        <v>2049</v>
      </c>
      <c r="N208" s="8">
        <v>5118.446109569225</v>
      </c>
      <c r="P208" s="23">
        <v>2049</v>
      </c>
      <c r="Q208" s="8">
        <v>5691.5184280436124</v>
      </c>
    </row>
    <row r="209" spans="1:17" x14ac:dyDescent="0.3">
      <c r="A209" s="23">
        <v>2050</v>
      </c>
      <c r="B209" s="8">
        <v>5475.7216458551147</v>
      </c>
      <c r="D209" s="23">
        <v>2050</v>
      </c>
      <c r="E209" s="8">
        <v>5242.1981674107683</v>
      </c>
      <c r="G209" s="23">
        <v>2050</v>
      </c>
      <c r="H209" s="8">
        <v>5909.9213697599334</v>
      </c>
      <c r="J209" s="23">
        <v>2050</v>
      </c>
      <c r="K209" s="8">
        <v>5593.2941606854774</v>
      </c>
      <c r="M209" s="23">
        <v>2050</v>
      </c>
      <c r="N209" s="8">
        <v>5126.313873401511</v>
      </c>
      <c r="P209" s="23">
        <v>2050</v>
      </c>
      <c r="Q209" s="8">
        <v>5715.5721218653425</v>
      </c>
    </row>
    <row r="210" spans="1:17" x14ac:dyDescent="0.3">
      <c r="A210" s="23">
        <v>2051</v>
      </c>
      <c r="B210" s="8">
        <v>5485.4702458551155</v>
      </c>
      <c r="D210" s="23">
        <v>2051</v>
      </c>
      <c r="E210" s="8">
        <v>5247.7227094960945</v>
      </c>
      <c r="G210" s="23">
        <v>2051</v>
      </c>
      <c r="H210" s="8">
        <v>5949.5670627783638</v>
      </c>
      <c r="J210" s="23">
        <v>2051</v>
      </c>
      <c r="K210" s="8">
        <v>5619.1974036994288</v>
      </c>
      <c r="M210" s="23">
        <v>2051</v>
      </c>
      <c r="N210" s="8">
        <v>5131.259924717604</v>
      </c>
      <c r="P210" s="23">
        <v>2051</v>
      </c>
      <c r="Q210" s="8">
        <v>5735.6359941403844</v>
      </c>
    </row>
    <row r="211" spans="1:17" x14ac:dyDescent="0.3">
      <c r="A211" s="23">
        <v>2052</v>
      </c>
      <c r="B211" s="8">
        <v>5495.2188458551136</v>
      </c>
      <c r="D211" s="23">
        <v>2052</v>
      </c>
      <c r="E211" s="8">
        <v>5253.2472515814188</v>
      </c>
      <c r="G211" s="23">
        <v>2052</v>
      </c>
      <c r="H211" s="8">
        <v>5989.2127557967933</v>
      </c>
      <c r="J211" s="23">
        <v>2052</v>
      </c>
      <c r="K211" s="8">
        <v>5645.1006467133802</v>
      </c>
      <c r="M211" s="23">
        <v>2052</v>
      </c>
      <c r="N211" s="8">
        <v>5136.205976033697</v>
      </c>
      <c r="P211" s="23">
        <v>2052</v>
      </c>
      <c r="Q211" s="8">
        <v>5755.6998664154235</v>
      </c>
    </row>
    <row r="212" spans="1:17" x14ac:dyDescent="0.3">
      <c r="A212" s="23">
        <v>2053</v>
      </c>
      <c r="B212" s="8">
        <v>5504.9674458551144</v>
      </c>
      <c r="D212" s="23">
        <v>2053</v>
      </c>
      <c r="E212" s="8">
        <v>5258.7717936667441</v>
      </c>
      <c r="G212" s="23">
        <v>2053</v>
      </c>
      <c r="H212" s="8">
        <v>6028.8584488152228</v>
      </c>
      <c r="J212" s="23">
        <v>2053</v>
      </c>
      <c r="K212" s="8">
        <v>5671.0038897273316</v>
      </c>
      <c r="M212" s="23">
        <v>2053</v>
      </c>
      <c r="N212" s="8">
        <v>5141.152027349789</v>
      </c>
      <c r="P212" s="23">
        <v>2053</v>
      </c>
      <c r="Q212" s="8">
        <v>5775.7637386904626</v>
      </c>
    </row>
    <row r="213" spans="1:17" x14ac:dyDescent="0.3">
      <c r="A213" s="23">
        <v>2054</v>
      </c>
      <c r="B213" s="8">
        <v>5514.7160458551152</v>
      </c>
      <c r="D213" s="23">
        <v>2054</v>
      </c>
      <c r="E213" s="8">
        <v>5264.2963357520694</v>
      </c>
      <c r="G213" s="23">
        <v>2054</v>
      </c>
      <c r="H213" s="8">
        <v>6068.5041418336541</v>
      </c>
      <c r="J213" s="23">
        <v>2054</v>
      </c>
      <c r="K213" s="8">
        <v>5696.9071327412839</v>
      </c>
      <c r="M213" s="23">
        <v>2054</v>
      </c>
      <c r="N213" s="8">
        <v>5146.098078665882</v>
      </c>
      <c r="P213" s="23">
        <v>2054</v>
      </c>
      <c r="Q213" s="8">
        <v>5795.8276109655017</v>
      </c>
    </row>
    <row r="214" spans="1:17" x14ac:dyDescent="0.3">
      <c r="A214" s="23">
        <v>2055</v>
      </c>
      <c r="B214" s="8">
        <v>5524.4646458551142</v>
      </c>
      <c r="D214" s="23">
        <v>2055</v>
      </c>
      <c r="E214" s="8">
        <v>5269.8208778373955</v>
      </c>
      <c r="G214" s="23">
        <v>2055</v>
      </c>
      <c r="H214" s="8">
        <v>6108.1498348520827</v>
      </c>
      <c r="J214" s="23">
        <v>2055</v>
      </c>
      <c r="K214" s="8">
        <v>5722.8103757552344</v>
      </c>
      <c r="M214" s="23">
        <v>2055</v>
      </c>
      <c r="N214" s="8">
        <v>5151.044129981974</v>
      </c>
      <c r="P214" s="23">
        <v>2055</v>
      </c>
      <c r="Q214" s="8">
        <v>5815.8914832405426</v>
      </c>
    </row>
    <row r="215" spans="1:17" x14ac:dyDescent="0.3">
      <c r="A215" s="23">
        <v>2056</v>
      </c>
      <c r="B215" s="8">
        <v>5534.213245855115</v>
      </c>
      <c r="D215" s="23">
        <v>2056</v>
      </c>
      <c r="E215" s="8">
        <v>5275.3454199227199</v>
      </c>
      <c r="G215" s="23">
        <v>2056</v>
      </c>
      <c r="H215" s="8">
        <v>6147.7955278705122</v>
      </c>
      <c r="J215" s="23">
        <v>2056</v>
      </c>
      <c r="K215" s="8">
        <v>5748.7136187691867</v>
      </c>
      <c r="M215" s="23">
        <v>2056</v>
      </c>
      <c r="N215" s="8">
        <v>5155.9901812980679</v>
      </c>
      <c r="P215" s="23">
        <v>2056</v>
      </c>
      <c r="Q215" s="8">
        <v>5835.9553555155808</v>
      </c>
    </row>
    <row r="216" spans="1:17" x14ac:dyDescent="0.3">
      <c r="A216" s="23">
        <v>2057</v>
      </c>
      <c r="B216" s="8">
        <v>5543.961845855114</v>
      </c>
      <c r="D216" s="23">
        <v>2057</v>
      </c>
      <c r="E216" s="8">
        <v>5280.8699620080461</v>
      </c>
      <c r="G216" s="23">
        <v>2057</v>
      </c>
      <c r="H216" s="8">
        <v>6187.4412208889416</v>
      </c>
      <c r="J216" s="23">
        <v>2057</v>
      </c>
      <c r="K216" s="8">
        <v>5774.6168617831372</v>
      </c>
      <c r="M216" s="23">
        <v>2057</v>
      </c>
      <c r="N216" s="8">
        <v>5160.93623261416</v>
      </c>
      <c r="P216" s="23">
        <v>2057</v>
      </c>
      <c r="Q216" s="8">
        <v>5856.0192277906217</v>
      </c>
    </row>
    <row r="217" spans="1:17" x14ac:dyDescent="0.3">
      <c r="A217" s="23">
        <v>2058</v>
      </c>
      <c r="B217" s="8">
        <v>5553.7104458551148</v>
      </c>
      <c r="D217" s="23">
        <v>2058</v>
      </c>
      <c r="E217" s="8">
        <v>5286.3945040933704</v>
      </c>
      <c r="G217" s="23">
        <v>2058</v>
      </c>
      <c r="H217" s="8">
        <v>6227.0869139073729</v>
      </c>
      <c r="J217" s="23">
        <v>2058</v>
      </c>
      <c r="K217" s="8">
        <v>5800.5201047970895</v>
      </c>
      <c r="M217" s="23">
        <v>2058</v>
      </c>
      <c r="N217" s="8">
        <v>5165.882283930252</v>
      </c>
      <c r="P217" s="23">
        <v>2058</v>
      </c>
      <c r="Q217" s="8">
        <v>5876.0831000656617</v>
      </c>
    </row>
    <row r="218" spans="1:17" x14ac:dyDescent="0.3">
      <c r="A218" s="23">
        <v>2059</v>
      </c>
      <c r="B218" s="8">
        <v>5563.4590458551138</v>
      </c>
      <c r="D218" s="23">
        <v>2059</v>
      </c>
      <c r="E218" s="8">
        <v>5291.9190461786966</v>
      </c>
      <c r="G218" s="23">
        <v>2059</v>
      </c>
      <c r="H218" s="8">
        <v>6266.7326069258015</v>
      </c>
      <c r="J218" s="23">
        <v>2059</v>
      </c>
      <c r="K218" s="8">
        <v>5826.4233478110409</v>
      </c>
      <c r="M218" s="23">
        <v>2059</v>
      </c>
      <c r="N218" s="8">
        <v>5170.828335246345</v>
      </c>
      <c r="P218" s="23">
        <v>2059</v>
      </c>
      <c r="Q218" s="8">
        <v>5896.1469723406999</v>
      </c>
    </row>
    <row r="219" spans="1:17" x14ac:dyDescent="0.3">
      <c r="A219" s="23">
        <v>2060</v>
      </c>
      <c r="B219" s="8">
        <v>5573.2076458551137</v>
      </c>
      <c r="D219" s="23">
        <v>2060</v>
      </c>
      <c r="E219" s="8">
        <v>5297.4435882640219</v>
      </c>
      <c r="G219" s="23">
        <v>2060</v>
      </c>
      <c r="H219" s="8">
        <v>6306.3782999442328</v>
      </c>
      <c r="J219" s="23">
        <v>2060</v>
      </c>
      <c r="K219" s="8">
        <v>5852.3265908249923</v>
      </c>
      <c r="M219" s="23">
        <v>2060</v>
      </c>
      <c r="N219" s="8">
        <v>5175.7743865624379</v>
      </c>
      <c r="P219" s="23">
        <v>2060</v>
      </c>
      <c r="Q219" s="8">
        <v>5916.2108446157426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4C8A2-315C-4075-AAA0-A12D8DF840F8}">
  <dimension ref="A1:V712"/>
  <sheetViews>
    <sheetView tabSelected="1" topLeftCell="A4" workbookViewId="0">
      <pane xSplit="1" ySplit="5" topLeftCell="B56" activePane="bottomRight" state="frozen"/>
      <selection activeCell="A4" sqref="A4"/>
      <selection pane="topRight" activeCell="B4" sqref="B4"/>
      <selection pane="bottomLeft" activeCell="A9" sqref="A9"/>
      <selection pane="bottomRight" activeCell="N63" sqref="N63"/>
    </sheetView>
  </sheetViews>
  <sheetFormatPr defaultRowHeight="14.4" x14ac:dyDescent="0.3"/>
  <cols>
    <col min="1" max="1" width="11.21875" style="25" bestFit="1" customWidth="1"/>
    <col min="2" max="5" width="13.109375" style="36" bestFit="1" customWidth="1"/>
    <col min="6" max="6" width="13.109375" bestFit="1" customWidth="1"/>
    <col min="9" max="9" width="6.44140625" bestFit="1" customWidth="1"/>
    <col min="10" max="10" width="10.77734375" style="25" bestFit="1" customWidth="1"/>
    <col min="11" max="11" width="22.33203125" style="36" bestFit="1" customWidth="1"/>
    <col min="12" max="12" width="10.44140625" style="36" bestFit="1" customWidth="1"/>
    <col min="13" max="13" width="15.5546875" bestFit="1" customWidth="1"/>
    <col min="15" max="15" width="14.88671875" customWidth="1"/>
    <col min="16" max="16" width="13" customWidth="1"/>
    <col min="21" max="21" width="14" style="36" bestFit="1" customWidth="1"/>
    <col min="22" max="22" width="13.6640625" style="36" bestFit="1" customWidth="1"/>
  </cols>
  <sheetData>
    <row r="1" spans="1:18" x14ac:dyDescent="0.3">
      <c r="A1" s="43" t="s">
        <v>65</v>
      </c>
      <c r="B1" s="37"/>
      <c r="C1" s="37"/>
      <c r="D1" s="37"/>
      <c r="E1" s="37"/>
    </row>
    <row r="2" spans="1:18" x14ac:dyDescent="0.3">
      <c r="A2" s="43" t="s">
        <v>190</v>
      </c>
      <c r="B2" s="37"/>
      <c r="C2" s="37"/>
      <c r="D2" s="37"/>
      <c r="E2" s="37"/>
    </row>
    <row r="3" spans="1:18" x14ac:dyDescent="0.3">
      <c r="A3" s="43" t="s">
        <v>191</v>
      </c>
      <c r="B3" s="37"/>
      <c r="C3" s="37"/>
      <c r="D3" s="37"/>
      <c r="E3" s="37"/>
    </row>
    <row r="4" spans="1:18" x14ac:dyDescent="0.3">
      <c r="A4" s="43" t="s">
        <v>192</v>
      </c>
      <c r="B4" s="37"/>
      <c r="C4" s="37"/>
      <c r="D4" s="37"/>
      <c r="E4" s="37"/>
    </row>
    <row r="5" spans="1:18" x14ac:dyDescent="0.3">
      <c r="A5" s="43" t="s">
        <v>193</v>
      </c>
      <c r="B5" s="37"/>
      <c r="C5" s="37"/>
      <c r="D5" s="37"/>
      <c r="E5" s="37"/>
    </row>
    <row r="6" spans="1:18" x14ac:dyDescent="0.3">
      <c r="B6" s="37"/>
      <c r="C6" s="37"/>
      <c r="D6" s="37"/>
      <c r="E6" s="37"/>
    </row>
    <row r="7" spans="1:18" x14ac:dyDescent="0.3">
      <c r="A7" s="41" t="s">
        <v>96</v>
      </c>
      <c r="B7" s="36" t="s">
        <v>160</v>
      </c>
      <c r="C7" s="36" t="s">
        <v>161</v>
      </c>
      <c r="D7" s="36" t="s">
        <v>162</v>
      </c>
      <c r="E7" s="36" t="s">
        <v>163</v>
      </c>
      <c r="F7" s="36" t="s">
        <v>185</v>
      </c>
      <c r="J7" s="43" t="s">
        <v>188</v>
      </c>
      <c r="O7" s="5" t="s">
        <v>189</v>
      </c>
    </row>
    <row r="8" spans="1:18" x14ac:dyDescent="0.3">
      <c r="A8" s="25" t="s">
        <v>54</v>
      </c>
      <c r="B8" s="36" t="s">
        <v>184</v>
      </c>
      <c r="C8" s="36" t="s">
        <v>184</v>
      </c>
      <c r="D8" s="36" t="s">
        <v>184</v>
      </c>
      <c r="E8" s="36" t="s">
        <v>184</v>
      </c>
      <c r="F8" s="36" t="s">
        <v>184</v>
      </c>
      <c r="J8" s="25" t="s">
        <v>187</v>
      </c>
      <c r="K8" s="4" t="s">
        <v>171</v>
      </c>
      <c r="O8" s="36" t="s">
        <v>187</v>
      </c>
      <c r="P8" s="4" t="s">
        <v>186</v>
      </c>
    </row>
    <row r="9" spans="1:18" x14ac:dyDescent="0.3">
      <c r="A9" s="25">
        <v>1970</v>
      </c>
      <c r="I9" s="36" t="s">
        <v>183</v>
      </c>
      <c r="J9" s="25" t="s">
        <v>54</v>
      </c>
      <c r="K9" s="36" t="s">
        <v>168</v>
      </c>
      <c r="L9" s="36" t="s">
        <v>169</v>
      </c>
      <c r="M9" t="s">
        <v>170</v>
      </c>
      <c r="P9" t="s">
        <v>199</v>
      </c>
    </row>
    <row r="10" spans="1:18" x14ac:dyDescent="0.3">
      <c r="A10" s="41">
        <v>1971</v>
      </c>
      <c r="B10" s="36">
        <v>68.5</v>
      </c>
      <c r="C10" s="36">
        <v>7.3</v>
      </c>
      <c r="D10" s="36">
        <v>0.8</v>
      </c>
      <c r="E10" s="40">
        <f ca="1">SUMIFS($M$10:$M$585,$J$10:$J$585,A10)</f>
        <v>580.8744657019954</v>
      </c>
      <c r="F10" s="40">
        <f ca="1">SUM(B10:E10)</f>
        <v>657.47446570199543</v>
      </c>
      <c r="H10" s="39"/>
      <c r="I10" t="s">
        <v>172</v>
      </c>
      <c r="J10" s="25">
        <v>1971</v>
      </c>
      <c r="K10" s="36">
        <v>3600.79</v>
      </c>
      <c r="L10" s="38">
        <f t="shared" ref="L10:L73" ca="1" si="0">FORECAST(K10,OFFSET($P$28:$P$712,MATCH(K10,$O$28:$O$712,1)-1,0,2), OFFSET($O$28:$O$712,MATCH(K10,$O$28:$O$712,1)-1,0,2))</f>
        <v>95803.409000082873</v>
      </c>
      <c r="M10" s="40">
        <f ca="1">VLOOKUP(I10,$O$10:$P$21,2,FALSE)*L10/1000</f>
        <v>22.992818160019887</v>
      </c>
      <c r="O10" s="36" t="s">
        <v>172</v>
      </c>
      <c r="P10" s="36">
        <v>0.24</v>
      </c>
      <c r="R10" s="36"/>
    </row>
    <row r="11" spans="1:18" x14ac:dyDescent="0.3">
      <c r="A11" s="25">
        <v>1972</v>
      </c>
      <c r="B11" s="36">
        <v>79.099999999999994</v>
      </c>
      <c r="C11" s="36">
        <v>7.2</v>
      </c>
      <c r="D11" s="36">
        <v>0.8</v>
      </c>
      <c r="E11" s="40">
        <f t="shared" ref="E11:E57" ca="1" si="1">SUMIFS($M$10:$M$585,$J$10:$J$585,A11)</f>
        <v>573.80741440991119</v>
      </c>
      <c r="F11" s="40">
        <f t="shared" ref="F11:F57" ca="1" si="2">SUM(B11:E11)</f>
        <v>660.90741440991121</v>
      </c>
      <c r="H11" s="39"/>
      <c r="I11" t="s">
        <v>173</v>
      </c>
      <c r="J11" s="25">
        <v>1971</v>
      </c>
      <c r="K11" s="36">
        <v>3602.66</v>
      </c>
      <c r="L11" s="38">
        <f t="shared" ca="1" si="0"/>
        <v>96789.085999968695</v>
      </c>
      <c r="M11" s="40">
        <f t="shared" ref="M11:M74" ca="1" si="3">VLOOKUP(I11,$O$10:$P$21,2,FALSE)*L11/1000</f>
        <v>18.389926339994055</v>
      </c>
      <c r="O11" s="36" t="s">
        <v>173</v>
      </c>
      <c r="P11" s="36">
        <v>0.19</v>
      </c>
      <c r="R11" s="36"/>
    </row>
    <row r="12" spans="1:18" x14ac:dyDescent="0.3">
      <c r="A12" s="25">
        <v>1973</v>
      </c>
      <c r="B12" s="36">
        <v>77.900000000000006</v>
      </c>
      <c r="C12" s="36">
        <v>8</v>
      </c>
      <c r="D12" s="36">
        <v>0.8</v>
      </c>
      <c r="E12" s="40">
        <f t="shared" ca="1" si="1"/>
        <v>648.3168872181169</v>
      </c>
      <c r="F12" s="40">
        <f t="shared" ca="1" si="2"/>
        <v>735.01688721811695</v>
      </c>
      <c r="I12" t="s">
        <v>174</v>
      </c>
      <c r="J12" s="25">
        <v>1971</v>
      </c>
      <c r="K12" s="36">
        <v>3602.86</v>
      </c>
      <c r="L12" s="38">
        <f t="shared" ca="1" si="0"/>
        <v>96894.505999956513</v>
      </c>
      <c r="M12" s="40">
        <f t="shared" ca="1" si="3"/>
        <v>28.099406739987387</v>
      </c>
      <c r="O12" s="36" t="s">
        <v>174</v>
      </c>
      <c r="P12" s="36">
        <v>0.28999999999999998</v>
      </c>
      <c r="R12" s="36"/>
    </row>
    <row r="13" spans="1:18" x14ac:dyDescent="0.3">
      <c r="A13" s="25">
        <v>1974</v>
      </c>
      <c r="B13" s="36">
        <v>83.5</v>
      </c>
      <c r="C13" s="36">
        <v>7.6</v>
      </c>
      <c r="D13" s="36">
        <v>0.8</v>
      </c>
      <c r="E13" s="40">
        <f t="shared" ca="1" si="1"/>
        <v>727.88498868997397</v>
      </c>
      <c r="F13" s="40">
        <f t="shared" ca="1" si="2"/>
        <v>819.78498868997394</v>
      </c>
      <c r="I13" t="s">
        <v>175</v>
      </c>
      <c r="J13" s="25">
        <v>1971</v>
      </c>
      <c r="K13" s="36">
        <v>3603.62</v>
      </c>
      <c r="L13" s="38">
        <f t="shared" ca="1" si="0"/>
        <v>97295.101999910083</v>
      </c>
      <c r="M13" s="40">
        <f t="shared" ca="1" si="3"/>
        <v>36.972138759965837</v>
      </c>
      <c r="O13" s="36" t="s">
        <v>175</v>
      </c>
      <c r="P13" s="36">
        <v>0.38</v>
      </c>
      <c r="R13" s="36"/>
    </row>
    <row r="14" spans="1:18" x14ac:dyDescent="0.3">
      <c r="A14" s="25">
        <v>1975</v>
      </c>
      <c r="B14" s="36">
        <v>83.7</v>
      </c>
      <c r="C14" s="36">
        <v>7.4</v>
      </c>
      <c r="D14" s="36">
        <v>0.8</v>
      </c>
      <c r="E14" s="40">
        <f t="shared" ca="1" si="1"/>
        <v>761.95275162413702</v>
      </c>
      <c r="F14" s="40">
        <f t="shared" ca="1" si="2"/>
        <v>853.852751624137</v>
      </c>
      <c r="I14" t="s">
        <v>165</v>
      </c>
      <c r="J14" s="25">
        <v>1971</v>
      </c>
      <c r="K14" s="36">
        <v>3608.73</v>
      </c>
      <c r="L14" s="38">
        <f t="shared" ca="1" si="0"/>
        <v>99988.583000092534</v>
      </c>
      <c r="M14" s="40">
        <f t="shared" ca="1" si="3"/>
        <v>49.994291500046266</v>
      </c>
      <c r="O14" s="36" t="s">
        <v>165</v>
      </c>
      <c r="P14" s="36">
        <v>0.5</v>
      </c>
      <c r="R14" s="36"/>
    </row>
    <row r="15" spans="1:18" x14ac:dyDescent="0.3">
      <c r="A15" s="25">
        <v>1976</v>
      </c>
      <c r="B15" s="36">
        <v>83.6</v>
      </c>
      <c r="C15" s="36">
        <v>8</v>
      </c>
      <c r="D15" s="36">
        <v>0.8</v>
      </c>
      <c r="E15" s="40">
        <f t="shared" ca="1" si="1"/>
        <v>766.60720915794457</v>
      </c>
      <c r="F15" s="40">
        <f t="shared" ca="1" si="2"/>
        <v>859.00720915794454</v>
      </c>
      <c r="I15" t="s">
        <v>176</v>
      </c>
      <c r="J15" s="25">
        <v>1971</v>
      </c>
      <c r="K15" s="36">
        <v>3620.79</v>
      </c>
      <c r="L15" s="38">
        <f t="shared" ca="1" si="0"/>
        <v>106407.93539991183</v>
      </c>
      <c r="M15" s="40">
        <f t="shared" ca="1" si="3"/>
        <v>67.036999301944448</v>
      </c>
      <c r="O15" s="36" t="s">
        <v>176</v>
      </c>
      <c r="P15" s="36">
        <v>0.63</v>
      </c>
      <c r="R15" s="36"/>
    </row>
    <row r="16" spans="1:18" x14ac:dyDescent="0.3">
      <c r="A16" s="25">
        <v>1977</v>
      </c>
      <c r="B16" s="36">
        <v>62.9</v>
      </c>
      <c r="C16" s="36">
        <v>5.7</v>
      </c>
      <c r="D16" s="36">
        <v>0.8</v>
      </c>
      <c r="E16" s="40">
        <f t="shared" ca="1" si="1"/>
        <v>688.21721284396563</v>
      </c>
      <c r="F16" s="40">
        <f t="shared" ca="1" si="2"/>
        <v>757.6172128439656</v>
      </c>
      <c r="I16" t="s">
        <v>177</v>
      </c>
      <c r="J16" s="25">
        <v>1971</v>
      </c>
      <c r="K16" s="36">
        <v>3620.8</v>
      </c>
      <c r="L16" s="38">
        <f t="shared" ca="1" si="0"/>
        <v>106413.99799991073</v>
      </c>
      <c r="M16" s="40">
        <f t="shared" ca="1" si="3"/>
        <v>74.489798599937515</v>
      </c>
      <c r="O16" s="36" t="s">
        <v>177</v>
      </c>
      <c r="P16" s="36">
        <v>0.7</v>
      </c>
      <c r="R16" s="36"/>
    </row>
    <row r="17" spans="1:18" x14ac:dyDescent="0.3">
      <c r="A17" s="25">
        <v>1978</v>
      </c>
      <c r="B17" s="36">
        <v>66.7</v>
      </c>
      <c r="C17" s="36">
        <v>7.9</v>
      </c>
      <c r="D17" s="36">
        <v>0.8</v>
      </c>
      <c r="E17" s="40">
        <f t="shared" ca="1" si="1"/>
        <v>667.95185423804901</v>
      </c>
      <c r="F17" s="40">
        <f t="shared" ca="1" si="2"/>
        <v>743.35185423804899</v>
      </c>
      <c r="I17" t="s">
        <v>178</v>
      </c>
      <c r="J17" s="25">
        <v>1971</v>
      </c>
      <c r="K17" s="36">
        <v>3617.31</v>
      </c>
      <c r="L17" s="38">
        <f t="shared" ca="1" si="0"/>
        <v>104511.10100006266</v>
      </c>
      <c r="M17" s="40">
        <f t="shared" ca="1" si="3"/>
        <v>80.473547770048242</v>
      </c>
      <c r="O17" s="36" t="s">
        <v>178</v>
      </c>
      <c r="P17" s="36">
        <v>0.77</v>
      </c>
      <c r="R17" s="36"/>
    </row>
    <row r="18" spans="1:18" x14ac:dyDescent="0.3">
      <c r="A18" s="25">
        <v>1979</v>
      </c>
      <c r="B18" s="36">
        <v>67.099999999999994</v>
      </c>
      <c r="C18" s="36">
        <v>8</v>
      </c>
      <c r="D18" s="36">
        <v>0.8</v>
      </c>
      <c r="E18" s="40">
        <f t="shared" ca="1" si="1"/>
        <v>785.16744928413914</v>
      </c>
      <c r="F18" s="40">
        <f t="shared" ca="1" si="2"/>
        <v>861.06744928413912</v>
      </c>
      <c r="I18" t="s">
        <v>179</v>
      </c>
      <c r="J18" s="25">
        <v>1971</v>
      </c>
      <c r="K18" s="36">
        <v>3614.25</v>
      </c>
      <c r="L18" s="38">
        <f t="shared" ca="1" si="0"/>
        <v>102898.17500000237</v>
      </c>
      <c r="M18" s="40">
        <f t="shared" ca="1" si="3"/>
        <v>70.999740750001621</v>
      </c>
      <c r="O18" s="36" t="s">
        <v>179</v>
      </c>
      <c r="P18" s="36">
        <v>0.69</v>
      </c>
      <c r="R18" s="36"/>
    </row>
    <row r="19" spans="1:18" x14ac:dyDescent="0.3">
      <c r="A19" s="25">
        <v>1980</v>
      </c>
      <c r="B19" s="36">
        <v>72.3</v>
      </c>
      <c r="C19" s="36">
        <v>8.3000000000000007</v>
      </c>
      <c r="D19" s="36">
        <v>0.8</v>
      </c>
      <c r="E19" s="40">
        <f t="shared" ca="1" si="1"/>
        <v>860.08264275014915</v>
      </c>
      <c r="F19" s="40">
        <f t="shared" ca="1" si="2"/>
        <v>941.48264275014913</v>
      </c>
      <c r="I19" t="s">
        <v>180</v>
      </c>
      <c r="J19" s="25">
        <v>1971</v>
      </c>
      <c r="K19" s="36">
        <v>3614.15</v>
      </c>
      <c r="L19" s="38">
        <f t="shared" ca="1" si="0"/>
        <v>102845.4650000087</v>
      </c>
      <c r="M19" s="40">
        <f t="shared" ca="1" si="3"/>
        <v>53.479641800004522</v>
      </c>
      <c r="O19" s="36" t="s">
        <v>180</v>
      </c>
      <c r="P19" s="36">
        <v>0.52</v>
      </c>
      <c r="R19" s="36"/>
    </row>
    <row r="20" spans="1:18" x14ac:dyDescent="0.3">
      <c r="A20" s="25">
        <v>1981</v>
      </c>
      <c r="B20" s="36">
        <v>74</v>
      </c>
      <c r="C20" s="36">
        <v>6.8</v>
      </c>
      <c r="D20" s="36">
        <v>0.8</v>
      </c>
      <c r="E20" s="40">
        <f t="shared" ca="1" si="1"/>
        <v>806.95356775811433</v>
      </c>
      <c r="F20" s="40">
        <f t="shared" ca="1" si="2"/>
        <v>888.55356775811435</v>
      </c>
      <c r="I20" t="s">
        <v>181</v>
      </c>
      <c r="J20" s="25">
        <v>1971</v>
      </c>
      <c r="K20" s="36">
        <v>3612.42</v>
      </c>
      <c r="L20" s="38">
        <f t="shared" ca="1" si="0"/>
        <v>101933.58200007468</v>
      </c>
      <c r="M20" s="40">
        <f t="shared" ca="1" si="3"/>
        <v>41.792768620030614</v>
      </c>
      <c r="O20" s="36" t="s">
        <v>181</v>
      </c>
      <c r="P20" s="36">
        <v>0.41</v>
      </c>
      <c r="R20" s="36"/>
    </row>
    <row r="21" spans="1:18" x14ac:dyDescent="0.3">
      <c r="A21" s="25">
        <v>1982</v>
      </c>
      <c r="B21" s="36">
        <v>78.3</v>
      </c>
      <c r="C21" s="36">
        <v>7.6</v>
      </c>
      <c r="D21" s="36">
        <v>0.8</v>
      </c>
      <c r="E21" s="40">
        <f t="shared" ca="1" si="1"/>
        <v>832.67055252395517</v>
      </c>
      <c r="F21" s="40">
        <f t="shared" ca="1" si="2"/>
        <v>919.37055252395521</v>
      </c>
      <c r="I21" t="s">
        <v>182</v>
      </c>
      <c r="J21" s="25">
        <v>1971</v>
      </c>
      <c r="K21" s="36">
        <v>3609.56</v>
      </c>
      <c r="L21" s="38">
        <f t="shared" ca="1" si="0"/>
        <v>100426.07600004156</v>
      </c>
      <c r="M21" s="40">
        <f t="shared" ca="1" si="3"/>
        <v>36.15338736001496</v>
      </c>
      <c r="O21" s="36" t="s">
        <v>182</v>
      </c>
      <c r="P21" s="36">
        <v>0.36</v>
      </c>
      <c r="R21" s="36"/>
    </row>
    <row r="22" spans="1:18" x14ac:dyDescent="0.3">
      <c r="A22" s="25">
        <v>1983</v>
      </c>
      <c r="B22" s="36">
        <v>85.7</v>
      </c>
      <c r="C22" s="36">
        <v>8.6</v>
      </c>
      <c r="D22" s="36">
        <v>0.8</v>
      </c>
      <c r="E22" s="40">
        <f t="shared" ca="1" si="1"/>
        <v>898.96036719605252</v>
      </c>
      <c r="F22" s="40">
        <f t="shared" ca="1" si="2"/>
        <v>994.06036719605254</v>
      </c>
      <c r="I22" t="s">
        <v>172</v>
      </c>
      <c r="J22" s="25">
        <v>1972</v>
      </c>
      <c r="K22" s="36">
        <v>3607.87</v>
      </c>
      <c r="L22" s="38">
        <f t="shared" ca="1" si="0"/>
        <v>99535.276999897789</v>
      </c>
      <c r="M22" s="40">
        <f t="shared" ca="1" si="3"/>
        <v>23.888466479975467</v>
      </c>
    </row>
    <row r="23" spans="1:18" x14ac:dyDescent="0.3">
      <c r="A23" s="25">
        <v>1984</v>
      </c>
      <c r="B23" s="36">
        <v>84.1</v>
      </c>
      <c r="C23" s="36">
        <v>8.3000000000000007</v>
      </c>
      <c r="D23" s="36">
        <v>0.8</v>
      </c>
      <c r="E23" s="40">
        <f t="shared" ca="1" si="1"/>
        <v>878.60775095807833</v>
      </c>
      <c r="F23" s="40">
        <f t="shared" ca="1" si="2"/>
        <v>971.80775095807826</v>
      </c>
      <c r="I23" t="s">
        <v>173</v>
      </c>
      <c r="J23" s="25">
        <v>1972</v>
      </c>
      <c r="K23" s="36">
        <v>3609.51</v>
      </c>
      <c r="L23" s="38">
        <f t="shared" ca="1" si="0"/>
        <v>100399.72100004461</v>
      </c>
      <c r="M23" s="40">
        <f t="shared" ca="1" si="3"/>
        <v>19.075946990008475</v>
      </c>
    </row>
    <row r="24" spans="1:18" x14ac:dyDescent="0.3">
      <c r="A24" s="25">
        <v>1985</v>
      </c>
      <c r="B24" s="36">
        <v>80.400000000000006</v>
      </c>
      <c r="C24" s="36">
        <v>8.4</v>
      </c>
      <c r="D24" s="36">
        <v>0.8</v>
      </c>
      <c r="E24" s="40">
        <f t="shared" ca="1" si="1"/>
        <v>867.57948490401373</v>
      </c>
      <c r="F24" s="40">
        <f t="shared" ca="1" si="2"/>
        <v>957.17948490401375</v>
      </c>
      <c r="I24" t="s">
        <v>174</v>
      </c>
      <c r="J24" s="25">
        <v>1972</v>
      </c>
      <c r="K24" s="36">
        <v>3612.74</v>
      </c>
      <c r="L24" s="38">
        <f t="shared" ca="1" si="0"/>
        <v>102102.25400009449</v>
      </c>
      <c r="M24" s="40">
        <f t="shared" ca="1" si="3"/>
        <v>29.609653660027398</v>
      </c>
    </row>
    <row r="25" spans="1:18" x14ac:dyDescent="0.3">
      <c r="A25" s="25">
        <v>1986</v>
      </c>
      <c r="B25" s="36">
        <v>81.2</v>
      </c>
      <c r="C25" s="36">
        <v>8.3000000000000007</v>
      </c>
      <c r="D25" s="36">
        <v>0.8</v>
      </c>
      <c r="E25" s="40">
        <f t="shared" ca="1" si="1"/>
        <v>869.98126787609704</v>
      </c>
      <c r="F25" s="40">
        <f t="shared" ca="1" si="2"/>
        <v>960.28126787609699</v>
      </c>
      <c r="I25" t="s">
        <v>175</v>
      </c>
      <c r="J25" s="25">
        <v>1972</v>
      </c>
      <c r="K25" s="36">
        <v>3610.58</v>
      </c>
      <c r="L25" s="38">
        <f t="shared" ca="1" si="0"/>
        <v>100963.71799997916</v>
      </c>
      <c r="M25" s="40">
        <f t="shared" ca="1" si="3"/>
        <v>38.366212839992073</v>
      </c>
      <c r="P25" s="36"/>
    </row>
    <row r="26" spans="1:18" x14ac:dyDescent="0.3">
      <c r="A26" s="25">
        <v>1987</v>
      </c>
      <c r="B26" s="36">
        <v>81.900000000000006</v>
      </c>
      <c r="C26" s="36">
        <v>8.3000000000000007</v>
      </c>
      <c r="D26" s="36">
        <v>0.8</v>
      </c>
      <c r="E26" s="40">
        <f t="shared" ca="1" si="1"/>
        <v>868.46728887617473</v>
      </c>
      <c r="F26" s="40">
        <f t="shared" ca="1" si="2"/>
        <v>959.46728887617473</v>
      </c>
      <c r="I26" t="s">
        <v>165</v>
      </c>
      <c r="J26" s="25">
        <v>1972</v>
      </c>
      <c r="K26" s="36">
        <v>3611.92</v>
      </c>
      <c r="L26" s="38">
        <f t="shared" ca="1" si="0"/>
        <v>101670.03199989791</v>
      </c>
      <c r="M26" s="40">
        <f t="shared" ca="1" si="3"/>
        <v>50.835015999948958</v>
      </c>
      <c r="O26" s="6" t="s">
        <v>167</v>
      </c>
      <c r="P26" s="36"/>
    </row>
    <row r="27" spans="1:18" x14ac:dyDescent="0.3">
      <c r="A27" s="25">
        <v>1988</v>
      </c>
      <c r="B27" s="36">
        <v>77.2</v>
      </c>
      <c r="C27" s="36">
        <v>7.2</v>
      </c>
      <c r="D27" s="36">
        <v>0.8</v>
      </c>
      <c r="E27" s="40">
        <f t="shared" ca="1" si="1"/>
        <v>854.36270411811915</v>
      </c>
      <c r="F27" s="40">
        <f t="shared" ca="1" si="2"/>
        <v>939.5627041181192</v>
      </c>
      <c r="I27" t="s">
        <v>176</v>
      </c>
      <c r="J27" s="25">
        <v>1972</v>
      </c>
      <c r="K27" s="36">
        <v>3619.57</v>
      </c>
      <c r="L27" s="38">
        <f t="shared" ca="1" si="0"/>
        <v>105702.34699992463</v>
      </c>
      <c r="M27" s="40">
        <f t="shared" ca="1" si="3"/>
        <v>66.592478609952522</v>
      </c>
      <c r="O27" s="36" t="s">
        <v>164</v>
      </c>
      <c r="P27" s="36" t="s">
        <v>166</v>
      </c>
    </row>
    <row r="28" spans="1:18" x14ac:dyDescent="0.3">
      <c r="A28" s="25">
        <v>1989</v>
      </c>
      <c r="B28" s="36">
        <v>73.5</v>
      </c>
      <c r="C28" s="36">
        <v>8.1999999999999993</v>
      </c>
      <c r="D28" s="36">
        <v>0.8</v>
      </c>
      <c r="E28" s="40">
        <f t="shared" ca="1" si="1"/>
        <v>787.40974034425778</v>
      </c>
      <c r="F28" s="40">
        <f t="shared" ca="1" si="2"/>
        <v>869.90974034425778</v>
      </c>
      <c r="I28" t="s">
        <v>177</v>
      </c>
      <c r="J28" s="25">
        <v>1972</v>
      </c>
      <c r="K28" s="36">
        <v>3615.43</v>
      </c>
      <c r="L28" s="38">
        <f t="shared" ca="1" si="0"/>
        <v>103520.15299993032</v>
      </c>
      <c r="M28" s="40">
        <f t="shared" ca="1" si="3"/>
        <v>72.464107099951221</v>
      </c>
      <c r="O28" s="36">
        <v>3370</v>
      </c>
      <c r="P28" s="36">
        <v>20303.0000000031</v>
      </c>
    </row>
    <row r="29" spans="1:18" x14ac:dyDescent="0.3">
      <c r="A29" s="25">
        <v>1990</v>
      </c>
      <c r="B29" s="36">
        <v>75.400000000000006</v>
      </c>
      <c r="C29" s="36">
        <v>8.4</v>
      </c>
      <c r="D29" s="36">
        <v>0.8</v>
      </c>
      <c r="E29" s="40">
        <f t="shared" ca="1" si="1"/>
        <v>685.63937886804911</v>
      </c>
      <c r="F29" s="40">
        <f t="shared" ca="1" si="2"/>
        <v>770.23937886804913</v>
      </c>
      <c r="I29" t="s">
        <v>178</v>
      </c>
      <c r="J29" s="25">
        <v>1972</v>
      </c>
      <c r="K29" s="36">
        <v>3609.12</v>
      </c>
      <c r="L29" s="38">
        <f t="shared" ca="1" si="0"/>
        <v>100194.15200006869</v>
      </c>
      <c r="M29" s="40">
        <f t="shared" ca="1" si="3"/>
        <v>77.149497040052879</v>
      </c>
      <c r="O29" s="36">
        <v>3370.5</v>
      </c>
      <c r="P29" s="36">
        <v>20392.950000004399</v>
      </c>
    </row>
    <row r="30" spans="1:18" x14ac:dyDescent="0.3">
      <c r="A30" s="25">
        <v>1991</v>
      </c>
      <c r="B30" s="36">
        <v>80.3</v>
      </c>
      <c r="C30" s="36">
        <v>9</v>
      </c>
      <c r="D30" s="36">
        <v>0.8</v>
      </c>
      <c r="E30" s="40">
        <f t="shared" ca="1" si="1"/>
        <v>638.75325623595199</v>
      </c>
      <c r="F30" s="40">
        <f t="shared" ca="1" si="2"/>
        <v>728.85325623595202</v>
      </c>
      <c r="I30" t="s">
        <v>179</v>
      </c>
      <c r="J30" s="25">
        <v>1972</v>
      </c>
      <c r="K30" s="36">
        <v>3603.4</v>
      </c>
      <c r="L30" s="38">
        <f t="shared" ca="1" si="0"/>
        <v>97179.139999923529</v>
      </c>
      <c r="M30" s="40">
        <f t="shared" ca="1" si="3"/>
        <v>67.05360659994723</v>
      </c>
      <c r="O30" s="36">
        <v>3371</v>
      </c>
      <c r="P30" s="36">
        <v>20482.900000005699</v>
      </c>
    </row>
    <row r="31" spans="1:18" x14ac:dyDescent="0.3">
      <c r="A31" s="25">
        <v>1992</v>
      </c>
      <c r="B31" s="36">
        <v>78.5</v>
      </c>
      <c r="C31" s="36">
        <v>8.4</v>
      </c>
      <c r="D31" s="36">
        <v>0.8</v>
      </c>
      <c r="E31" s="40">
        <f t="shared" ca="1" si="1"/>
        <v>618.66687757189936</v>
      </c>
      <c r="F31" s="40">
        <f t="shared" ca="1" si="2"/>
        <v>706.36687757189941</v>
      </c>
      <c r="I31" t="s">
        <v>180</v>
      </c>
      <c r="J31" s="25">
        <v>1972</v>
      </c>
      <c r="K31" s="36">
        <v>3609.09</v>
      </c>
      <c r="L31" s="38">
        <f t="shared" ca="1" si="0"/>
        <v>100178.3390000707</v>
      </c>
      <c r="M31" s="40">
        <f t="shared" ca="1" si="3"/>
        <v>52.09273628003676</v>
      </c>
      <c r="O31" s="36">
        <v>3371.5</v>
      </c>
      <c r="P31" s="36">
        <v>20572.8500000069</v>
      </c>
    </row>
    <row r="32" spans="1:18" x14ac:dyDescent="0.3">
      <c r="A32" s="25">
        <v>1993</v>
      </c>
      <c r="B32" s="36">
        <v>80.5</v>
      </c>
      <c r="C32" s="36">
        <v>8.5</v>
      </c>
      <c r="D32" s="36">
        <v>0.8</v>
      </c>
      <c r="E32" s="40">
        <f t="shared" ca="1" si="1"/>
        <v>722.4397978239416</v>
      </c>
      <c r="F32" s="40">
        <f t="shared" ca="1" si="2"/>
        <v>812.23979782394156</v>
      </c>
      <c r="I32" t="s">
        <v>181</v>
      </c>
      <c r="J32" s="25">
        <v>1972</v>
      </c>
      <c r="K32" s="36">
        <v>3609.51</v>
      </c>
      <c r="L32" s="38">
        <f t="shared" ca="1" si="0"/>
        <v>100399.72100004461</v>
      </c>
      <c r="M32" s="40">
        <f t="shared" ca="1" si="3"/>
        <v>41.163885610018291</v>
      </c>
      <c r="O32" s="36">
        <v>3372</v>
      </c>
      <c r="P32" s="36">
        <v>20662.800000008199</v>
      </c>
    </row>
    <row r="33" spans="1:16" x14ac:dyDescent="0.3">
      <c r="A33" s="25">
        <v>1994</v>
      </c>
      <c r="B33" s="36">
        <v>75.5</v>
      </c>
      <c r="C33" s="36">
        <v>8.5</v>
      </c>
      <c r="D33" s="36">
        <v>0.8</v>
      </c>
      <c r="E33" s="40">
        <f t="shared" ca="1" si="1"/>
        <v>733.49292524796545</v>
      </c>
      <c r="F33" s="40">
        <f t="shared" ca="1" si="2"/>
        <v>818.2929252479654</v>
      </c>
      <c r="I33" t="s">
        <v>182</v>
      </c>
      <c r="J33" s="25">
        <v>1972</v>
      </c>
      <c r="K33" s="36">
        <v>3606.2</v>
      </c>
      <c r="L33" s="38">
        <f t="shared" ca="1" si="0"/>
        <v>98655.019999999786</v>
      </c>
      <c r="M33" s="40">
        <f t="shared" ca="1" si="3"/>
        <v>35.515807199999919</v>
      </c>
      <c r="O33" s="36">
        <v>3372.5</v>
      </c>
      <c r="P33" s="36">
        <v>20752.750000009499</v>
      </c>
    </row>
    <row r="34" spans="1:16" x14ac:dyDescent="0.3">
      <c r="A34" s="41">
        <v>1995</v>
      </c>
      <c r="B34" s="36">
        <v>79.3</v>
      </c>
      <c r="C34" s="36">
        <v>8.6</v>
      </c>
      <c r="D34" s="36">
        <v>0.8</v>
      </c>
      <c r="E34" s="40">
        <f t="shared" ca="1" si="1"/>
        <v>814.06375463590734</v>
      </c>
      <c r="F34" s="40">
        <f t="shared" ca="1" si="2"/>
        <v>902.76375463590739</v>
      </c>
      <c r="I34" t="s">
        <v>172</v>
      </c>
      <c r="J34" s="25">
        <v>1973</v>
      </c>
      <c r="K34" s="36">
        <v>3601.04</v>
      </c>
      <c r="L34" s="38">
        <f t="shared" ca="1" si="0"/>
        <v>95935.184000067646</v>
      </c>
      <c r="M34" s="40">
        <f t="shared" ca="1" si="3"/>
        <v>23.024444160016234</v>
      </c>
      <c r="O34" s="36">
        <v>3373</v>
      </c>
      <c r="P34" s="36">
        <v>20842.7000000107</v>
      </c>
    </row>
    <row r="35" spans="1:16" x14ac:dyDescent="0.3">
      <c r="A35" s="25">
        <v>1996</v>
      </c>
      <c r="B35" s="36">
        <v>79.900000000000006</v>
      </c>
      <c r="C35" s="36">
        <v>8.6999999999999993</v>
      </c>
      <c r="D35" s="36">
        <v>0.8</v>
      </c>
      <c r="E35" s="40">
        <f t="shared" ca="1" si="1"/>
        <v>828.15619199006721</v>
      </c>
      <c r="F35" s="40">
        <f t="shared" ca="1" si="2"/>
        <v>917.55619199006719</v>
      </c>
      <c r="I35" t="s">
        <v>173</v>
      </c>
      <c r="J35" s="25">
        <v>1973</v>
      </c>
      <c r="K35" s="36">
        <v>3600.68</v>
      </c>
      <c r="L35" s="38">
        <f t="shared" ca="1" si="0"/>
        <v>95745.42800008948</v>
      </c>
      <c r="M35" s="40">
        <f t="shared" ca="1" si="3"/>
        <v>18.191631320017002</v>
      </c>
      <c r="O35" s="36">
        <v>3373.5</v>
      </c>
      <c r="P35" s="36">
        <v>20932.650000012</v>
      </c>
    </row>
    <row r="36" spans="1:16" x14ac:dyDescent="0.3">
      <c r="A36" s="25">
        <v>1997</v>
      </c>
      <c r="B36" s="36">
        <v>82.6</v>
      </c>
      <c r="C36" s="36">
        <v>8.4</v>
      </c>
      <c r="D36" s="36">
        <v>0.8</v>
      </c>
      <c r="E36" s="40">
        <f t="shared" ca="1" si="1"/>
        <v>846.92832649986099</v>
      </c>
      <c r="F36" s="40">
        <f t="shared" ca="1" si="2"/>
        <v>938.72832649986094</v>
      </c>
      <c r="I36" t="s">
        <v>174</v>
      </c>
      <c r="J36" s="25">
        <v>1973</v>
      </c>
      <c r="K36" s="36">
        <v>3598.12</v>
      </c>
      <c r="L36" s="38">
        <f t="shared" ca="1" si="0"/>
        <v>94473.320000046631</v>
      </c>
      <c r="M36" s="40">
        <f t="shared" ca="1" si="3"/>
        <v>27.397262800013522</v>
      </c>
      <c r="O36" s="36">
        <v>3374</v>
      </c>
      <c r="P36" s="36">
        <v>21022.599999988499</v>
      </c>
    </row>
    <row r="37" spans="1:16" x14ac:dyDescent="0.3">
      <c r="A37" s="25">
        <v>1998</v>
      </c>
      <c r="B37" s="36">
        <v>83</v>
      </c>
      <c r="C37" s="36">
        <v>8.1999999999999993</v>
      </c>
      <c r="D37" s="36">
        <v>0.8</v>
      </c>
      <c r="E37" s="40">
        <f t="shared" ca="1" si="1"/>
        <v>858.59917369004029</v>
      </c>
      <c r="F37" s="40">
        <f t="shared" ca="1" si="2"/>
        <v>950.59917369004029</v>
      </c>
      <c r="I37" t="s">
        <v>175</v>
      </c>
      <c r="J37" s="25">
        <v>1973</v>
      </c>
      <c r="K37" s="36">
        <v>3590.63</v>
      </c>
      <c r="L37" s="38">
        <f t="shared" ca="1" si="0"/>
        <v>90833.179999961751</v>
      </c>
      <c r="M37" s="40">
        <f t="shared" ca="1" si="3"/>
        <v>34.516608399985465</v>
      </c>
      <c r="O37" s="36">
        <v>3374.5</v>
      </c>
      <c r="P37" s="36">
        <v>21112.549999989798</v>
      </c>
    </row>
    <row r="38" spans="1:16" x14ac:dyDescent="0.3">
      <c r="A38" s="25">
        <v>1999</v>
      </c>
      <c r="B38" s="36">
        <v>81.2</v>
      </c>
      <c r="C38" s="36">
        <v>8.6999999999999993</v>
      </c>
      <c r="D38" s="36">
        <v>0.8</v>
      </c>
      <c r="E38" s="40">
        <f t="shared" ca="1" si="1"/>
        <v>859.82820642391903</v>
      </c>
      <c r="F38" s="40">
        <f t="shared" ca="1" si="2"/>
        <v>950.52820642391907</v>
      </c>
      <c r="I38" t="s">
        <v>165</v>
      </c>
      <c r="J38" s="25">
        <v>1973</v>
      </c>
      <c r="K38" s="36">
        <v>3616.52</v>
      </c>
      <c r="L38" s="38">
        <f t="shared" ca="1" si="0"/>
        <v>104094.69200011063</v>
      </c>
      <c r="M38" s="40">
        <f t="shared" ca="1" si="3"/>
        <v>52.04734600005532</v>
      </c>
      <c r="O38" s="36">
        <v>3375</v>
      </c>
      <c r="P38" s="36">
        <v>21202.499999991102</v>
      </c>
    </row>
    <row r="39" spans="1:16" x14ac:dyDescent="0.3">
      <c r="A39" s="25">
        <v>2000</v>
      </c>
      <c r="B39" s="36">
        <v>76.2</v>
      </c>
      <c r="C39" s="36">
        <v>8.4</v>
      </c>
      <c r="D39" s="36">
        <v>0.8</v>
      </c>
      <c r="E39" s="40">
        <f t="shared" ca="1" si="1"/>
        <v>820.26725039620339</v>
      </c>
      <c r="F39" s="40">
        <f t="shared" ca="1" si="2"/>
        <v>905.66725039620337</v>
      </c>
      <c r="I39" t="s">
        <v>176</v>
      </c>
      <c r="J39" s="25">
        <v>1973</v>
      </c>
      <c r="K39" s="36">
        <v>3636.36</v>
      </c>
      <c r="L39" s="38">
        <f t="shared" ca="1" si="0"/>
        <v>115847.24639994209</v>
      </c>
      <c r="M39" s="40">
        <f t="shared" ca="1" si="3"/>
        <v>72.983765231963503</v>
      </c>
      <c r="O39" s="36">
        <v>3375.5</v>
      </c>
      <c r="P39" s="36">
        <v>21292.449999992299</v>
      </c>
    </row>
    <row r="40" spans="1:16" x14ac:dyDescent="0.3">
      <c r="A40" s="25">
        <v>2001</v>
      </c>
      <c r="B40" s="36">
        <v>74.400000000000006</v>
      </c>
      <c r="C40" s="36">
        <v>8.1</v>
      </c>
      <c r="D40" s="36">
        <v>0.8</v>
      </c>
      <c r="E40" s="40">
        <f t="shared" ca="1" si="1"/>
        <v>767.0388274680007</v>
      </c>
      <c r="F40" s="40">
        <f t="shared" ca="1" si="2"/>
        <v>850.33882746800066</v>
      </c>
      <c r="I40" t="s">
        <v>177</v>
      </c>
      <c r="J40" s="25">
        <v>1973</v>
      </c>
      <c r="K40" s="36">
        <v>3644.05</v>
      </c>
      <c r="L40" s="38">
        <f t="shared" ca="1" si="0"/>
        <v>120655.11199997691</v>
      </c>
      <c r="M40" s="40">
        <f t="shared" ca="1" si="3"/>
        <v>84.458578399983836</v>
      </c>
      <c r="O40" s="36">
        <v>3376</v>
      </c>
      <c r="P40" s="36">
        <v>21382.399999993599</v>
      </c>
    </row>
    <row r="41" spans="1:16" x14ac:dyDescent="0.3">
      <c r="A41" s="25">
        <v>2002</v>
      </c>
      <c r="B41" s="36">
        <v>69.8</v>
      </c>
      <c r="C41" s="36">
        <v>6.5</v>
      </c>
      <c r="D41" s="36">
        <v>0.8</v>
      </c>
      <c r="E41" s="40">
        <f t="shared" ca="1" si="1"/>
        <v>651.03741333606865</v>
      </c>
      <c r="F41" s="40">
        <f t="shared" ca="1" si="2"/>
        <v>728.13741333606868</v>
      </c>
      <c r="I41" t="s">
        <v>178</v>
      </c>
      <c r="J41" s="25">
        <v>1973</v>
      </c>
      <c r="K41" s="36">
        <v>3645.25</v>
      </c>
      <c r="L41" s="38">
        <f t="shared" ca="1" si="0"/>
        <v>121425.80999996979</v>
      </c>
      <c r="M41" s="40">
        <f t="shared" ca="1" si="3"/>
        <v>93.497873699976736</v>
      </c>
      <c r="O41" s="36">
        <v>3376.5</v>
      </c>
      <c r="P41" s="36">
        <v>21472.349999994902</v>
      </c>
    </row>
    <row r="42" spans="1:16" x14ac:dyDescent="0.3">
      <c r="A42" s="25">
        <v>2003</v>
      </c>
      <c r="B42" s="36">
        <v>68.2</v>
      </c>
      <c r="C42" s="36">
        <v>6.4</v>
      </c>
      <c r="D42" s="36">
        <v>0.8</v>
      </c>
      <c r="E42" s="40">
        <f t="shared" ca="1" si="1"/>
        <v>562.16358364992732</v>
      </c>
      <c r="F42" s="40">
        <f t="shared" ca="1" si="2"/>
        <v>637.5635836499273</v>
      </c>
      <c r="I42" t="s">
        <v>179</v>
      </c>
      <c r="J42" s="25">
        <v>1973</v>
      </c>
      <c r="K42" s="36">
        <v>3646.02</v>
      </c>
      <c r="L42" s="38">
        <f t="shared" ca="1" si="0"/>
        <v>121920.34480006341</v>
      </c>
      <c r="M42" s="40">
        <f t="shared" ca="1" si="3"/>
        <v>84.125037912043737</v>
      </c>
      <c r="O42" s="36">
        <v>3377</v>
      </c>
      <c r="P42" s="36">
        <v>21562.299999996099</v>
      </c>
    </row>
    <row r="43" spans="1:16" x14ac:dyDescent="0.3">
      <c r="A43" s="25">
        <v>2004</v>
      </c>
      <c r="B43" s="36">
        <v>68.2</v>
      </c>
      <c r="C43" s="36">
        <v>7.8</v>
      </c>
      <c r="D43" s="36">
        <v>0.8</v>
      </c>
      <c r="E43" s="40">
        <f t="shared" ca="1" si="1"/>
        <v>479.39125549011089</v>
      </c>
      <c r="F43" s="40">
        <f t="shared" ca="1" si="2"/>
        <v>556.19125549011085</v>
      </c>
      <c r="I43" t="s">
        <v>180</v>
      </c>
      <c r="J43" s="25">
        <v>1973</v>
      </c>
      <c r="K43" s="36">
        <v>3645.8</v>
      </c>
      <c r="L43" s="38">
        <f t="shared" ca="1" si="0"/>
        <v>121779.04800005956</v>
      </c>
      <c r="M43" s="40">
        <f t="shared" ca="1" si="3"/>
        <v>63.32510496003097</v>
      </c>
      <c r="O43" s="36">
        <v>3377.5</v>
      </c>
      <c r="P43" s="36">
        <v>21652.249999997399</v>
      </c>
    </row>
    <row r="44" spans="1:16" x14ac:dyDescent="0.3">
      <c r="A44" s="42">
        <v>2005</v>
      </c>
      <c r="B44" s="36">
        <v>76.400000000000006</v>
      </c>
      <c r="C44" s="36">
        <v>7.8</v>
      </c>
      <c r="D44" s="36">
        <v>0.8</v>
      </c>
      <c r="E44" s="40">
        <f t="shared" ca="1" si="1"/>
        <v>524.78463515788781</v>
      </c>
      <c r="F44" s="40">
        <f t="shared" ca="1" si="2"/>
        <v>609.78463515788781</v>
      </c>
      <c r="I44" t="s">
        <v>181</v>
      </c>
      <c r="J44" s="25">
        <v>1973</v>
      </c>
      <c r="K44" s="36">
        <v>3646.85</v>
      </c>
      <c r="L44" s="38">
        <f t="shared" ca="1" si="0"/>
        <v>122453.41099999053</v>
      </c>
      <c r="M44" s="40">
        <f t="shared" ca="1" si="3"/>
        <v>50.205898509996111</v>
      </c>
      <c r="O44" s="36">
        <v>3378</v>
      </c>
      <c r="P44" s="36">
        <v>21742.199999998698</v>
      </c>
    </row>
    <row r="45" spans="1:16" x14ac:dyDescent="0.3">
      <c r="A45" s="25">
        <v>2006</v>
      </c>
      <c r="B45" s="36">
        <v>76.5</v>
      </c>
      <c r="C45" s="36">
        <v>8.8000000000000007</v>
      </c>
      <c r="D45" s="36">
        <v>0.8</v>
      </c>
      <c r="E45" s="40">
        <f t="shared" ca="1" si="1"/>
        <v>550.70048257985297</v>
      </c>
      <c r="F45" s="40">
        <f t="shared" ca="1" si="2"/>
        <v>636.800482579853</v>
      </c>
      <c r="I45" t="s">
        <v>182</v>
      </c>
      <c r="J45" s="25">
        <v>1973</v>
      </c>
      <c r="K45" s="36">
        <v>3648.84</v>
      </c>
      <c r="L45" s="38">
        <f t="shared" ca="1" si="0"/>
        <v>123731.48840009561</v>
      </c>
      <c r="M45" s="40">
        <f t="shared" ca="1" si="3"/>
        <v>44.543335824034415</v>
      </c>
      <c r="O45" s="36">
        <v>3378.5</v>
      </c>
      <c r="P45" s="36">
        <v>21832.1499999999</v>
      </c>
    </row>
    <row r="46" spans="1:16" x14ac:dyDescent="0.3">
      <c r="A46" s="25">
        <v>2007</v>
      </c>
      <c r="B46" s="36">
        <v>76.599999999999994</v>
      </c>
      <c r="C46" s="36">
        <v>8.6999999999999993</v>
      </c>
      <c r="D46" s="36">
        <v>0.8</v>
      </c>
      <c r="E46" s="40">
        <f t="shared" ca="1" si="1"/>
        <v>551.60617222994722</v>
      </c>
      <c r="F46" s="40">
        <f t="shared" ca="1" si="2"/>
        <v>637.70617222994724</v>
      </c>
      <c r="I46" t="s">
        <v>172</v>
      </c>
      <c r="J46" s="25">
        <v>1974</v>
      </c>
      <c r="K46" s="36">
        <v>3647.09</v>
      </c>
      <c r="L46" s="38">
        <f t="shared" ca="1" si="0"/>
        <v>122607.55159998033</v>
      </c>
      <c r="M46" s="40">
        <f t="shared" ca="1" si="3"/>
        <v>29.425812383995279</v>
      </c>
      <c r="O46" s="36">
        <v>3379</v>
      </c>
      <c r="P46" s="36">
        <v>21922.100000001199</v>
      </c>
    </row>
    <row r="47" spans="1:16" x14ac:dyDescent="0.3">
      <c r="A47" s="25">
        <v>2008</v>
      </c>
      <c r="B47" s="36">
        <v>75.3</v>
      </c>
      <c r="C47" s="36">
        <v>8.1999999999999993</v>
      </c>
      <c r="D47" s="36">
        <v>0.8</v>
      </c>
      <c r="E47" s="40">
        <f t="shared" ca="1" si="1"/>
        <v>601.53118007395278</v>
      </c>
      <c r="F47" s="40">
        <f t="shared" ca="1" si="2"/>
        <v>685.83118007395274</v>
      </c>
      <c r="I47" t="s">
        <v>173</v>
      </c>
      <c r="J47" s="25">
        <v>1974</v>
      </c>
      <c r="K47" s="36">
        <v>3648.49</v>
      </c>
      <c r="L47" s="38">
        <f t="shared" ca="1" si="0"/>
        <v>123506.69760008017</v>
      </c>
      <c r="M47" s="40">
        <f t="shared" ca="1" si="3"/>
        <v>23.466272544015233</v>
      </c>
      <c r="O47" s="36">
        <v>3379.5</v>
      </c>
      <c r="P47" s="36">
        <v>22012.050000002499</v>
      </c>
    </row>
    <row r="48" spans="1:16" x14ac:dyDescent="0.3">
      <c r="A48" s="25">
        <v>2009</v>
      </c>
      <c r="B48" s="36">
        <v>79.7</v>
      </c>
      <c r="C48" s="36">
        <v>8.8000000000000007</v>
      </c>
      <c r="D48" s="36">
        <v>0.8</v>
      </c>
      <c r="E48" s="40">
        <f t="shared" ca="1" si="1"/>
        <v>639.49939231190342</v>
      </c>
      <c r="F48" s="40">
        <f t="shared" ca="1" si="2"/>
        <v>728.79939231190338</v>
      </c>
      <c r="I48" t="s">
        <v>174</v>
      </c>
      <c r="J48" s="25">
        <v>1974</v>
      </c>
      <c r="K48" s="36">
        <v>3651.14</v>
      </c>
      <c r="L48" s="38">
        <f t="shared" ca="1" si="0"/>
        <v>125208.66360000428</v>
      </c>
      <c r="M48" s="40">
        <f t="shared" ca="1" si="3"/>
        <v>36.31051244400124</v>
      </c>
      <c r="O48" s="36">
        <v>3380</v>
      </c>
      <c r="P48" s="36">
        <v>22102.0000000037</v>
      </c>
    </row>
    <row r="49" spans="1:16" x14ac:dyDescent="0.3">
      <c r="A49" s="25">
        <v>2010</v>
      </c>
      <c r="B49" s="36">
        <v>78.400000000000006</v>
      </c>
      <c r="C49" s="36">
        <v>8.4</v>
      </c>
      <c r="D49" s="36">
        <v>0.8</v>
      </c>
      <c r="E49" s="40">
        <f t="shared" ca="1" si="1"/>
        <v>638.97189305196184</v>
      </c>
      <c r="F49" s="40">
        <f t="shared" ca="1" si="2"/>
        <v>726.57189305196187</v>
      </c>
      <c r="I49" t="s">
        <v>175</v>
      </c>
      <c r="J49" s="25">
        <v>1974</v>
      </c>
      <c r="K49" s="36">
        <v>3652.34</v>
      </c>
      <c r="L49" s="38">
        <f t="shared" ca="1" si="0"/>
        <v>125979.36159999669</v>
      </c>
      <c r="M49" s="40">
        <f t="shared" ca="1" si="3"/>
        <v>47.872157407998742</v>
      </c>
      <c r="O49" s="36">
        <v>3380.5</v>
      </c>
      <c r="P49" s="36">
        <v>22200.9999999994</v>
      </c>
    </row>
    <row r="50" spans="1:16" x14ac:dyDescent="0.3">
      <c r="A50" s="25">
        <v>2011</v>
      </c>
      <c r="B50" s="36">
        <v>81.400000000000006</v>
      </c>
      <c r="C50" s="36">
        <v>8.5</v>
      </c>
      <c r="D50" s="36">
        <v>0.8</v>
      </c>
      <c r="E50" s="40">
        <f t="shared" ca="1" si="1"/>
        <v>679.92512831017405</v>
      </c>
      <c r="F50" s="40">
        <f t="shared" ca="1" si="2"/>
        <v>770.62512831017409</v>
      </c>
      <c r="I50" t="s">
        <v>165</v>
      </c>
      <c r="J50" s="25">
        <v>1974</v>
      </c>
      <c r="K50" s="36">
        <v>3662.3</v>
      </c>
      <c r="L50" s="38">
        <f t="shared" ca="1" si="0"/>
        <v>132595.01999988686</v>
      </c>
      <c r="M50" s="40">
        <f t="shared" ca="1" si="3"/>
        <v>66.297509999943429</v>
      </c>
      <c r="O50" s="36">
        <v>3381</v>
      </c>
      <c r="P50" s="36">
        <v>22299.999999995001</v>
      </c>
    </row>
    <row r="51" spans="1:16" x14ac:dyDescent="0.3">
      <c r="A51" s="25">
        <v>2012</v>
      </c>
      <c r="B51" s="36">
        <v>76.599999999999994</v>
      </c>
      <c r="C51" s="36">
        <v>7.2</v>
      </c>
      <c r="D51" s="36">
        <v>0.8</v>
      </c>
      <c r="E51" s="40">
        <f t="shared" ca="1" si="1"/>
        <v>625.42334525595493</v>
      </c>
      <c r="F51" s="40">
        <f t="shared" ca="1" si="2"/>
        <v>710.02334525595495</v>
      </c>
      <c r="I51" t="s">
        <v>176</v>
      </c>
      <c r="J51" s="25">
        <v>1974</v>
      </c>
      <c r="K51" s="36">
        <v>3667.35</v>
      </c>
      <c r="L51" s="38">
        <f t="shared" ca="1" si="0"/>
        <v>136318.89000003971</v>
      </c>
      <c r="M51" s="40">
        <f t="shared" ca="1" si="3"/>
        <v>85.880900700025009</v>
      </c>
      <c r="O51" s="36">
        <v>3381.5</v>
      </c>
      <c r="P51" s="36">
        <v>22398.999999990701</v>
      </c>
    </row>
    <row r="52" spans="1:16" x14ac:dyDescent="0.3">
      <c r="A52" s="25">
        <v>2013</v>
      </c>
      <c r="B52" s="36">
        <v>72.599999999999994</v>
      </c>
      <c r="C52" s="36">
        <v>6.5</v>
      </c>
      <c r="D52" s="36">
        <v>0.8</v>
      </c>
      <c r="E52" s="40">
        <f t="shared" ca="1" si="1"/>
        <v>525.36978482009238</v>
      </c>
      <c r="F52" s="40">
        <f t="shared" ca="1" si="2"/>
        <v>605.26978482009235</v>
      </c>
      <c r="I52" t="s">
        <v>177</v>
      </c>
      <c r="J52" s="25">
        <v>1974</v>
      </c>
      <c r="K52" s="36">
        <v>3662.62</v>
      </c>
      <c r="L52" s="38">
        <f t="shared" ca="1" si="0"/>
        <v>132830.98799989652</v>
      </c>
      <c r="M52" s="40">
        <f t="shared" ca="1" si="3"/>
        <v>92.981691599927558</v>
      </c>
      <c r="O52" s="36">
        <v>3382</v>
      </c>
      <c r="P52" s="36">
        <v>22498.000000011001</v>
      </c>
    </row>
    <row r="53" spans="1:16" x14ac:dyDescent="0.3">
      <c r="A53" s="25">
        <v>2014</v>
      </c>
      <c r="B53" s="36">
        <v>78.3</v>
      </c>
      <c r="C53" s="36">
        <v>8.1</v>
      </c>
      <c r="D53" s="36">
        <v>0.8</v>
      </c>
      <c r="E53" s="40">
        <f t="shared" ca="1" si="1"/>
        <v>538.71129598002778</v>
      </c>
      <c r="F53" s="40">
        <f t="shared" ca="1" si="2"/>
        <v>625.91129598002772</v>
      </c>
      <c r="I53" t="s">
        <v>178</v>
      </c>
      <c r="J53" s="25">
        <v>1974</v>
      </c>
      <c r="K53" s="36">
        <v>3655.82</v>
      </c>
      <c r="L53" s="38">
        <f t="shared" ca="1" si="0"/>
        <v>128214.39320009435</v>
      </c>
      <c r="M53" s="40">
        <f t="shared" ca="1" si="3"/>
        <v>98.725082764072653</v>
      </c>
      <c r="O53" s="36">
        <v>3382.5</v>
      </c>
      <c r="P53" s="36">
        <v>22597.000000006701</v>
      </c>
    </row>
    <row r="54" spans="1:16" x14ac:dyDescent="0.3">
      <c r="A54" s="25">
        <v>2015</v>
      </c>
      <c r="B54" s="36">
        <v>81.8</v>
      </c>
      <c r="C54" s="36">
        <v>8.9</v>
      </c>
      <c r="D54" s="36">
        <v>0.8</v>
      </c>
      <c r="E54" s="40">
        <f t="shared" ca="1" si="1"/>
        <v>554.70689315022867</v>
      </c>
      <c r="F54" s="40">
        <f t="shared" ca="1" si="2"/>
        <v>646.20689315022867</v>
      </c>
      <c r="I54" t="s">
        <v>179</v>
      </c>
      <c r="J54" s="25">
        <v>1974</v>
      </c>
      <c r="K54" s="36">
        <v>3651.73</v>
      </c>
      <c r="L54" s="38">
        <f t="shared" ca="1" si="0"/>
        <v>125587.58980001276</v>
      </c>
      <c r="M54" s="40">
        <f t="shared" ca="1" si="3"/>
        <v>86.655436962008793</v>
      </c>
      <c r="O54" s="36">
        <v>3383</v>
      </c>
      <c r="P54" s="36">
        <v>22696.000000002299</v>
      </c>
    </row>
    <row r="55" spans="1:16" x14ac:dyDescent="0.3">
      <c r="A55" s="25">
        <v>2016</v>
      </c>
      <c r="B55" s="36">
        <v>79.7</v>
      </c>
      <c r="C55" s="36">
        <v>8.6</v>
      </c>
      <c r="D55" s="36">
        <v>0.8</v>
      </c>
      <c r="E55" s="40">
        <f t="shared" ca="1" si="1"/>
        <v>566.1351980419438</v>
      </c>
      <c r="F55" s="40">
        <f t="shared" ca="1" si="2"/>
        <v>655.23519804194382</v>
      </c>
      <c r="I55" t="s">
        <v>180</v>
      </c>
      <c r="J55" s="25">
        <v>1974</v>
      </c>
      <c r="K55" s="36">
        <v>3650.71</v>
      </c>
      <c r="L55" s="38">
        <f t="shared" ca="1" si="0"/>
        <v>124932.49459994957</v>
      </c>
      <c r="M55" s="40">
        <f t="shared" ca="1" si="3"/>
        <v>64.964897191973776</v>
      </c>
      <c r="O55" s="36">
        <v>3383.5</v>
      </c>
      <c r="P55" s="36">
        <v>22794.999999997999</v>
      </c>
    </row>
    <row r="56" spans="1:16" x14ac:dyDescent="0.3">
      <c r="A56" s="25">
        <v>2017</v>
      </c>
      <c r="B56" s="36">
        <v>81.5</v>
      </c>
      <c r="C56" s="36">
        <v>8.9</v>
      </c>
      <c r="D56" s="36">
        <v>0.8</v>
      </c>
      <c r="E56" s="40">
        <f t="shared" ca="1" si="1"/>
        <v>613.73525872198934</v>
      </c>
      <c r="F56" s="40">
        <f t="shared" ca="1" si="2"/>
        <v>704.93525872198938</v>
      </c>
      <c r="I56" t="s">
        <v>181</v>
      </c>
      <c r="J56" s="25">
        <v>1974</v>
      </c>
      <c r="K56" s="36">
        <v>3649.46</v>
      </c>
      <c r="L56" s="38">
        <f t="shared" ca="1" si="0"/>
        <v>124129.68040001998</v>
      </c>
      <c r="M56" s="40">
        <f t="shared" ca="1" si="3"/>
        <v>50.89316896400819</v>
      </c>
      <c r="O56" s="36">
        <v>3384</v>
      </c>
      <c r="P56" s="36">
        <v>22893.999999993601</v>
      </c>
    </row>
    <row r="57" spans="1:16" x14ac:dyDescent="0.3">
      <c r="A57" s="25">
        <v>2018</v>
      </c>
      <c r="B57" s="36">
        <v>81.8</v>
      </c>
      <c r="C57" s="36">
        <v>6.9</v>
      </c>
      <c r="D57" s="36">
        <v>0.8</v>
      </c>
      <c r="E57" s="40">
        <f t="shared" ca="1" si="1"/>
        <v>545.38857766988997</v>
      </c>
      <c r="F57" s="40">
        <f t="shared" ca="1" si="2"/>
        <v>634.88857766988997</v>
      </c>
      <c r="I57" t="s">
        <v>182</v>
      </c>
      <c r="J57" s="25">
        <v>1974</v>
      </c>
      <c r="K57" s="36">
        <v>3648.27</v>
      </c>
      <c r="L57" s="38">
        <f t="shared" ca="1" si="0"/>
        <v>123365.40480001131</v>
      </c>
      <c r="M57" s="40">
        <f t="shared" ca="1" si="3"/>
        <v>44.411545728004072</v>
      </c>
      <c r="O57" s="36">
        <v>3384.5</v>
      </c>
      <c r="P57" s="36">
        <v>22992.999999989301</v>
      </c>
    </row>
    <row r="58" spans="1:16" x14ac:dyDescent="0.3">
      <c r="I58" t="s">
        <v>172</v>
      </c>
      <c r="J58" s="25">
        <v>1975</v>
      </c>
      <c r="K58" s="36">
        <v>3645.78</v>
      </c>
      <c r="L58" s="38">
        <f t="shared" ca="1" si="0"/>
        <v>121766.20280005923</v>
      </c>
      <c r="M58" s="40">
        <f t="shared" ca="1" si="3"/>
        <v>29.223888672014215</v>
      </c>
      <c r="O58" s="36">
        <v>3385</v>
      </c>
      <c r="P58" s="36">
        <v>23092.000000009699</v>
      </c>
    </row>
    <row r="59" spans="1:16" x14ac:dyDescent="0.3">
      <c r="I59" t="s">
        <v>173</v>
      </c>
      <c r="J59" s="25">
        <v>1975</v>
      </c>
      <c r="K59" s="36">
        <v>3645.34</v>
      </c>
      <c r="L59" s="38">
        <f t="shared" ca="1" si="0"/>
        <v>121483.61159999855</v>
      </c>
      <c r="M59" s="40">
        <f t="shared" ca="1" si="3"/>
        <v>23.081886203999726</v>
      </c>
      <c r="O59" s="36">
        <v>3385.5</v>
      </c>
      <c r="P59" s="36">
        <v>23191.000000005301</v>
      </c>
    </row>
    <row r="60" spans="1:16" x14ac:dyDescent="0.3">
      <c r="I60" t="s">
        <v>174</v>
      </c>
      <c r="J60" s="25">
        <v>1975</v>
      </c>
      <c r="K60" s="36">
        <v>3646.1</v>
      </c>
      <c r="L60" s="38">
        <f t="shared" ca="1" si="0"/>
        <v>121971.72400004882</v>
      </c>
      <c r="M60" s="40">
        <f t="shared" ca="1" si="3"/>
        <v>35.371799960014158</v>
      </c>
      <c r="O60" s="36">
        <v>3386</v>
      </c>
      <c r="P60" s="36">
        <v>23290.000000001</v>
      </c>
    </row>
    <row r="61" spans="1:16" x14ac:dyDescent="0.3">
      <c r="I61" t="s">
        <v>175</v>
      </c>
      <c r="J61" s="25">
        <v>1975</v>
      </c>
      <c r="K61" s="36">
        <v>3647.81</v>
      </c>
      <c r="L61" s="38">
        <f t="shared" ca="1" si="0"/>
        <v>123069.97059991909</v>
      </c>
      <c r="M61" s="40">
        <f t="shared" ca="1" si="3"/>
        <v>46.766588827969258</v>
      </c>
      <c r="O61" s="36">
        <v>3386.5</v>
      </c>
      <c r="P61" s="36">
        <v>23388.999999996598</v>
      </c>
    </row>
    <row r="62" spans="1:16" x14ac:dyDescent="0.3">
      <c r="I62" t="s">
        <v>165</v>
      </c>
      <c r="J62" s="25">
        <v>1975</v>
      </c>
      <c r="K62" s="36">
        <v>3655.6</v>
      </c>
      <c r="L62" s="38">
        <f t="shared" ca="1" si="0"/>
        <v>128073.09600008558</v>
      </c>
      <c r="M62" s="40">
        <f t="shared" ca="1" si="3"/>
        <v>64.036548000042799</v>
      </c>
      <c r="O62" s="36">
        <v>3387</v>
      </c>
      <c r="P62" s="36">
        <v>23487.999999992298</v>
      </c>
    </row>
    <row r="63" spans="1:16" x14ac:dyDescent="0.3">
      <c r="I63" t="s">
        <v>176</v>
      </c>
      <c r="J63" s="25">
        <v>1975</v>
      </c>
      <c r="K63" s="36">
        <v>3668.9</v>
      </c>
      <c r="L63" s="38">
        <f t="shared" ca="1" si="0"/>
        <v>137461.86000008602</v>
      </c>
      <c r="M63" s="40">
        <f t="shared" ca="1" si="3"/>
        <v>86.600971800054197</v>
      </c>
      <c r="O63" s="36">
        <v>3387.5</v>
      </c>
      <c r="P63" s="36">
        <v>23586.9999999879</v>
      </c>
    </row>
    <row r="64" spans="1:16" x14ac:dyDescent="0.3">
      <c r="I64" t="s">
        <v>177</v>
      </c>
      <c r="J64" s="25">
        <v>1975</v>
      </c>
      <c r="K64" s="36">
        <v>3674.81</v>
      </c>
      <c r="L64" s="38">
        <f t="shared" ca="1" si="0"/>
        <v>141819.89400001802</v>
      </c>
      <c r="M64" s="40">
        <f t="shared" ca="1" si="3"/>
        <v>99.273925800012606</v>
      </c>
      <c r="O64" s="36">
        <v>3388</v>
      </c>
      <c r="P64" s="36">
        <v>23686.000000008298</v>
      </c>
    </row>
    <row r="65" spans="9:16" x14ac:dyDescent="0.3">
      <c r="I65" t="s">
        <v>178</v>
      </c>
      <c r="J65" s="25">
        <v>1975</v>
      </c>
      <c r="K65" s="36">
        <v>3671.89</v>
      </c>
      <c r="L65" s="38">
        <f t="shared" ca="1" si="0"/>
        <v>139666.6859999299</v>
      </c>
      <c r="M65" s="40">
        <f t="shared" ca="1" si="3"/>
        <v>107.54334821994603</v>
      </c>
      <c r="O65" s="36">
        <v>3388.5</v>
      </c>
      <c r="P65" s="36">
        <v>23785.0000000039</v>
      </c>
    </row>
    <row r="66" spans="9:16" x14ac:dyDescent="0.3">
      <c r="I66" t="s">
        <v>179</v>
      </c>
      <c r="J66" s="25">
        <v>1975</v>
      </c>
      <c r="K66" s="36">
        <v>3668.06</v>
      </c>
      <c r="L66" s="38">
        <f t="shared" ca="1" si="0"/>
        <v>136842.44400006067</v>
      </c>
      <c r="M66" s="40">
        <f t="shared" ca="1" si="3"/>
        <v>94.421286360041847</v>
      </c>
      <c r="O66" s="36">
        <v>3389</v>
      </c>
      <c r="P66" s="36">
        <v>23883.9999999996</v>
      </c>
    </row>
    <row r="67" spans="9:16" x14ac:dyDescent="0.3">
      <c r="I67" t="s">
        <v>180</v>
      </c>
      <c r="J67" s="25">
        <v>1975</v>
      </c>
      <c r="K67" s="36">
        <v>3666.57</v>
      </c>
      <c r="L67" s="38">
        <f t="shared" ca="1" si="0"/>
        <v>135743.71800001618</v>
      </c>
      <c r="M67" s="40">
        <f t="shared" ca="1" si="3"/>
        <v>70.586733360008409</v>
      </c>
      <c r="O67" s="36">
        <v>3389.5</v>
      </c>
      <c r="P67" s="36">
        <v>23982.999999995202</v>
      </c>
    </row>
    <row r="68" spans="9:16" x14ac:dyDescent="0.3">
      <c r="I68" t="s">
        <v>181</v>
      </c>
      <c r="J68" s="25">
        <v>1975</v>
      </c>
      <c r="K68" s="36">
        <v>3667.15</v>
      </c>
      <c r="L68" s="38">
        <f t="shared" ca="1" si="0"/>
        <v>136171.41000003368</v>
      </c>
      <c r="M68" s="40">
        <f t="shared" ca="1" si="3"/>
        <v>55.830278100013807</v>
      </c>
      <c r="O68" s="36">
        <v>3390</v>
      </c>
      <c r="P68" s="36">
        <v>24081.999999990901</v>
      </c>
    </row>
    <row r="69" spans="9:16" x14ac:dyDescent="0.3">
      <c r="I69" t="s">
        <v>182</v>
      </c>
      <c r="J69" s="25">
        <v>1975</v>
      </c>
      <c r="K69" s="36">
        <v>3667.88</v>
      </c>
      <c r="L69" s="38">
        <f t="shared" ca="1" si="0"/>
        <v>136709.71200005524</v>
      </c>
      <c r="M69" s="40">
        <f t="shared" ca="1" si="3"/>
        <v>49.215496320019881</v>
      </c>
      <c r="O69" s="36">
        <v>3390.5</v>
      </c>
      <c r="P69" s="36">
        <v>24181.000000011201</v>
      </c>
    </row>
    <row r="70" spans="9:16" x14ac:dyDescent="0.3">
      <c r="I70" t="s">
        <v>172</v>
      </c>
      <c r="J70" s="25">
        <v>1976</v>
      </c>
      <c r="K70" s="36">
        <v>3666.77</v>
      </c>
      <c r="L70" s="38">
        <f t="shared" ca="1" si="0"/>
        <v>135891.19800002221</v>
      </c>
      <c r="M70" s="40">
        <f t="shared" ca="1" si="3"/>
        <v>32.613887520005328</v>
      </c>
      <c r="O70" s="36">
        <v>3391</v>
      </c>
      <c r="P70" s="36">
        <v>24280.000000006901</v>
      </c>
    </row>
    <row r="71" spans="9:16" x14ac:dyDescent="0.3">
      <c r="I71" t="s">
        <v>173</v>
      </c>
      <c r="J71" s="25">
        <v>1976</v>
      </c>
      <c r="K71" s="36">
        <v>3665.43</v>
      </c>
      <c r="L71" s="38">
        <f t="shared" ca="1" si="0"/>
        <v>134903.08199998131</v>
      </c>
      <c r="M71" s="40">
        <f t="shared" ca="1" si="3"/>
        <v>25.631585579996447</v>
      </c>
      <c r="O71" s="36">
        <v>3391.5</v>
      </c>
      <c r="P71" s="36">
        <v>24379.000000002499</v>
      </c>
    </row>
    <row r="72" spans="9:16" x14ac:dyDescent="0.3">
      <c r="I72" t="s">
        <v>174</v>
      </c>
      <c r="J72" s="25">
        <v>1976</v>
      </c>
      <c r="K72" s="36">
        <v>3664.7</v>
      </c>
      <c r="L72" s="38">
        <f t="shared" ca="1" si="0"/>
        <v>134364.77999995928</v>
      </c>
      <c r="M72" s="40">
        <f t="shared" ca="1" si="3"/>
        <v>38.965786199988187</v>
      </c>
      <c r="O72" s="36">
        <v>3392</v>
      </c>
      <c r="P72" s="36">
        <v>24477.999999998199</v>
      </c>
    </row>
    <row r="73" spans="9:16" x14ac:dyDescent="0.3">
      <c r="I73" t="s">
        <v>175</v>
      </c>
      <c r="J73" s="25">
        <v>1976</v>
      </c>
      <c r="K73" s="36">
        <v>3664.17</v>
      </c>
      <c r="L73" s="38">
        <f t="shared" ca="1" si="0"/>
        <v>133973.95799994329</v>
      </c>
      <c r="M73" s="40">
        <f t="shared" ca="1" si="3"/>
        <v>50.910104039978457</v>
      </c>
      <c r="O73" s="36">
        <v>3392.5</v>
      </c>
      <c r="P73" s="36">
        <v>24576.999999993801</v>
      </c>
    </row>
    <row r="74" spans="9:16" x14ac:dyDescent="0.3">
      <c r="I74" t="s">
        <v>165</v>
      </c>
      <c r="J74" s="25">
        <v>1976</v>
      </c>
      <c r="K74" s="36">
        <v>3667.76</v>
      </c>
      <c r="L74" s="38">
        <f t="shared" ref="L74:L137" ca="1" si="4">FORECAST(K74,OFFSET($P$28:$P$712,MATCH(K74,$O$28:$O$712,1)-1,0,2), OFFSET($O$28:$O$712,MATCH(K74,$O$28:$O$712,1)-1,0,2))</f>
        <v>136621.22400005162</v>
      </c>
      <c r="M74" s="40">
        <f t="shared" ca="1" si="3"/>
        <v>68.310612000025813</v>
      </c>
      <c r="O74" s="36">
        <v>3393</v>
      </c>
      <c r="P74" s="36">
        <v>24675.999999989501</v>
      </c>
    </row>
    <row r="75" spans="9:16" x14ac:dyDescent="0.3">
      <c r="I75" t="s">
        <v>176</v>
      </c>
      <c r="J75" s="25">
        <v>1976</v>
      </c>
      <c r="K75" s="36">
        <v>3672.16</v>
      </c>
      <c r="L75" s="38">
        <f t="shared" ca="1" si="4"/>
        <v>139865.78399993759</v>
      </c>
      <c r="M75" s="40">
        <f t="shared" ref="M75:M138" ca="1" si="5">VLOOKUP(I75,$O$10:$P$21,2,FALSE)*L75/1000</f>
        <v>88.115443919960683</v>
      </c>
      <c r="O75" s="36">
        <v>3393.5</v>
      </c>
      <c r="P75" s="36">
        <v>24775.000000009801</v>
      </c>
    </row>
    <row r="76" spans="9:16" x14ac:dyDescent="0.3">
      <c r="I76" t="s">
        <v>177</v>
      </c>
      <c r="J76" s="25">
        <v>1976</v>
      </c>
      <c r="K76" s="36">
        <v>3670.39</v>
      </c>
      <c r="L76" s="38">
        <f t="shared" ca="1" si="4"/>
        <v>138560.58599993866</v>
      </c>
      <c r="M76" s="40">
        <f t="shared" ca="1" si="5"/>
        <v>96.99241019995705</v>
      </c>
      <c r="O76" s="36">
        <v>3394</v>
      </c>
      <c r="P76" s="36">
        <v>24874.000000054901</v>
      </c>
    </row>
    <row r="77" spans="9:16" x14ac:dyDescent="0.3">
      <c r="I77" t="s">
        <v>178</v>
      </c>
      <c r="J77" s="25">
        <v>1976</v>
      </c>
      <c r="K77" s="36">
        <v>3667.44</v>
      </c>
      <c r="L77" s="38">
        <f t="shared" ca="1" si="4"/>
        <v>136385.25600004243</v>
      </c>
      <c r="M77" s="40">
        <f t="shared" ca="1" si="5"/>
        <v>105.01664712003267</v>
      </c>
      <c r="O77" s="36">
        <v>3394.5</v>
      </c>
      <c r="P77" s="36">
        <v>24973.000000100001</v>
      </c>
    </row>
    <row r="78" spans="9:16" x14ac:dyDescent="0.3">
      <c r="I78" t="s">
        <v>179</v>
      </c>
      <c r="J78" s="25">
        <v>1976</v>
      </c>
      <c r="K78" s="36">
        <v>3664</v>
      </c>
      <c r="L78" s="38">
        <f t="shared" ca="1" si="4"/>
        <v>133848.59999993816</v>
      </c>
      <c r="M78" s="40">
        <f t="shared" ca="1" si="5"/>
        <v>92.355533999957316</v>
      </c>
      <c r="O78" s="36">
        <v>3395</v>
      </c>
      <c r="P78" s="36">
        <v>25071.999999897998</v>
      </c>
    </row>
    <row r="79" spans="9:16" x14ac:dyDescent="0.3">
      <c r="I79" t="s">
        <v>180</v>
      </c>
      <c r="J79" s="25">
        <v>1976</v>
      </c>
      <c r="K79" s="36">
        <v>3661.24</v>
      </c>
      <c r="L79" s="38">
        <f t="shared" ca="1" si="4"/>
        <v>131813.37600010214</v>
      </c>
      <c r="M79" s="40">
        <f t="shared" ca="1" si="5"/>
        <v>68.542955520053113</v>
      </c>
      <c r="O79" s="36">
        <v>3395.5</v>
      </c>
      <c r="P79" s="36">
        <v>25170.999999943</v>
      </c>
    </row>
    <row r="80" spans="9:16" x14ac:dyDescent="0.3">
      <c r="I80" t="s">
        <v>181</v>
      </c>
      <c r="J80" s="25">
        <v>1976</v>
      </c>
      <c r="K80" s="36">
        <v>3657.89</v>
      </c>
      <c r="L80" s="38">
        <f t="shared" ca="1" si="4"/>
        <v>129543.85139995487</v>
      </c>
      <c r="M80" s="40">
        <f t="shared" ca="1" si="5"/>
        <v>53.112979073981492</v>
      </c>
      <c r="O80" s="36">
        <v>3396</v>
      </c>
      <c r="P80" s="36">
        <v>25269.9999999881</v>
      </c>
    </row>
    <row r="81" spans="9:16" x14ac:dyDescent="0.3">
      <c r="I81" t="s">
        <v>182</v>
      </c>
      <c r="J81" s="25">
        <v>1976</v>
      </c>
      <c r="K81" s="36">
        <v>3655.31</v>
      </c>
      <c r="L81" s="38">
        <f t="shared" ca="1" si="4"/>
        <v>127886.84440002218</v>
      </c>
      <c r="M81" s="40">
        <f t="shared" ca="1" si="5"/>
        <v>46.039263984007981</v>
      </c>
      <c r="O81" s="36">
        <v>3396.5</v>
      </c>
      <c r="P81" s="36">
        <v>25369.0000000332</v>
      </c>
    </row>
    <row r="82" spans="9:16" x14ac:dyDescent="0.3">
      <c r="I82" t="s">
        <v>172</v>
      </c>
      <c r="J82" s="25">
        <v>1977</v>
      </c>
      <c r="K82" s="36">
        <v>3651.78</v>
      </c>
      <c r="L82" s="38">
        <f t="shared" ca="1" si="4"/>
        <v>125619.70279999031</v>
      </c>
      <c r="M82" s="40">
        <f t="shared" ca="1" si="5"/>
        <v>30.148728671997674</v>
      </c>
      <c r="O82" s="36">
        <v>3397</v>
      </c>
      <c r="P82" s="36">
        <v>25468.000000078198</v>
      </c>
    </row>
    <row r="83" spans="9:16" x14ac:dyDescent="0.3">
      <c r="I83" t="s">
        <v>173</v>
      </c>
      <c r="J83" s="25">
        <v>1977</v>
      </c>
      <c r="K83" s="36">
        <v>3651.53</v>
      </c>
      <c r="L83" s="38">
        <f t="shared" ca="1" si="4"/>
        <v>125459.13780010398</v>
      </c>
      <c r="M83" s="40">
        <f t="shared" ca="1" si="5"/>
        <v>23.837236182019758</v>
      </c>
      <c r="O83" s="36">
        <v>3397.5</v>
      </c>
      <c r="P83" s="36">
        <v>25567.000000123298</v>
      </c>
    </row>
    <row r="84" spans="9:16" x14ac:dyDescent="0.3">
      <c r="I84" t="s">
        <v>174</v>
      </c>
      <c r="J84" s="25">
        <v>1977</v>
      </c>
      <c r="K84" s="36">
        <v>3651.2</v>
      </c>
      <c r="L84" s="38">
        <f t="shared" ca="1" si="4"/>
        <v>125247.19800002314</v>
      </c>
      <c r="M84" s="40">
        <f t="shared" ca="1" si="5"/>
        <v>36.321687420006711</v>
      </c>
      <c r="O84" s="36">
        <v>3398</v>
      </c>
      <c r="P84" s="36">
        <v>25665.9999999213</v>
      </c>
    </row>
    <row r="85" spans="9:16" x14ac:dyDescent="0.3">
      <c r="I85" t="s">
        <v>175</v>
      </c>
      <c r="J85" s="25">
        <v>1977</v>
      </c>
      <c r="K85" s="36">
        <v>3652.63</v>
      </c>
      <c r="L85" s="38">
        <f t="shared" ca="1" si="4"/>
        <v>126165.61380005162</v>
      </c>
      <c r="M85" s="40">
        <f t="shared" ca="1" si="5"/>
        <v>47.942933244019613</v>
      </c>
      <c r="O85" s="36">
        <v>3398.5</v>
      </c>
      <c r="P85" s="36">
        <v>25764.9999999664</v>
      </c>
    </row>
    <row r="86" spans="9:16" x14ac:dyDescent="0.3">
      <c r="I86" t="s">
        <v>165</v>
      </c>
      <c r="J86" s="25">
        <v>1977</v>
      </c>
      <c r="K86" s="36">
        <v>3654.27</v>
      </c>
      <c r="L86" s="38">
        <f t="shared" ca="1" si="4"/>
        <v>127218.90479994705</v>
      </c>
      <c r="M86" s="40">
        <f t="shared" ca="1" si="5"/>
        <v>63.609452399973527</v>
      </c>
      <c r="O86" s="36">
        <v>3399</v>
      </c>
      <c r="P86" s="36">
        <v>25864.000000011401</v>
      </c>
    </row>
    <row r="87" spans="9:16" x14ac:dyDescent="0.3">
      <c r="I87" t="s">
        <v>176</v>
      </c>
      <c r="J87" s="25">
        <v>1977</v>
      </c>
      <c r="K87" s="36">
        <v>3653.65</v>
      </c>
      <c r="L87" s="38">
        <f t="shared" ca="1" si="4"/>
        <v>126820.70899998257</v>
      </c>
      <c r="M87" s="40">
        <f t="shared" ca="1" si="5"/>
        <v>79.897046669989024</v>
      </c>
      <c r="O87" s="36">
        <v>3399.5</v>
      </c>
      <c r="P87" s="36">
        <v>25963.000000056501</v>
      </c>
    </row>
    <row r="88" spans="9:16" x14ac:dyDescent="0.3">
      <c r="I88" t="s">
        <v>177</v>
      </c>
      <c r="J88" s="25">
        <v>1977</v>
      </c>
      <c r="K88" s="36">
        <v>3649.36</v>
      </c>
      <c r="L88" s="38">
        <f t="shared" ca="1" si="4"/>
        <v>124065.45640003774</v>
      </c>
      <c r="M88" s="40">
        <f t="shared" ca="1" si="5"/>
        <v>86.845819480026421</v>
      </c>
      <c r="O88" s="36">
        <v>3400</v>
      </c>
      <c r="P88" s="36">
        <v>26062.000000101601</v>
      </c>
    </row>
    <row r="89" spans="9:16" x14ac:dyDescent="0.3">
      <c r="I89" t="s">
        <v>178</v>
      </c>
      <c r="J89" s="25">
        <v>1977</v>
      </c>
      <c r="K89" s="36">
        <v>3642.48</v>
      </c>
      <c r="L89" s="38">
        <f t="shared" ca="1" si="4"/>
        <v>119646.77520001726</v>
      </c>
      <c r="M89" s="40">
        <f t="shared" ca="1" si="5"/>
        <v>92.128016904013293</v>
      </c>
      <c r="O89" s="36">
        <v>3400.5</v>
      </c>
      <c r="P89" s="36">
        <v>26161.570000106902</v>
      </c>
    </row>
    <row r="90" spans="9:16" x14ac:dyDescent="0.3">
      <c r="I90" t="s">
        <v>179</v>
      </c>
      <c r="J90" s="25">
        <v>1977</v>
      </c>
      <c r="K90" s="36">
        <v>3636.7</v>
      </c>
      <c r="L90" s="38">
        <f t="shared" ca="1" si="4"/>
        <v>116053.3719999562</v>
      </c>
      <c r="M90" s="40">
        <f t="shared" ca="1" si="5"/>
        <v>80.07682667996977</v>
      </c>
      <c r="O90" s="36">
        <v>3401</v>
      </c>
      <c r="P90" s="36">
        <v>26261.1499999728</v>
      </c>
    </row>
    <row r="91" spans="9:16" x14ac:dyDescent="0.3">
      <c r="I91" t="s">
        <v>180</v>
      </c>
      <c r="J91" s="25">
        <v>1977</v>
      </c>
      <c r="K91" s="36">
        <v>3635.65</v>
      </c>
      <c r="L91" s="38">
        <f t="shared" ca="1" si="4"/>
        <v>115416.80899995985</v>
      </c>
      <c r="M91" s="40">
        <f t="shared" ca="1" si="5"/>
        <v>60.016740679979122</v>
      </c>
      <c r="O91" s="36">
        <v>3401.5</v>
      </c>
      <c r="P91" s="36">
        <v>26360.719999978199</v>
      </c>
    </row>
    <row r="92" spans="9:16" x14ac:dyDescent="0.3">
      <c r="I92" t="s">
        <v>181</v>
      </c>
      <c r="J92" s="25">
        <v>1977</v>
      </c>
      <c r="K92" s="36">
        <v>3634.62</v>
      </c>
      <c r="L92" s="38">
        <f t="shared" ca="1" si="4"/>
        <v>114792.37119996897</v>
      </c>
      <c r="M92" s="40">
        <f t="shared" ca="1" si="5"/>
        <v>47.064872191987277</v>
      </c>
      <c r="O92" s="36">
        <v>3402</v>
      </c>
      <c r="P92" s="36">
        <v>26460.3000000912</v>
      </c>
    </row>
    <row r="93" spans="9:16" x14ac:dyDescent="0.3">
      <c r="I93" t="s">
        <v>182</v>
      </c>
      <c r="J93" s="25">
        <v>1977</v>
      </c>
      <c r="K93" s="36">
        <v>3630.05</v>
      </c>
      <c r="L93" s="38">
        <f t="shared" ca="1" si="4"/>
        <v>112021.81199995405</v>
      </c>
      <c r="M93" s="40">
        <f t="shared" ca="1" si="5"/>
        <v>40.327852319983457</v>
      </c>
      <c r="O93" s="36">
        <v>3402.5</v>
      </c>
      <c r="P93" s="36">
        <v>26559.870000096598</v>
      </c>
    </row>
    <row r="94" spans="9:16" x14ac:dyDescent="0.3">
      <c r="I94" t="s">
        <v>172</v>
      </c>
      <c r="J94" s="25">
        <v>1978</v>
      </c>
      <c r="K94" s="36">
        <v>3625.02</v>
      </c>
      <c r="L94" s="38">
        <f t="shared" ca="1" si="4"/>
        <v>108972.37480004923</v>
      </c>
      <c r="M94" s="40">
        <f t="shared" ca="1" si="5"/>
        <v>26.153369952011815</v>
      </c>
      <c r="O94" s="36">
        <v>3403</v>
      </c>
      <c r="P94" s="36">
        <v>26659.4499999625</v>
      </c>
    </row>
    <row r="95" spans="9:16" x14ac:dyDescent="0.3">
      <c r="I95" t="s">
        <v>173</v>
      </c>
      <c r="J95" s="25">
        <v>1978</v>
      </c>
      <c r="K95" s="36">
        <v>3622.71</v>
      </c>
      <c r="L95" s="38">
        <f t="shared" ca="1" si="4"/>
        <v>107571.93459998909</v>
      </c>
      <c r="M95" s="40">
        <f t="shared" ca="1" si="5"/>
        <v>20.438667573997929</v>
      </c>
      <c r="O95" s="36">
        <v>3403.5</v>
      </c>
      <c r="P95" s="36">
        <v>26759.019999967801</v>
      </c>
    </row>
    <row r="96" spans="9:16" x14ac:dyDescent="0.3">
      <c r="I96" t="s">
        <v>174</v>
      </c>
      <c r="J96" s="25">
        <v>1978</v>
      </c>
      <c r="K96" s="36">
        <v>3622.69</v>
      </c>
      <c r="L96" s="38">
        <f t="shared" ca="1" si="4"/>
        <v>107559.80939998245</v>
      </c>
      <c r="M96" s="40">
        <f t="shared" ca="1" si="5"/>
        <v>31.192344725994907</v>
      </c>
      <c r="O96" s="36">
        <v>3404</v>
      </c>
      <c r="P96" s="36">
        <v>26858.6000000809</v>
      </c>
    </row>
    <row r="97" spans="9:16" x14ac:dyDescent="0.3">
      <c r="I97" t="s">
        <v>175</v>
      </c>
      <c r="J97" s="25">
        <v>1978</v>
      </c>
      <c r="K97" s="36">
        <v>3626.85</v>
      </c>
      <c r="L97" s="38">
        <f t="shared" ca="1" si="4"/>
        <v>110081.81100003142</v>
      </c>
      <c r="M97" s="40">
        <f t="shared" ca="1" si="5"/>
        <v>41.831088180011939</v>
      </c>
      <c r="O97" s="36">
        <v>3404.5</v>
      </c>
      <c r="P97" s="36">
        <v>26958.1700000862</v>
      </c>
    </row>
    <row r="98" spans="9:16" x14ac:dyDescent="0.3">
      <c r="I98" t="s">
        <v>165</v>
      </c>
      <c r="J98" s="25">
        <v>1978</v>
      </c>
      <c r="K98" s="36">
        <v>3635.62</v>
      </c>
      <c r="L98" s="38">
        <f t="shared" ca="1" si="4"/>
        <v>115398.62119994964</v>
      </c>
      <c r="M98" s="40">
        <f t="shared" ca="1" si="5"/>
        <v>57.699310599974822</v>
      </c>
      <c r="O98" s="36">
        <v>3405</v>
      </c>
      <c r="P98" s="36">
        <v>27057.749999952099</v>
      </c>
    </row>
    <row r="99" spans="9:16" x14ac:dyDescent="0.3">
      <c r="I99" t="s">
        <v>176</v>
      </c>
      <c r="J99" s="25">
        <v>1978</v>
      </c>
      <c r="K99" s="36">
        <v>3649.65</v>
      </c>
      <c r="L99" s="38">
        <f t="shared" ca="1" si="4"/>
        <v>124251.70900001843</v>
      </c>
      <c r="M99" s="40">
        <f t="shared" ca="1" si="5"/>
        <v>78.278576670011603</v>
      </c>
      <c r="O99" s="36">
        <v>3405.5</v>
      </c>
      <c r="P99" s="36">
        <v>27157.319999957501</v>
      </c>
    </row>
    <row r="100" spans="9:16" x14ac:dyDescent="0.3">
      <c r="I100" t="s">
        <v>177</v>
      </c>
      <c r="J100" s="25">
        <v>1978</v>
      </c>
      <c r="K100" s="36">
        <v>3652.29</v>
      </c>
      <c r="L100" s="38">
        <f t="shared" ca="1" si="4"/>
        <v>125947.24959998066</v>
      </c>
      <c r="M100" s="40">
        <f t="shared" ca="1" si="5"/>
        <v>88.163074719986454</v>
      </c>
      <c r="O100" s="36">
        <v>3406</v>
      </c>
      <c r="P100" s="36">
        <v>27256.900000070498</v>
      </c>
    </row>
    <row r="101" spans="9:16" x14ac:dyDescent="0.3">
      <c r="I101" t="s">
        <v>178</v>
      </c>
      <c r="J101" s="25">
        <v>1978</v>
      </c>
      <c r="K101" s="36">
        <v>3645.8</v>
      </c>
      <c r="L101" s="38">
        <f t="shared" ca="1" si="4"/>
        <v>121779.04800005956</v>
      </c>
      <c r="M101" s="40">
        <f t="shared" ca="1" si="5"/>
        <v>93.76986696004586</v>
      </c>
      <c r="O101" s="36">
        <v>3406.5</v>
      </c>
      <c r="P101" s="36">
        <v>27356.470000075798</v>
      </c>
    </row>
    <row r="102" spans="9:16" x14ac:dyDescent="0.3">
      <c r="I102" t="s">
        <v>179</v>
      </c>
      <c r="J102" s="25">
        <v>1978</v>
      </c>
      <c r="K102" s="36">
        <v>3640.17</v>
      </c>
      <c r="L102" s="38">
        <f t="shared" ca="1" si="4"/>
        <v>118163.18079996714</v>
      </c>
      <c r="M102" s="40">
        <f t="shared" ca="1" si="5"/>
        <v>81.532594751977314</v>
      </c>
      <c r="O102" s="36">
        <v>3407</v>
      </c>
      <c r="P102" s="36">
        <v>27456.049999941799</v>
      </c>
    </row>
    <row r="103" spans="9:16" x14ac:dyDescent="0.3">
      <c r="I103" t="s">
        <v>180</v>
      </c>
      <c r="J103" s="25">
        <v>1978</v>
      </c>
      <c r="K103" s="36">
        <v>3637.28</v>
      </c>
      <c r="L103" s="38">
        <f t="shared" ca="1" si="4"/>
        <v>116404.99720009067</v>
      </c>
      <c r="M103" s="40">
        <f t="shared" ca="1" si="5"/>
        <v>60.530598544047152</v>
      </c>
      <c r="O103" s="36">
        <v>3407.5</v>
      </c>
      <c r="P103" s="36">
        <v>27555.619999947099</v>
      </c>
    </row>
    <row r="104" spans="9:16" x14ac:dyDescent="0.3">
      <c r="I104" t="s">
        <v>181</v>
      </c>
      <c r="J104" s="25">
        <v>1978</v>
      </c>
      <c r="K104" s="36">
        <v>3636.08</v>
      </c>
      <c r="L104" s="38">
        <f t="shared" ca="1" si="4"/>
        <v>115677.49920004723</v>
      </c>
      <c r="M104" s="40">
        <f t="shared" ca="1" si="5"/>
        <v>47.42777467201936</v>
      </c>
      <c r="O104" s="36">
        <v>3408</v>
      </c>
      <c r="P104" s="36">
        <v>27655.2000000601</v>
      </c>
    </row>
    <row r="105" spans="9:16" x14ac:dyDescent="0.3">
      <c r="I105" t="s">
        <v>182</v>
      </c>
      <c r="J105" s="25">
        <v>1978</v>
      </c>
      <c r="K105" s="36">
        <v>3632.83</v>
      </c>
      <c r="L105" s="38">
        <f t="shared" ca="1" si="4"/>
        <v>113707.18579991604</v>
      </c>
      <c r="M105" s="40">
        <f t="shared" ca="1" si="5"/>
        <v>40.934586887969772</v>
      </c>
      <c r="O105" s="36">
        <v>3408.5</v>
      </c>
      <c r="P105" s="36">
        <v>27754.770000065499</v>
      </c>
    </row>
    <row r="106" spans="9:16" x14ac:dyDescent="0.3">
      <c r="I106" t="s">
        <v>172</v>
      </c>
      <c r="J106" s="25">
        <v>1979</v>
      </c>
      <c r="K106" s="36">
        <v>3628.84</v>
      </c>
      <c r="L106" s="38">
        <f t="shared" ca="1" si="4"/>
        <v>111288.2483999934</v>
      </c>
      <c r="M106" s="40">
        <f t="shared" ca="1" si="5"/>
        <v>26.709179615998416</v>
      </c>
      <c r="O106" s="36">
        <v>3409</v>
      </c>
      <c r="P106" s="36">
        <v>27854.349999931401</v>
      </c>
    </row>
    <row r="107" spans="9:16" x14ac:dyDescent="0.3">
      <c r="I107" t="s">
        <v>173</v>
      </c>
      <c r="J107" s="25">
        <v>1979</v>
      </c>
      <c r="K107" s="36">
        <v>3627.99</v>
      </c>
      <c r="L107" s="38">
        <f t="shared" ca="1" si="4"/>
        <v>110772.93739998946</v>
      </c>
      <c r="M107" s="40">
        <f t="shared" ca="1" si="5"/>
        <v>21.046858105997998</v>
      </c>
      <c r="O107" s="36">
        <v>3409.5</v>
      </c>
      <c r="P107" s="36">
        <v>27953.919999936701</v>
      </c>
    </row>
    <row r="108" spans="9:16" x14ac:dyDescent="0.3">
      <c r="I108" t="s">
        <v>174</v>
      </c>
      <c r="J108" s="25">
        <v>1979</v>
      </c>
      <c r="K108" s="36">
        <v>3635.03</v>
      </c>
      <c r="L108" s="38">
        <f t="shared" ca="1" si="4"/>
        <v>115040.93720008479</v>
      </c>
      <c r="M108" s="40">
        <f t="shared" ca="1" si="5"/>
        <v>33.361871788024587</v>
      </c>
      <c r="O108" s="36">
        <v>3410</v>
      </c>
      <c r="P108" s="36">
        <v>28053.5000000498</v>
      </c>
    </row>
    <row r="109" spans="9:16" x14ac:dyDescent="0.3">
      <c r="I109" t="s">
        <v>175</v>
      </c>
      <c r="J109" s="25">
        <v>1979</v>
      </c>
      <c r="K109" s="36">
        <v>3646.28</v>
      </c>
      <c r="L109" s="38">
        <f t="shared" ca="1" si="4"/>
        <v>122087.32720001694</v>
      </c>
      <c r="M109" s="40">
        <f t="shared" ca="1" si="5"/>
        <v>46.393184336006435</v>
      </c>
      <c r="O109" s="36">
        <v>3410.5</v>
      </c>
      <c r="P109" s="36">
        <v>28153.070000055101</v>
      </c>
    </row>
    <row r="110" spans="9:16" x14ac:dyDescent="0.3">
      <c r="I110" t="s">
        <v>165</v>
      </c>
      <c r="J110" s="25">
        <v>1979</v>
      </c>
      <c r="K110" s="36">
        <v>3663.76</v>
      </c>
      <c r="L110" s="38">
        <f t="shared" ca="1" si="4"/>
        <v>133671.62399993092</v>
      </c>
      <c r="M110" s="40">
        <f t="shared" ca="1" si="5"/>
        <v>66.835811999965458</v>
      </c>
      <c r="O110" s="36">
        <v>3411</v>
      </c>
      <c r="P110" s="36">
        <v>28252.649999920999</v>
      </c>
    </row>
    <row r="111" spans="9:16" x14ac:dyDescent="0.3">
      <c r="I111" t="s">
        <v>176</v>
      </c>
      <c r="J111" s="25">
        <v>1979</v>
      </c>
      <c r="K111" s="36">
        <v>3680.4</v>
      </c>
      <c r="L111" s="38">
        <f t="shared" ca="1" si="4"/>
        <v>145949.73600005265</v>
      </c>
      <c r="M111" s="40">
        <f t="shared" ca="1" si="5"/>
        <v>91.948333680033173</v>
      </c>
      <c r="O111" s="36">
        <v>3411.5</v>
      </c>
      <c r="P111" s="36">
        <v>28352.219999926401</v>
      </c>
    </row>
    <row r="112" spans="9:16" x14ac:dyDescent="0.3">
      <c r="I112" t="s">
        <v>177</v>
      </c>
      <c r="J112" s="25">
        <v>1979</v>
      </c>
      <c r="K112" s="36">
        <v>3684.32</v>
      </c>
      <c r="L112" s="38">
        <f t="shared" ca="1" si="4"/>
        <v>148916.58879998513</v>
      </c>
      <c r="M112" s="40">
        <f t="shared" ca="1" si="5"/>
        <v>104.24161215998959</v>
      </c>
      <c r="O112" s="36">
        <v>3412</v>
      </c>
      <c r="P112" s="36">
        <v>28451.800000039399</v>
      </c>
    </row>
    <row r="113" spans="9:16" x14ac:dyDescent="0.3">
      <c r="I113" t="s">
        <v>178</v>
      </c>
      <c r="J113" s="25">
        <v>1979</v>
      </c>
      <c r="K113" s="36">
        <v>3680.79</v>
      </c>
      <c r="L113" s="38">
        <f t="shared" ca="1" si="4"/>
        <v>146244.9094000943</v>
      </c>
      <c r="M113" s="40">
        <f t="shared" ca="1" si="5"/>
        <v>112.60858023807261</v>
      </c>
      <c r="O113" s="36">
        <v>3412.5</v>
      </c>
      <c r="P113" s="36">
        <v>28551.370000044801</v>
      </c>
    </row>
    <row r="114" spans="9:16" x14ac:dyDescent="0.3">
      <c r="I114" t="s">
        <v>179</v>
      </c>
      <c r="J114" s="25">
        <v>1979</v>
      </c>
      <c r="K114" s="36">
        <v>3678.1</v>
      </c>
      <c r="L114" s="38">
        <f t="shared" ca="1" si="4"/>
        <v>144245.94000006747</v>
      </c>
      <c r="M114" s="40">
        <f t="shared" ca="1" si="5"/>
        <v>99.529698600046544</v>
      </c>
      <c r="O114" s="36">
        <v>3413</v>
      </c>
      <c r="P114" s="36">
        <v>28650.949999910699</v>
      </c>
    </row>
    <row r="115" spans="9:16" x14ac:dyDescent="0.3">
      <c r="I115" t="s">
        <v>180</v>
      </c>
      <c r="J115" s="25">
        <v>1979</v>
      </c>
      <c r="K115" s="36">
        <v>3676.13</v>
      </c>
      <c r="L115" s="38">
        <f t="shared" ca="1" si="4"/>
        <v>142793.26200005831</v>
      </c>
      <c r="M115" s="40">
        <f t="shared" ca="1" si="5"/>
        <v>74.252496240030325</v>
      </c>
      <c r="O115" s="36">
        <v>3413.5</v>
      </c>
      <c r="P115" s="36">
        <v>28750.519999916</v>
      </c>
    </row>
    <row r="116" spans="9:16" x14ac:dyDescent="0.3">
      <c r="I116" t="s">
        <v>181</v>
      </c>
      <c r="J116" s="25">
        <v>1979</v>
      </c>
      <c r="K116" s="36">
        <v>3673.5</v>
      </c>
      <c r="L116" s="38">
        <f t="shared" ca="1" si="4"/>
        <v>140853.89999997802</v>
      </c>
      <c r="M116" s="40">
        <f t="shared" ca="1" si="5"/>
        <v>57.750098999990989</v>
      </c>
      <c r="O116" s="36">
        <v>3414</v>
      </c>
      <c r="P116" s="36">
        <v>28850.100000029099</v>
      </c>
    </row>
    <row r="117" spans="9:16" x14ac:dyDescent="0.3">
      <c r="I117" t="s">
        <v>182</v>
      </c>
      <c r="J117" s="25">
        <v>1979</v>
      </c>
      <c r="K117" s="36">
        <v>3672.68</v>
      </c>
      <c r="L117" s="38">
        <f t="shared" ca="1" si="4"/>
        <v>140249.23199995281</v>
      </c>
      <c r="M117" s="40">
        <f t="shared" ca="1" si="5"/>
        <v>50.489723519983009</v>
      </c>
      <c r="O117" s="36">
        <v>3414.5</v>
      </c>
      <c r="P117" s="36">
        <v>28949.670000034399</v>
      </c>
    </row>
    <row r="118" spans="9:16" x14ac:dyDescent="0.3">
      <c r="I118" t="s">
        <v>172</v>
      </c>
      <c r="J118" s="25">
        <v>1980</v>
      </c>
      <c r="K118" s="36">
        <v>3673.03</v>
      </c>
      <c r="L118" s="38">
        <f t="shared" ca="1" si="4"/>
        <v>140507.32199996384</v>
      </c>
      <c r="M118" s="40">
        <f t="shared" ca="1" si="5"/>
        <v>33.721757279991316</v>
      </c>
      <c r="O118" s="36">
        <v>3415</v>
      </c>
      <c r="P118" s="36">
        <v>29049.249999900301</v>
      </c>
    </row>
    <row r="119" spans="9:16" x14ac:dyDescent="0.3">
      <c r="I119" t="s">
        <v>173</v>
      </c>
      <c r="J119" s="25">
        <v>1980</v>
      </c>
      <c r="K119" s="36">
        <v>3674.26</v>
      </c>
      <c r="L119" s="38">
        <f t="shared" ca="1" si="4"/>
        <v>141414.32400000095</v>
      </c>
      <c r="M119" s="40">
        <f t="shared" ca="1" si="5"/>
        <v>26.868721560000179</v>
      </c>
      <c r="O119" s="36">
        <v>3415.5</v>
      </c>
      <c r="P119" s="36">
        <v>29148.8199999057</v>
      </c>
    </row>
    <row r="120" spans="9:16" x14ac:dyDescent="0.3">
      <c r="I120" t="s">
        <v>174</v>
      </c>
      <c r="J120" s="25">
        <v>1980</v>
      </c>
      <c r="K120" s="36">
        <v>3675.54</v>
      </c>
      <c r="L120" s="38">
        <f t="shared" ca="1" si="4"/>
        <v>142358.19600004004</v>
      </c>
      <c r="M120" s="40">
        <f t="shared" ca="1" si="5"/>
        <v>41.283876840011608</v>
      </c>
      <c r="O120" s="36">
        <v>3416</v>
      </c>
      <c r="P120" s="36">
        <v>29248.400000018701</v>
      </c>
    </row>
    <row r="121" spans="9:16" x14ac:dyDescent="0.3">
      <c r="I121" t="s">
        <v>175</v>
      </c>
      <c r="J121" s="25">
        <v>1980</v>
      </c>
      <c r="K121" s="36">
        <v>3677.64</v>
      </c>
      <c r="L121" s="38">
        <f t="shared" ca="1" si="4"/>
        <v>143906.73600010341</v>
      </c>
      <c r="M121" s="40">
        <f t="shared" ca="1" si="5"/>
        <v>54.684559680039293</v>
      </c>
      <c r="O121" s="36">
        <v>3416.5</v>
      </c>
      <c r="P121" s="36">
        <v>29347.970000024001</v>
      </c>
    </row>
    <row r="122" spans="9:16" x14ac:dyDescent="0.3">
      <c r="I122" t="s">
        <v>165</v>
      </c>
      <c r="J122" s="25">
        <v>1980</v>
      </c>
      <c r="K122" s="36">
        <v>3691.72</v>
      </c>
      <c r="L122" s="38">
        <f t="shared" ca="1" si="4"/>
        <v>154517.27920003561</v>
      </c>
      <c r="M122" s="40">
        <f t="shared" ca="1" si="5"/>
        <v>77.258639600017801</v>
      </c>
      <c r="O122" s="36">
        <v>3417</v>
      </c>
      <c r="P122" s="36">
        <v>29447.549999890001</v>
      </c>
    </row>
    <row r="123" spans="9:16" x14ac:dyDescent="0.3">
      <c r="I123" t="s">
        <v>176</v>
      </c>
      <c r="J123" s="25">
        <v>1980</v>
      </c>
      <c r="K123" s="36">
        <v>3700.5</v>
      </c>
      <c r="L123" s="38">
        <f t="shared" ca="1" si="4"/>
        <v>161191.1200000369</v>
      </c>
      <c r="M123" s="40">
        <f t="shared" ca="1" si="5"/>
        <v>101.55040560002325</v>
      </c>
      <c r="O123" s="36">
        <v>3417.5</v>
      </c>
      <c r="P123" s="36">
        <v>29547.119999895302</v>
      </c>
    </row>
    <row r="124" spans="9:16" x14ac:dyDescent="0.3">
      <c r="I124" t="s">
        <v>177</v>
      </c>
      <c r="J124" s="25">
        <v>1980</v>
      </c>
      <c r="K124" s="36">
        <v>3696.4</v>
      </c>
      <c r="L124" s="38">
        <f t="shared" ca="1" si="4"/>
        <v>158059.33599993121</v>
      </c>
      <c r="M124" s="40">
        <f t="shared" ca="1" si="5"/>
        <v>110.64153519995185</v>
      </c>
      <c r="O124" s="36">
        <v>3418</v>
      </c>
      <c r="P124" s="36">
        <v>29646.700000008299</v>
      </c>
    </row>
    <row r="125" spans="9:16" x14ac:dyDescent="0.3">
      <c r="I125" t="s">
        <v>178</v>
      </c>
      <c r="J125" s="25">
        <v>1980</v>
      </c>
      <c r="K125" s="36">
        <v>3690.48</v>
      </c>
      <c r="L125" s="38">
        <f t="shared" ca="1" si="4"/>
        <v>153578.78320009448</v>
      </c>
      <c r="M125" s="40">
        <f t="shared" ca="1" si="5"/>
        <v>118.25566306407275</v>
      </c>
      <c r="O125" s="36">
        <v>3418.5</v>
      </c>
      <c r="P125" s="36">
        <v>29746.270000013701</v>
      </c>
    </row>
    <row r="126" spans="9:16" x14ac:dyDescent="0.3">
      <c r="I126" t="s">
        <v>179</v>
      </c>
      <c r="J126" s="25">
        <v>1980</v>
      </c>
      <c r="K126" s="36">
        <v>3687.78</v>
      </c>
      <c r="L126" s="38">
        <f t="shared" ca="1" si="4"/>
        <v>151535.29080008157</v>
      </c>
      <c r="M126" s="40">
        <f t="shared" ca="1" si="5"/>
        <v>104.55935065205627</v>
      </c>
      <c r="O126" s="36">
        <v>3419</v>
      </c>
      <c r="P126" s="36">
        <v>29845.8499998796</v>
      </c>
    </row>
    <row r="127" spans="9:16" x14ac:dyDescent="0.3">
      <c r="I127" t="s">
        <v>180</v>
      </c>
      <c r="J127" s="25">
        <v>1980</v>
      </c>
      <c r="K127" s="36">
        <v>3685.47</v>
      </c>
      <c r="L127" s="38">
        <f t="shared" ca="1" si="4"/>
        <v>149786.96479997411</v>
      </c>
      <c r="M127" s="40">
        <f t="shared" ca="1" si="5"/>
        <v>77.889221695986549</v>
      </c>
      <c r="O127" s="36">
        <v>3419.5</v>
      </c>
      <c r="P127" s="36">
        <v>29945.419999885002</v>
      </c>
    </row>
    <row r="128" spans="9:16" x14ac:dyDescent="0.3">
      <c r="I128" t="s">
        <v>181</v>
      </c>
      <c r="J128" s="25">
        <v>1980</v>
      </c>
      <c r="K128" s="36">
        <v>3682.81</v>
      </c>
      <c r="L128" s="38">
        <f t="shared" ca="1" si="4"/>
        <v>147773.7465999499</v>
      </c>
      <c r="M128" s="40">
        <f t="shared" ca="1" si="5"/>
        <v>60.587236105979457</v>
      </c>
      <c r="O128" s="36">
        <v>3420</v>
      </c>
      <c r="P128" s="36">
        <v>30044.999999997999</v>
      </c>
    </row>
    <row r="129" spans="9:16" x14ac:dyDescent="0.3">
      <c r="I129" t="s">
        <v>182</v>
      </c>
      <c r="J129" s="25">
        <v>1980</v>
      </c>
      <c r="K129" s="36">
        <v>3681.28</v>
      </c>
      <c r="L129" s="38">
        <f t="shared" ca="1" si="4"/>
        <v>146615.76520005194</v>
      </c>
      <c r="M129" s="40">
        <f t="shared" ca="1" si="5"/>
        <v>52.781675472018698</v>
      </c>
      <c r="O129" s="36">
        <v>3420.5</v>
      </c>
      <c r="P129" s="36">
        <v>30161.350000060698</v>
      </c>
    </row>
    <row r="130" spans="9:16" x14ac:dyDescent="0.3">
      <c r="I130" t="s">
        <v>172</v>
      </c>
      <c r="J130" s="25">
        <v>1981</v>
      </c>
      <c r="K130" s="36">
        <v>3679.57</v>
      </c>
      <c r="L130" s="38">
        <f t="shared" ca="1" si="4"/>
        <v>145329.91799991392</v>
      </c>
      <c r="M130" s="40">
        <f t="shared" ca="1" si="5"/>
        <v>34.879180319979334</v>
      </c>
      <c r="O130" s="36">
        <v>3421</v>
      </c>
      <c r="P130" s="36">
        <v>30277.700000123401</v>
      </c>
    </row>
    <row r="131" spans="9:16" x14ac:dyDescent="0.3">
      <c r="I131" t="s">
        <v>173</v>
      </c>
      <c r="J131" s="25">
        <v>1981</v>
      </c>
      <c r="K131" s="36">
        <v>3678.09</v>
      </c>
      <c r="L131" s="38">
        <f t="shared" ca="1" si="4"/>
        <v>144238.56600007229</v>
      </c>
      <c r="M131" s="40">
        <f t="shared" ca="1" si="5"/>
        <v>27.405327540013737</v>
      </c>
      <c r="O131" s="36">
        <v>3421.5</v>
      </c>
      <c r="P131" s="36">
        <v>30394.049999939001</v>
      </c>
    </row>
    <row r="132" spans="9:16" x14ac:dyDescent="0.3">
      <c r="I132" t="s">
        <v>174</v>
      </c>
      <c r="J132" s="25">
        <v>1981</v>
      </c>
      <c r="K132" s="36">
        <v>3677.75</v>
      </c>
      <c r="L132" s="38">
        <f t="shared" ca="1" si="4"/>
        <v>143987.85000010673</v>
      </c>
      <c r="M132" s="40">
        <f t="shared" ca="1" si="5"/>
        <v>41.756476500030949</v>
      </c>
      <c r="O132" s="36">
        <v>3422</v>
      </c>
      <c r="P132" s="36">
        <v>30510.4000000017</v>
      </c>
    </row>
    <row r="133" spans="9:16" x14ac:dyDescent="0.3">
      <c r="I133" t="s">
        <v>175</v>
      </c>
      <c r="J133" s="25">
        <v>1981</v>
      </c>
      <c r="K133" s="36">
        <v>3677.25</v>
      </c>
      <c r="L133" s="38">
        <f t="shared" ca="1" si="4"/>
        <v>143619.15000009164</v>
      </c>
      <c r="M133" s="40">
        <f t="shared" ca="1" si="5"/>
        <v>54.575277000034824</v>
      </c>
      <c r="O133" s="36">
        <v>3422.5</v>
      </c>
      <c r="P133" s="36">
        <v>30626.7500000644</v>
      </c>
    </row>
    <row r="134" spans="9:16" x14ac:dyDescent="0.3">
      <c r="I134" t="s">
        <v>165</v>
      </c>
      <c r="J134" s="25">
        <v>1981</v>
      </c>
      <c r="K134" s="36">
        <v>3677.76</v>
      </c>
      <c r="L134" s="38">
        <f t="shared" ca="1" si="4"/>
        <v>143995.22400010703</v>
      </c>
      <c r="M134" s="40">
        <f t="shared" ca="1" si="5"/>
        <v>71.997612000053522</v>
      </c>
      <c r="O134" s="36">
        <v>3423</v>
      </c>
      <c r="P134" s="36">
        <v>30743.09999988</v>
      </c>
    </row>
    <row r="135" spans="9:16" x14ac:dyDescent="0.3">
      <c r="I135" t="s">
        <v>176</v>
      </c>
      <c r="J135" s="25">
        <v>1981</v>
      </c>
      <c r="K135" s="36">
        <v>3680.61</v>
      </c>
      <c r="L135" s="38">
        <f t="shared" ca="1" si="4"/>
        <v>146108.67460008804</v>
      </c>
      <c r="M135" s="40">
        <f t="shared" ca="1" si="5"/>
        <v>92.048464998055465</v>
      </c>
      <c r="O135" s="36">
        <v>3423.5</v>
      </c>
      <c r="P135" s="36">
        <v>30859.449999942699</v>
      </c>
    </row>
    <row r="136" spans="9:16" x14ac:dyDescent="0.3">
      <c r="I136" t="s">
        <v>177</v>
      </c>
      <c r="J136" s="25">
        <v>1981</v>
      </c>
      <c r="K136" s="36">
        <v>3677.79</v>
      </c>
      <c r="L136" s="38">
        <f t="shared" ca="1" si="4"/>
        <v>144017.34600010794</v>
      </c>
      <c r="M136" s="40">
        <f t="shared" ca="1" si="5"/>
        <v>100.81214220007556</v>
      </c>
      <c r="O136" s="36">
        <v>3424</v>
      </c>
      <c r="P136" s="36">
        <v>30975.800000005402</v>
      </c>
    </row>
    <row r="137" spans="9:16" x14ac:dyDescent="0.3">
      <c r="I137" t="s">
        <v>178</v>
      </c>
      <c r="J137" s="25">
        <v>1981</v>
      </c>
      <c r="K137" s="36">
        <v>3673.44</v>
      </c>
      <c r="L137" s="38">
        <f t="shared" ca="1" si="4"/>
        <v>140809.65599997621</v>
      </c>
      <c r="M137" s="40">
        <f t="shared" ca="1" si="5"/>
        <v>108.42343511998169</v>
      </c>
      <c r="O137" s="36">
        <v>3424.5</v>
      </c>
      <c r="P137" s="36">
        <v>31092.150000068101</v>
      </c>
    </row>
    <row r="138" spans="9:16" x14ac:dyDescent="0.3">
      <c r="I138" t="s">
        <v>179</v>
      </c>
      <c r="J138" s="25">
        <v>1981</v>
      </c>
      <c r="K138" s="36">
        <v>3671.96</v>
      </c>
      <c r="L138" s="38">
        <f t="shared" ref="L138:L201" ca="1" si="6">FORECAST(K138,OFFSET($P$28:$P$712,MATCH(K138,$O$28:$O$712,1)-1,0,2), OFFSET($O$28:$O$712,MATCH(K138,$O$28:$O$712,1)-1,0,2))</f>
        <v>139718.30399993202</v>
      </c>
      <c r="M138" s="40">
        <f t="shared" ca="1" si="5"/>
        <v>96.405629759953086</v>
      </c>
      <c r="O138" s="36">
        <v>3425</v>
      </c>
      <c r="P138" s="36">
        <v>31208.499999883701</v>
      </c>
    </row>
    <row r="139" spans="9:16" x14ac:dyDescent="0.3">
      <c r="I139" t="s">
        <v>180</v>
      </c>
      <c r="J139" s="25">
        <v>1981</v>
      </c>
      <c r="K139" s="36">
        <v>3671.94</v>
      </c>
      <c r="L139" s="38">
        <f t="shared" ca="1" si="6"/>
        <v>139703.55599993141</v>
      </c>
      <c r="M139" s="40">
        <f t="shared" ref="M139:M202" ca="1" si="7">VLOOKUP(I139,$O$10:$P$21,2,FALSE)*L139/1000</f>
        <v>72.645849119964339</v>
      </c>
      <c r="O139" s="36">
        <v>3425.5</v>
      </c>
      <c r="P139" s="36">
        <v>31324.8499999464</v>
      </c>
    </row>
    <row r="140" spans="9:16" x14ac:dyDescent="0.3">
      <c r="I140" t="s">
        <v>181</v>
      </c>
      <c r="J140" s="25">
        <v>1981</v>
      </c>
      <c r="K140" s="36">
        <v>3670.68</v>
      </c>
      <c r="L140" s="38">
        <f t="shared" ca="1" si="6"/>
        <v>138774.43199989339</v>
      </c>
      <c r="M140" s="40">
        <f t="shared" ca="1" si="7"/>
        <v>56.897517119956291</v>
      </c>
      <c r="O140" s="36">
        <v>3426</v>
      </c>
      <c r="P140" s="36">
        <v>31441.200000009099</v>
      </c>
    </row>
    <row r="141" spans="9:16" x14ac:dyDescent="0.3">
      <c r="I141" t="s">
        <v>182</v>
      </c>
      <c r="J141" s="25">
        <v>1981</v>
      </c>
      <c r="K141" s="36">
        <v>3667.47</v>
      </c>
      <c r="L141" s="38">
        <f t="shared" ca="1" si="6"/>
        <v>136407.37800004287</v>
      </c>
      <c r="M141" s="40">
        <f t="shared" ca="1" si="7"/>
        <v>49.106656080015433</v>
      </c>
      <c r="O141" s="36">
        <v>3426.5</v>
      </c>
      <c r="P141" s="36">
        <v>31557.550000071798</v>
      </c>
    </row>
    <row r="142" spans="9:16" x14ac:dyDescent="0.3">
      <c r="I142" t="s">
        <v>172</v>
      </c>
      <c r="J142" s="25">
        <v>1982</v>
      </c>
      <c r="K142" s="36">
        <v>3663.75</v>
      </c>
      <c r="L142" s="38">
        <f t="shared" ca="1" si="6"/>
        <v>133664.24999993062</v>
      </c>
      <c r="M142" s="40">
        <f t="shared" ca="1" si="7"/>
        <v>32.079419999983344</v>
      </c>
      <c r="O142" s="36">
        <v>3427</v>
      </c>
      <c r="P142" s="36">
        <v>31673.899999887399</v>
      </c>
    </row>
    <row r="143" spans="9:16" x14ac:dyDescent="0.3">
      <c r="I143" t="s">
        <v>173</v>
      </c>
      <c r="J143" s="25">
        <v>1982</v>
      </c>
      <c r="K143" s="36">
        <v>3662.75</v>
      </c>
      <c r="L143" s="38">
        <f t="shared" ca="1" si="6"/>
        <v>132926.84999990044</v>
      </c>
      <c r="M143" s="40">
        <f t="shared" ca="1" si="7"/>
        <v>25.256101499981082</v>
      </c>
      <c r="O143" s="36">
        <v>3427.5</v>
      </c>
      <c r="P143" s="36">
        <v>31790.249999950101</v>
      </c>
    </row>
    <row r="144" spans="9:16" x14ac:dyDescent="0.3">
      <c r="I144" t="s">
        <v>174</v>
      </c>
      <c r="J144" s="25">
        <v>1982</v>
      </c>
      <c r="K144" s="36">
        <v>3663.96</v>
      </c>
      <c r="L144" s="38">
        <f t="shared" ca="1" si="6"/>
        <v>133819.10399993695</v>
      </c>
      <c r="M144" s="40">
        <f t="shared" ca="1" si="7"/>
        <v>38.807540159981713</v>
      </c>
      <c r="O144" s="36">
        <v>3428</v>
      </c>
      <c r="P144" s="36">
        <v>31906.600000012801</v>
      </c>
    </row>
    <row r="145" spans="9:16" x14ac:dyDescent="0.3">
      <c r="I145" t="s">
        <v>175</v>
      </c>
      <c r="J145" s="25">
        <v>1982</v>
      </c>
      <c r="K145" s="36">
        <v>3665.59</v>
      </c>
      <c r="L145" s="38">
        <f t="shared" ca="1" si="6"/>
        <v>135021.06599998707</v>
      </c>
      <c r="M145" s="40">
        <f t="shared" ca="1" si="7"/>
        <v>51.308005079995084</v>
      </c>
      <c r="O145" s="36">
        <v>3428.5</v>
      </c>
      <c r="P145" s="36">
        <v>32022.9500000755</v>
      </c>
    </row>
    <row r="146" spans="9:16" x14ac:dyDescent="0.3">
      <c r="I146" t="s">
        <v>165</v>
      </c>
      <c r="J146" s="25">
        <v>1982</v>
      </c>
      <c r="K146" s="36">
        <v>3674.59</v>
      </c>
      <c r="L146" s="38">
        <f t="shared" ca="1" si="6"/>
        <v>141657.66600001138</v>
      </c>
      <c r="M146" s="40">
        <f t="shared" ca="1" si="7"/>
        <v>70.828833000005687</v>
      </c>
      <c r="O146" s="36">
        <v>3429</v>
      </c>
      <c r="P146" s="36">
        <v>32139.2999998911</v>
      </c>
    </row>
    <row r="147" spans="9:16" x14ac:dyDescent="0.3">
      <c r="I147" t="s">
        <v>176</v>
      </c>
      <c r="J147" s="25">
        <v>1982</v>
      </c>
      <c r="K147" s="36">
        <v>3684.92</v>
      </c>
      <c r="L147" s="38">
        <f t="shared" ca="1" si="6"/>
        <v>149370.70120005636</v>
      </c>
      <c r="M147" s="40">
        <f t="shared" ca="1" si="7"/>
        <v>94.103541756035497</v>
      </c>
      <c r="O147" s="36">
        <v>3429.5</v>
      </c>
      <c r="P147" s="36">
        <v>32255.649999953901</v>
      </c>
    </row>
    <row r="148" spans="9:16" x14ac:dyDescent="0.3">
      <c r="I148" t="s">
        <v>177</v>
      </c>
      <c r="J148" s="25">
        <v>1982</v>
      </c>
      <c r="K148" s="36">
        <v>3687.35</v>
      </c>
      <c r="L148" s="38">
        <f t="shared" ca="1" si="6"/>
        <v>151209.84400002426</v>
      </c>
      <c r="M148" s="40">
        <f t="shared" ca="1" si="7"/>
        <v>105.84689080001698</v>
      </c>
      <c r="O148" s="36">
        <v>3430</v>
      </c>
      <c r="P148" s="36">
        <v>32372.0000000166</v>
      </c>
    </row>
    <row r="149" spans="9:16" x14ac:dyDescent="0.3">
      <c r="I149" t="s">
        <v>178</v>
      </c>
      <c r="J149" s="25">
        <v>1982</v>
      </c>
      <c r="K149" s="36">
        <v>3686.64</v>
      </c>
      <c r="L149" s="38">
        <f t="shared" ca="1" si="6"/>
        <v>150672.48039990058</v>
      </c>
      <c r="M149" s="40">
        <f t="shared" ca="1" si="7"/>
        <v>116.01780990792345</v>
      </c>
      <c r="O149" s="36">
        <v>3430.5</v>
      </c>
      <c r="P149" s="36">
        <v>32488.350000079299</v>
      </c>
    </row>
    <row r="150" spans="9:16" x14ac:dyDescent="0.3">
      <c r="I150" t="s">
        <v>179</v>
      </c>
      <c r="J150" s="25">
        <v>1982</v>
      </c>
      <c r="K150" s="36">
        <v>3687.27</v>
      </c>
      <c r="L150" s="38">
        <f t="shared" ca="1" si="6"/>
        <v>151149.2967999992</v>
      </c>
      <c r="M150" s="40">
        <f t="shared" ca="1" si="7"/>
        <v>104.29301479199944</v>
      </c>
      <c r="O150" s="36">
        <v>3431</v>
      </c>
      <c r="P150" s="36">
        <v>32604.6999998949</v>
      </c>
    </row>
    <row r="151" spans="9:16" x14ac:dyDescent="0.3">
      <c r="I151" t="s">
        <v>180</v>
      </c>
      <c r="J151" s="25">
        <v>1982</v>
      </c>
      <c r="K151" s="36">
        <v>3687.65</v>
      </c>
      <c r="L151" s="38">
        <f t="shared" ca="1" si="6"/>
        <v>151436.89900007658</v>
      </c>
      <c r="M151" s="40">
        <f t="shared" ca="1" si="7"/>
        <v>78.747187480039827</v>
      </c>
      <c r="O151" s="36">
        <v>3431.5</v>
      </c>
      <c r="P151" s="36">
        <v>32721.049999957599</v>
      </c>
    </row>
    <row r="152" spans="9:16" x14ac:dyDescent="0.3">
      <c r="I152" t="s">
        <v>181</v>
      </c>
      <c r="J152" s="25">
        <v>1982</v>
      </c>
      <c r="K152" s="36">
        <v>3686.26</v>
      </c>
      <c r="L152" s="38">
        <f t="shared" ca="1" si="6"/>
        <v>150384.87839993974</v>
      </c>
      <c r="M152" s="40">
        <f t="shared" ca="1" si="7"/>
        <v>61.657800143975294</v>
      </c>
      <c r="O152" s="36">
        <v>3432</v>
      </c>
      <c r="P152" s="36">
        <v>32837.400000020301</v>
      </c>
    </row>
    <row r="153" spans="9:16" x14ac:dyDescent="0.3">
      <c r="I153" t="s">
        <v>182</v>
      </c>
      <c r="J153" s="25">
        <v>1982</v>
      </c>
      <c r="K153" s="36">
        <v>3684.74</v>
      </c>
      <c r="L153" s="38">
        <f t="shared" ca="1" si="6"/>
        <v>149234.46640004963</v>
      </c>
      <c r="M153" s="40">
        <f t="shared" ca="1" si="7"/>
        <v>53.724407904017859</v>
      </c>
      <c r="O153" s="36">
        <v>3432.5</v>
      </c>
      <c r="P153" s="36">
        <v>32953.750000082997</v>
      </c>
    </row>
    <row r="154" spans="9:16" x14ac:dyDescent="0.3">
      <c r="I154" t="s">
        <v>172</v>
      </c>
      <c r="J154" s="25">
        <v>1983</v>
      </c>
      <c r="K154" s="36">
        <v>3683.32</v>
      </c>
      <c r="L154" s="38">
        <f t="shared" ca="1" si="6"/>
        <v>148159.73880005768</v>
      </c>
      <c r="M154" s="40">
        <f t="shared" ca="1" si="7"/>
        <v>35.55833731201384</v>
      </c>
      <c r="O154" s="36">
        <v>3433</v>
      </c>
      <c r="P154" s="36">
        <v>33070.099999898601</v>
      </c>
    </row>
    <row r="155" spans="9:16" x14ac:dyDescent="0.3">
      <c r="I155" t="s">
        <v>173</v>
      </c>
      <c r="J155" s="25">
        <v>1983</v>
      </c>
      <c r="K155" s="36">
        <v>3682.13</v>
      </c>
      <c r="L155" s="38">
        <f t="shared" ca="1" si="6"/>
        <v>147259.08920000633</v>
      </c>
      <c r="M155" s="40">
        <f t="shared" ca="1" si="7"/>
        <v>27.979226948001205</v>
      </c>
      <c r="O155" s="36">
        <v>3433.5</v>
      </c>
      <c r="P155" s="36">
        <v>33186.449999961304</v>
      </c>
    </row>
    <row r="156" spans="9:16" x14ac:dyDescent="0.3">
      <c r="I156" t="s">
        <v>174</v>
      </c>
      <c r="J156" s="25">
        <v>1983</v>
      </c>
      <c r="K156" s="36">
        <v>3684.62</v>
      </c>
      <c r="L156" s="38">
        <f t="shared" ca="1" si="6"/>
        <v>149143.64320004592</v>
      </c>
      <c r="M156" s="40">
        <f t="shared" ca="1" si="7"/>
        <v>43.251656528013314</v>
      </c>
      <c r="O156" s="36">
        <v>3434</v>
      </c>
      <c r="P156" s="36">
        <v>33302.800000023999</v>
      </c>
    </row>
    <row r="157" spans="9:16" x14ac:dyDescent="0.3">
      <c r="I157" t="s">
        <v>175</v>
      </c>
      <c r="J157" s="25">
        <v>1983</v>
      </c>
      <c r="K157" s="36">
        <v>3685.8</v>
      </c>
      <c r="L157" s="38">
        <f t="shared" ca="1" si="6"/>
        <v>150036.7279999801</v>
      </c>
      <c r="M157" s="40">
        <f t="shared" ca="1" si="7"/>
        <v>57.013956639992436</v>
      </c>
      <c r="O157" s="36">
        <v>3434.5</v>
      </c>
      <c r="P157" s="36">
        <v>33419.150000086702</v>
      </c>
    </row>
    <row r="158" spans="9:16" x14ac:dyDescent="0.3">
      <c r="I158" t="s">
        <v>165</v>
      </c>
      <c r="J158" s="25">
        <v>1983</v>
      </c>
      <c r="K158" s="36">
        <v>3695.08</v>
      </c>
      <c r="L158" s="38">
        <f t="shared" ca="1" si="6"/>
        <v>157060.29720005998</v>
      </c>
      <c r="M158" s="40">
        <f t="shared" ca="1" si="7"/>
        <v>78.530148600029989</v>
      </c>
      <c r="O158" s="36">
        <v>3435</v>
      </c>
      <c r="P158" s="36">
        <v>33535.499999902298</v>
      </c>
    </row>
    <row r="159" spans="9:16" x14ac:dyDescent="0.3">
      <c r="I159" t="s">
        <v>176</v>
      </c>
      <c r="J159" s="25">
        <v>1983</v>
      </c>
      <c r="K159" s="36">
        <v>3707.13</v>
      </c>
      <c r="L159" s="38">
        <f t="shared" ca="1" si="6"/>
        <v>166589.60120002134</v>
      </c>
      <c r="M159" s="40">
        <f t="shared" ca="1" si="7"/>
        <v>104.95144875601345</v>
      </c>
      <c r="O159" s="36">
        <v>3435.5</v>
      </c>
      <c r="P159" s="36">
        <v>33651.849999965001</v>
      </c>
    </row>
    <row r="160" spans="9:16" x14ac:dyDescent="0.3">
      <c r="I160" t="s">
        <v>177</v>
      </c>
      <c r="J160" s="25">
        <v>1983</v>
      </c>
      <c r="K160" s="36">
        <v>3707.45</v>
      </c>
      <c r="L160" s="38">
        <f t="shared" ca="1" si="6"/>
        <v>166850.15799991228</v>
      </c>
      <c r="M160" s="40">
        <f t="shared" ca="1" si="7"/>
        <v>116.7951105999386</v>
      </c>
      <c r="O160" s="36">
        <v>3436</v>
      </c>
      <c r="P160" s="36">
        <v>33768.200000027697</v>
      </c>
    </row>
    <row r="161" spans="9:16" x14ac:dyDescent="0.3">
      <c r="I161" t="s">
        <v>178</v>
      </c>
      <c r="J161" s="25">
        <v>1983</v>
      </c>
      <c r="K161" s="36">
        <v>3704.42</v>
      </c>
      <c r="L161" s="38">
        <f t="shared" ca="1" si="6"/>
        <v>164382.9808000843</v>
      </c>
      <c r="M161" s="40">
        <f t="shared" ca="1" si="7"/>
        <v>126.57489521606492</v>
      </c>
      <c r="O161" s="36">
        <v>3436.5</v>
      </c>
      <c r="P161" s="36">
        <v>33884.550000090399</v>
      </c>
    </row>
    <row r="162" spans="9:16" x14ac:dyDescent="0.3">
      <c r="I162" t="s">
        <v>179</v>
      </c>
      <c r="J162" s="25">
        <v>1983</v>
      </c>
      <c r="K162" s="36">
        <v>3698.86</v>
      </c>
      <c r="L162" s="38">
        <f t="shared" ca="1" si="6"/>
        <v>159921.18960002717</v>
      </c>
      <c r="M162" s="40">
        <f t="shared" ca="1" si="7"/>
        <v>110.34562082401874</v>
      </c>
      <c r="O162" s="36">
        <v>3437</v>
      </c>
      <c r="P162" s="36">
        <v>34000.899999906003</v>
      </c>
    </row>
    <row r="163" spans="9:16" x14ac:dyDescent="0.3">
      <c r="I163" t="s">
        <v>180</v>
      </c>
      <c r="J163" s="25">
        <v>1983</v>
      </c>
      <c r="K163" s="36">
        <v>3694.23</v>
      </c>
      <c r="L163" s="38">
        <f t="shared" ca="1" si="6"/>
        <v>156416.97319997335</v>
      </c>
      <c r="M163" s="40">
        <f t="shared" ca="1" si="7"/>
        <v>81.336826063986138</v>
      </c>
      <c r="O163" s="36">
        <v>3437.5</v>
      </c>
      <c r="P163" s="36">
        <v>34117.249999968699</v>
      </c>
    </row>
    <row r="164" spans="9:16" x14ac:dyDescent="0.3">
      <c r="I164" t="s">
        <v>181</v>
      </c>
      <c r="J164" s="25">
        <v>1983</v>
      </c>
      <c r="K164" s="36">
        <v>3689.82</v>
      </c>
      <c r="L164" s="38">
        <f t="shared" ca="1" si="6"/>
        <v>153079.26519993739</v>
      </c>
      <c r="M164" s="40">
        <f t="shared" ca="1" si="7"/>
        <v>62.762498731974333</v>
      </c>
      <c r="O164" s="36">
        <v>3438</v>
      </c>
      <c r="P164" s="36">
        <v>34233.600000031402</v>
      </c>
    </row>
    <row r="165" spans="9:16" x14ac:dyDescent="0.3">
      <c r="I165" t="s">
        <v>182</v>
      </c>
      <c r="J165" s="25">
        <v>1983</v>
      </c>
      <c r="K165" s="36">
        <v>3685.24</v>
      </c>
      <c r="L165" s="38">
        <f t="shared" ca="1" si="6"/>
        <v>149612.89160001557</v>
      </c>
      <c r="M165" s="40">
        <f t="shared" ca="1" si="7"/>
        <v>53.860640976005605</v>
      </c>
      <c r="O165" s="36">
        <v>3438.5</v>
      </c>
      <c r="P165" s="36">
        <v>34349.950000094097</v>
      </c>
    </row>
    <row r="166" spans="9:16" x14ac:dyDescent="0.3">
      <c r="I166" t="s">
        <v>172</v>
      </c>
      <c r="J166" s="25">
        <v>1984</v>
      </c>
      <c r="K166" s="36">
        <v>3680.53</v>
      </c>
      <c r="L166" s="38">
        <f t="shared" ca="1" si="6"/>
        <v>146048.12580008525</v>
      </c>
      <c r="M166" s="40">
        <f t="shared" ca="1" si="7"/>
        <v>35.051550192020464</v>
      </c>
      <c r="O166" s="36">
        <v>3439</v>
      </c>
      <c r="P166" s="36">
        <v>34466.299999909701</v>
      </c>
    </row>
    <row r="167" spans="9:16" x14ac:dyDescent="0.3">
      <c r="I167" t="s">
        <v>173</v>
      </c>
      <c r="J167" s="25">
        <v>1984</v>
      </c>
      <c r="K167" s="36">
        <v>3677.02</v>
      </c>
      <c r="L167" s="38">
        <f t="shared" ca="1" si="6"/>
        <v>143449.5480000847</v>
      </c>
      <c r="M167" s="40">
        <f t="shared" ca="1" si="7"/>
        <v>27.255414120016091</v>
      </c>
      <c r="O167" s="36">
        <v>3439.5</v>
      </c>
      <c r="P167" s="36">
        <v>34582.649999972396</v>
      </c>
    </row>
    <row r="168" spans="9:16" x14ac:dyDescent="0.3">
      <c r="I168" t="s">
        <v>174</v>
      </c>
      <c r="J168" s="25">
        <v>1984</v>
      </c>
      <c r="K168" s="36">
        <v>3674.1</v>
      </c>
      <c r="L168" s="38">
        <f t="shared" ca="1" si="6"/>
        <v>141296.33999999613</v>
      </c>
      <c r="M168" s="40">
        <f t="shared" ca="1" si="7"/>
        <v>40.975938599998877</v>
      </c>
      <c r="O168" s="36">
        <v>3440</v>
      </c>
      <c r="P168" s="36">
        <v>34699.000000035099</v>
      </c>
    </row>
    <row r="169" spans="9:16" x14ac:dyDescent="0.3">
      <c r="I169" t="s">
        <v>175</v>
      </c>
      <c r="J169" s="25">
        <v>1984</v>
      </c>
      <c r="K169" s="36">
        <v>3674.17</v>
      </c>
      <c r="L169" s="38">
        <f t="shared" ca="1" si="6"/>
        <v>141347.95799999824</v>
      </c>
      <c r="M169" s="40">
        <f t="shared" ca="1" si="7"/>
        <v>53.712224039999334</v>
      </c>
      <c r="O169" s="36">
        <v>3440.5</v>
      </c>
      <c r="P169" s="36">
        <v>34840.549999889197</v>
      </c>
    </row>
    <row r="170" spans="9:16" x14ac:dyDescent="0.3">
      <c r="I170" t="s">
        <v>165</v>
      </c>
      <c r="J170" s="25">
        <v>1984</v>
      </c>
      <c r="K170" s="36">
        <v>3687.83</v>
      </c>
      <c r="L170" s="38">
        <f t="shared" ca="1" si="6"/>
        <v>151573.13380008284</v>
      </c>
      <c r="M170" s="40">
        <f t="shared" ca="1" si="7"/>
        <v>75.786566900041421</v>
      </c>
      <c r="O170" s="36">
        <v>3441</v>
      </c>
      <c r="P170" s="36">
        <v>34982.0999999903</v>
      </c>
    </row>
    <row r="171" spans="9:16" x14ac:dyDescent="0.3">
      <c r="I171" t="s">
        <v>176</v>
      </c>
      <c r="J171" s="25">
        <v>1984</v>
      </c>
      <c r="K171" s="36">
        <v>3701.28</v>
      </c>
      <c r="L171" s="38">
        <f t="shared" ca="1" si="6"/>
        <v>161826.23720001848</v>
      </c>
      <c r="M171" s="40">
        <f t="shared" ca="1" si="7"/>
        <v>101.95052943601164</v>
      </c>
      <c r="O171" s="36">
        <v>3441.5</v>
      </c>
      <c r="P171" s="36">
        <v>35123.650000091402</v>
      </c>
    </row>
    <row r="172" spans="9:16" x14ac:dyDescent="0.3">
      <c r="I172" t="s">
        <v>177</v>
      </c>
      <c r="J172" s="25">
        <v>1984</v>
      </c>
      <c r="K172" s="36">
        <v>3702.15</v>
      </c>
      <c r="L172" s="38">
        <f t="shared" ca="1" si="6"/>
        <v>162534.63600001298</v>
      </c>
      <c r="M172" s="40">
        <f t="shared" ca="1" si="7"/>
        <v>113.77424520000909</v>
      </c>
      <c r="O172" s="36">
        <v>3442</v>
      </c>
      <c r="P172" s="36">
        <v>35265.1999999455</v>
      </c>
    </row>
    <row r="173" spans="9:16" x14ac:dyDescent="0.3">
      <c r="I173" t="s">
        <v>178</v>
      </c>
      <c r="J173" s="25">
        <v>1984</v>
      </c>
      <c r="K173" s="36">
        <v>3700.36</v>
      </c>
      <c r="L173" s="38">
        <f t="shared" ca="1" si="6"/>
        <v>161077.12640001578</v>
      </c>
      <c r="M173" s="40">
        <f t="shared" ca="1" si="7"/>
        <v>124.02938732801216</v>
      </c>
      <c r="O173" s="36">
        <v>3442.5</v>
      </c>
      <c r="P173" s="36">
        <v>35406.750000046603</v>
      </c>
    </row>
    <row r="174" spans="9:16" x14ac:dyDescent="0.3">
      <c r="I174" t="s">
        <v>179</v>
      </c>
      <c r="J174" s="25">
        <v>1984</v>
      </c>
      <c r="K174" s="36">
        <v>3695.91</v>
      </c>
      <c r="L174" s="38">
        <f t="shared" ca="1" si="6"/>
        <v>157688.48260000022</v>
      </c>
      <c r="M174" s="40">
        <f t="shared" ca="1" si="7"/>
        <v>108.80505299400015</v>
      </c>
      <c r="O174" s="36">
        <v>3443</v>
      </c>
      <c r="P174" s="36">
        <v>35548.299999900599</v>
      </c>
    </row>
    <row r="175" spans="9:16" x14ac:dyDescent="0.3">
      <c r="I175" t="s">
        <v>180</v>
      </c>
      <c r="J175" s="25">
        <v>1984</v>
      </c>
      <c r="K175" s="36">
        <v>3693.29</v>
      </c>
      <c r="L175" s="38">
        <f t="shared" ca="1" si="6"/>
        <v>155705.53359992104</v>
      </c>
      <c r="M175" s="40">
        <f t="shared" ca="1" si="7"/>
        <v>80.966877471958938</v>
      </c>
      <c r="O175" s="36">
        <v>3443.5</v>
      </c>
      <c r="P175" s="36">
        <v>35689.850000001803</v>
      </c>
    </row>
    <row r="176" spans="9:16" x14ac:dyDescent="0.3">
      <c r="I176" t="s">
        <v>181</v>
      </c>
      <c r="J176" s="25">
        <v>1984</v>
      </c>
      <c r="K176" s="36">
        <v>3689.2</v>
      </c>
      <c r="L176" s="38">
        <f t="shared" ca="1" si="6"/>
        <v>152610.01799998013</v>
      </c>
      <c r="M176" s="40">
        <f t="shared" ca="1" si="7"/>
        <v>62.570107379991853</v>
      </c>
      <c r="O176" s="36">
        <v>3444</v>
      </c>
      <c r="P176" s="36">
        <v>35831.400000102898</v>
      </c>
    </row>
    <row r="177" spans="9:16" x14ac:dyDescent="0.3">
      <c r="I177" t="s">
        <v>182</v>
      </c>
      <c r="J177" s="25">
        <v>1984</v>
      </c>
      <c r="K177" s="36">
        <v>3684.76</v>
      </c>
      <c r="L177" s="38">
        <f t="shared" ca="1" si="6"/>
        <v>149249.60360005079</v>
      </c>
      <c r="M177" s="40">
        <f t="shared" ca="1" si="7"/>
        <v>53.729857296018281</v>
      </c>
      <c r="O177" s="36">
        <v>3444.5</v>
      </c>
      <c r="P177" s="36">
        <v>35972.949999956902</v>
      </c>
    </row>
    <row r="178" spans="9:16" x14ac:dyDescent="0.3">
      <c r="I178" t="s">
        <v>172</v>
      </c>
      <c r="J178" s="25">
        <v>1985</v>
      </c>
      <c r="K178" s="36">
        <v>3680.5</v>
      </c>
      <c r="L178" s="38">
        <f t="shared" ca="1" si="6"/>
        <v>146025.42000008374</v>
      </c>
      <c r="M178" s="40">
        <f t="shared" ca="1" si="7"/>
        <v>35.046100800020099</v>
      </c>
      <c r="O178" s="36">
        <v>3445</v>
      </c>
      <c r="P178" s="36">
        <v>36114.500000058099</v>
      </c>
    </row>
    <row r="179" spans="9:16" x14ac:dyDescent="0.3">
      <c r="I179" t="s">
        <v>173</v>
      </c>
      <c r="J179" s="25">
        <v>1985</v>
      </c>
      <c r="K179" s="36">
        <v>3676.12</v>
      </c>
      <c r="L179" s="38">
        <f t="shared" ca="1" si="6"/>
        <v>142785.88800005754</v>
      </c>
      <c r="M179" s="40">
        <f t="shared" ca="1" si="7"/>
        <v>27.129318720010936</v>
      </c>
      <c r="O179" s="36">
        <v>3445.5</v>
      </c>
      <c r="P179" s="36">
        <v>36256.049999912102</v>
      </c>
    </row>
    <row r="180" spans="9:16" x14ac:dyDescent="0.3">
      <c r="I180" t="s">
        <v>174</v>
      </c>
      <c r="J180" s="25">
        <v>1985</v>
      </c>
      <c r="K180" s="36">
        <v>3676.47</v>
      </c>
      <c r="L180" s="38">
        <f t="shared" ca="1" si="6"/>
        <v>143043.97800006811</v>
      </c>
      <c r="M180" s="40">
        <f t="shared" ca="1" si="7"/>
        <v>41.48275362001975</v>
      </c>
      <c r="O180" s="36">
        <v>3446</v>
      </c>
      <c r="P180" s="36">
        <v>36397.600000013197</v>
      </c>
    </row>
    <row r="181" spans="9:16" x14ac:dyDescent="0.3">
      <c r="I181" t="s">
        <v>175</v>
      </c>
      <c r="J181" s="25">
        <v>1985</v>
      </c>
      <c r="K181" s="36">
        <v>3684.59</v>
      </c>
      <c r="L181" s="38">
        <f t="shared" ca="1" si="6"/>
        <v>149120.93740004487</v>
      </c>
      <c r="M181" s="40">
        <f t="shared" ca="1" si="7"/>
        <v>56.665956212017051</v>
      </c>
      <c r="O181" s="36">
        <v>3446.5</v>
      </c>
      <c r="P181" s="36">
        <v>36539.150000114401</v>
      </c>
    </row>
    <row r="182" spans="9:16" x14ac:dyDescent="0.3">
      <c r="I182" t="s">
        <v>165</v>
      </c>
      <c r="J182" s="25">
        <v>1985</v>
      </c>
      <c r="K182" s="36">
        <v>3695.58</v>
      </c>
      <c r="L182" s="38">
        <f t="shared" ca="1" si="6"/>
        <v>157438.71879998827</v>
      </c>
      <c r="M182" s="40">
        <f t="shared" ca="1" si="7"/>
        <v>78.719359399994133</v>
      </c>
      <c r="O182" s="36">
        <v>3447</v>
      </c>
      <c r="P182" s="36">
        <v>36680.699999968398</v>
      </c>
    </row>
    <row r="183" spans="9:16" x14ac:dyDescent="0.3">
      <c r="I183" t="s">
        <v>176</v>
      </c>
      <c r="J183" s="25">
        <v>1985</v>
      </c>
      <c r="K183" s="36">
        <v>3700.11</v>
      </c>
      <c r="L183" s="38">
        <f t="shared" ca="1" si="6"/>
        <v>160873.56639997708</v>
      </c>
      <c r="M183" s="40">
        <f t="shared" ca="1" si="7"/>
        <v>101.35034683198556</v>
      </c>
      <c r="O183" s="36">
        <v>3447.5</v>
      </c>
      <c r="P183" s="36">
        <v>36822.2500000695</v>
      </c>
    </row>
    <row r="184" spans="9:16" x14ac:dyDescent="0.3">
      <c r="I184" t="s">
        <v>177</v>
      </c>
      <c r="J184" s="25">
        <v>1985</v>
      </c>
      <c r="K184" s="36">
        <v>3697.12</v>
      </c>
      <c r="L184" s="38">
        <f t="shared" ca="1" si="6"/>
        <v>158604.27079996793</v>
      </c>
      <c r="M184" s="40">
        <f t="shared" ca="1" si="7"/>
        <v>111.02298955997755</v>
      </c>
      <c r="O184" s="36">
        <v>3448</v>
      </c>
      <c r="P184" s="36">
        <v>36963.799999923598</v>
      </c>
    </row>
    <row r="185" spans="9:16" x14ac:dyDescent="0.3">
      <c r="I185" t="s">
        <v>178</v>
      </c>
      <c r="J185" s="25">
        <v>1985</v>
      </c>
      <c r="K185" s="36">
        <v>3690.74</v>
      </c>
      <c r="L185" s="38">
        <f t="shared" ca="1" si="6"/>
        <v>153775.56640010932</v>
      </c>
      <c r="M185" s="40">
        <f t="shared" ca="1" si="7"/>
        <v>118.40718612808418</v>
      </c>
      <c r="O185" s="36">
        <v>3448.5</v>
      </c>
      <c r="P185" s="36">
        <v>37105.3500000247</v>
      </c>
    </row>
    <row r="186" spans="9:16" x14ac:dyDescent="0.3">
      <c r="I186" t="s">
        <v>179</v>
      </c>
      <c r="J186" s="25">
        <v>1985</v>
      </c>
      <c r="K186" s="36">
        <v>3685.66</v>
      </c>
      <c r="L186" s="38">
        <f t="shared" ca="1" si="6"/>
        <v>149930.76759997476</v>
      </c>
      <c r="M186" s="40">
        <f t="shared" ca="1" si="7"/>
        <v>103.45222964398258</v>
      </c>
      <c r="O186" s="36">
        <v>3449</v>
      </c>
      <c r="P186" s="36">
        <v>37246.899999878697</v>
      </c>
    </row>
    <row r="187" spans="9:16" x14ac:dyDescent="0.3">
      <c r="I187" t="s">
        <v>180</v>
      </c>
      <c r="J187" s="25">
        <v>1985</v>
      </c>
      <c r="K187" s="36">
        <v>3686.23</v>
      </c>
      <c r="L187" s="38">
        <f t="shared" ca="1" si="6"/>
        <v>150362.17319994513</v>
      </c>
      <c r="M187" s="40">
        <f t="shared" ca="1" si="7"/>
        <v>78.188330063971478</v>
      </c>
      <c r="O187" s="36">
        <v>3449.5</v>
      </c>
      <c r="P187" s="36">
        <v>37388.449999979901</v>
      </c>
    </row>
    <row r="188" spans="9:16" x14ac:dyDescent="0.3">
      <c r="I188" t="s">
        <v>181</v>
      </c>
      <c r="J188" s="25">
        <v>1985</v>
      </c>
      <c r="K188" s="36">
        <v>3686.47</v>
      </c>
      <c r="L188" s="38">
        <f t="shared" ca="1" si="6"/>
        <v>150543.81479990156</v>
      </c>
      <c r="M188" s="40">
        <f t="shared" ca="1" si="7"/>
        <v>61.722964067959637</v>
      </c>
      <c r="O188" s="36">
        <v>3450</v>
      </c>
      <c r="P188" s="36">
        <v>37530.000000081003</v>
      </c>
    </row>
    <row r="189" spans="9:16" x14ac:dyDescent="0.3">
      <c r="I189" t="s">
        <v>182</v>
      </c>
      <c r="J189" s="25">
        <v>1985</v>
      </c>
      <c r="K189" s="36">
        <v>3687.19</v>
      </c>
      <c r="L189" s="38">
        <f t="shared" ca="1" si="6"/>
        <v>151088.74959997414</v>
      </c>
      <c r="M189" s="40">
        <f t="shared" ca="1" si="7"/>
        <v>54.391949855990688</v>
      </c>
      <c r="O189" s="36">
        <v>3450.5</v>
      </c>
      <c r="P189" s="36">
        <v>37671.549999935</v>
      </c>
    </row>
    <row r="190" spans="9:16" x14ac:dyDescent="0.3">
      <c r="I190" t="s">
        <v>172</v>
      </c>
      <c r="J190" s="25">
        <v>1986</v>
      </c>
      <c r="K190" s="36">
        <v>3685.59</v>
      </c>
      <c r="L190" s="38">
        <f t="shared" ca="1" si="6"/>
        <v>149877.78739997232</v>
      </c>
      <c r="M190" s="40">
        <f t="shared" ca="1" si="7"/>
        <v>35.970668975993355</v>
      </c>
      <c r="O190" s="36">
        <v>3451</v>
      </c>
      <c r="P190" s="36">
        <v>37813.100000036196</v>
      </c>
    </row>
    <row r="191" spans="9:16" x14ac:dyDescent="0.3">
      <c r="I191" t="s">
        <v>173</v>
      </c>
      <c r="J191" s="25">
        <v>1986</v>
      </c>
      <c r="K191" s="36">
        <v>3683.57</v>
      </c>
      <c r="L191" s="38">
        <f t="shared" ca="1" si="6"/>
        <v>148348.95020008227</v>
      </c>
      <c r="M191" s="40">
        <f t="shared" ca="1" si="7"/>
        <v>28.186300538015633</v>
      </c>
      <c r="O191" s="36">
        <v>3451.5</v>
      </c>
      <c r="P191" s="36">
        <v>37954.6499998902</v>
      </c>
    </row>
    <row r="192" spans="9:16" x14ac:dyDescent="0.3">
      <c r="I192" t="s">
        <v>174</v>
      </c>
      <c r="J192" s="25">
        <v>1986</v>
      </c>
      <c r="K192" s="36">
        <v>3680.68</v>
      </c>
      <c r="L192" s="38">
        <f t="shared" ca="1" si="6"/>
        <v>146161.65480009001</v>
      </c>
      <c r="M192" s="40">
        <f t="shared" ca="1" si="7"/>
        <v>42.386879892026094</v>
      </c>
      <c r="O192" s="36">
        <v>3452</v>
      </c>
      <c r="P192" s="36">
        <v>38096.199999991302</v>
      </c>
    </row>
    <row r="193" spans="9:16" x14ac:dyDescent="0.3">
      <c r="I193" t="s">
        <v>175</v>
      </c>
      <c r="J193" s="25">
        <v>1986</v>
      </c>
      <c r="K193" s="36">
        <v>3682.06</v>
      </c>
      <c r="L193" s="38">
        <f t="shared" ca="1" si="6"/>
        <v>147206.11040001921</v>
      </c>
      <c r="M193" s="40">
        <f t="shared" ca="1" si="7"/>
        <v>55.938321952007307</v>
      </c>
      <c r="O193" s="36">
        <v>3452.5</v>
      </c>
      <c r="P193" s="36">
        <v>38237.750000092499</v>
      </c>
    </row>
    <row r="194" spans="9:16" x14ac:dyDescent="0.3">
      <c r="I194" t="s">
        <v>165</v>
      </c>
      <c r="J194" s="25">
        <v>1986</v>
      </c>
      <c r="K194" s="36">
        <v>3685.09</v>
      </c>
      <c r="L194" s="38">
        <f t="shared" ca="1" si="6"/>
        <v>149499.36560004298</v>
      </c>
      <c r="M194" s="40">
        <f t="shared" ca="1" si="7"/>
        <v>74.749682800021489</v>
      </c>
      <c r="O194" s="36">
        <v>3453</v>
      </c>
      <c r="P194" s="36">
        <v>38379.299999946503</v>
      </c>
    </row>
    <row r="195" spans="9:16" x14ac:dyDescent="0.3">
      <c r="I195" t="s">
        <v>176</v>
      </c>
      <c r="J195" s="25">
        <v>1986</v>
      </c>
      <c r="K195" s="36">
        <v>3694.99</v>
      </c>
      <c r="L195" s="38">
        <f t="shared" ca="1" si="6"/>
        <v>156992.18140007462</v>
      </c>
      <c r="M195" s="40">
        <f t="shared" ca="1" si="7"/>
        <v>98.905074282047025</v>
      </c>
      <c r="O195" s="36">
        <v>3453.5</v>
      </c>
      <c r="P195" s="36">
        <v>38520.850000047598</v>
      </c>
    </row>
    <row r="196" spans="9:16" x14ac:dyDescent="0.3">
      <c r="I196" t="s">
        <v>177</v>
      </c>
      <c r="J196" s="25">
        <v>1986</v>
      </c>
      <c r="K196" s="36">
        <v>3699.71</v>
      </c>
      <c r="L196" s="38">
        <f t="shared" ca="1" si="6"/>
        <v>160564.51059994986</v>
      </c>
      <c r="M196" s="40">
        <f t="shared" ca="1" si="7"/>
        <v>112.3951574199649</v>
      </c>
      <c r="O196" s="36">
        <v>3454</v>
      </c>
      <c r="P196" s="36">
        <v>38662.399999901703</v>
      </c>
    </row>
    <row r="197" spans="9:16" x14ac:dyDescent="0.3">
      <c r="I197" t="s">
        <v>178</v>
      </c>
      <c r="J197" s="25">
        <v>1986</v>
      </c>
      <c r="K197" s="36">
        <v>3694.72</v>
      </c>
      <c r="L197" s="38">
        <f t="shared" ca="1" si="6"/>
        <v>156787.82920006569</v>
      </c>
      <c r="M197" s="40">
        <f t="shared" ca="1" si="7"/>
        <v>120.72662848405058</v>
      </c>
      <c r="O197" s="36">
        <v>3454.5</v>
      </c>
      <c r="P197" s="36">
        <v>38803.950000002798</v>
      </c>
    </row>
    <row r="198" spans="9:16" x14ac:dyDescent="0.3">
      <c r="I198" t="s">
        <v>179</v>
      </c>
      <c r="J198" s="25">
        <v>1986</v>
      </c>
      <c r="K198" s="36">
        <v>3689.62</v>
      </c>
      <c r="L198" s="38">
        <f t="shared" ca="1" si="6"/>
        <v>152927.89319992997</v>
      </c>
      <c r="M198" s="40">
        <f t="shared" ca="1" si="7"/>
        <v>105.52024630795168</v>
      </c>
      <c r="O198" s="36">
        <v>3455</v>
      </c>
      <c r="P198" s="36">
        <v>38945.500000103901</v>
      </c>
    </row>
    <row r="199" spans="9:16" x14ac:dyDescent="0.3">
      <c r="I199" t="s">
        <v>180</v>
      </c>
      <c r="J199" s="25">
        <v>1986</v>
      </c>
      <c r="K199" s="36">
        <v>3689.22</v>
      </c>
      <c r="L199" s="38">
        <f t="shared" ca="1" si="6"/>
        <v>152625.15479997639</v>
      </c>
      <c r="M199" s="40">
        <f t="shared" ca="1" si="7"/>
        <v>79.365080495987726</v>
      </c>
      <c r="O199" s="36">
        <v>3455.5</v>
      </c>
      <c r="P199" s="36">
        <v>39087.049999957999</v>
      </c>
    </row>
    <row r="200" spans="9:16" x14ac:dyDescent="0.3">
      <c r="I200" t="s">
        <v>181</v>
      </c>
      <c r="J200" s="25">
        <v>1986</v>
      </c>
      <c r="K200" s="36">
        <v>3688.06</v>
      </c>
      <c r="L200" s="38">
        <f t="shared" ca="1" si="6"/>
        <v>151747.21040007845</v>
      </c>
      <c r="M200" s="40">
        <f t="shared" ca="1" si="7"/>
        <v>62.216356264032164</v>
      </c>
      <c r="O200" s="36">
        <v>3456</v>
      </c>
      <c r="P200" s="36">
        <v>39228.600000059101</v>
      </c>
    </row>
    <row r="201" spans="9:16" x14ac:dyDescent="0.3">
      <c r="I201" t="s">
        <v>182</v>
      </c>
      <c r="J201" s="25">
        <v>1986</v>
      </c>
      <c r="K201" s="36">
        <v>3684.36</v>
      </c>
      <c r="L201" s="38">
        <f t="shared" ca="1" si="6"/>
        <v>148946.86239999766</v>
      </c>
      <c r="M201" s="40">
        <f t="shared" ca="1" si="7"/>
        <v>53.620870463999154</v>
      </c>
      <c r="O201" s="36">
        <v>3456.5</v>
      </c>
      <c r="P201" s="36">
        <v>39370.149999913097</v>
      </c>
    </row>
    <row r="202" spans="9:16" x14ac:dyDescent="0.3">
      <c r="I202" t="s">
        <v>172</v>
      </c>
      <c r="J202" s="25">
        <v>1987</v>
      </c>
      <c r="K202" s="36">
        <v>3679.07</v>
      </c>
      <c r="L202" s="38">
        <f t="shared" ref="L202:L265" ca="1" si="8">FORECAST(K202,OFFSET($P$28:$P$712,MATCH(K202,$O$28:$O$712,1)-1,0,2), OFFSET($O$28:$O$712,MATCH(K202,$O$28:$O$712,1)-1,0,2))</f>
        <v>144961.21799989976</v>
      </c>
      <c r="M202" s="40">
        <f t="shared" ca="1" si="7"/>
        <v>34.790692319975939</v>
      </c>
      <c r="O202" s="36">
        <v>3457</v>
      </c>
      <c r="P202" s="36">
        <v>39511.700000014302</v>
      </c>
    </row>
    <row r="203" spans="9:16" x14ac:dyDescent="0.3">
      <c r="I203" t="s">
        <v>173</v>
      </c>
      <c r="J203" s="25">
        <v>1987</v>
      </c>
      <c r="K203" s="36">
        <v>3677.65</v>
      </c>
      <c r="L203" s="38">
        <f t="shared" ca="1" si="8"/>
        <v>143914.11000010371</v>
      </c>
      <c r="M203" s="40">
        <f t="shared" ref="M203:M266" ca="1" si="9">VLOOKUP(I203,$O$10:$P$21,2,FALSE)*L203/1000</f>
        <v>27.343680900019706</v>
      </c>
      <c r="O203" s="36">
        <v>3457.5</v>
      </c>
      <c r="P203" s="36">
        <v>39653.250000115397</v>
      </c>
    </row>
    <row r="204" spans="9:16" x14ac:dyDescent="0.3">
      <c r="I204" t="s">
        <v>174</v>
      </c>
      <c r="J204" s="25">
        <v>1987</v>
      </c>
      <c r="K204" s="36">
        <v>3679.42</v>
      </c>
      <c r="L204" s="38">
        <f t="shared" ca="1" si="8"/>
        <v>145219.30799990986</v>
      </c>
      <c r="M204" s="40">
        <f t="shared" ca="1" si="9"/>
        <v>42.113599319973858</v>
      </c>
      <c r="O204" s="36">
        <v>3458</v>
      </c>
      <c r="P204" s="36">
        <v>39794.7999999694</v>
      </c>
    </row>
    <row r="205" spans="9:16" x14ac:dyDescent="0.3">
      <c r="I205" t="s">
        <v>175</v>
      </c>
      <c r="J205" s="25">
        <v>1987</v>
      </c>
      <c r="K205" s="36">
        <v>3684.45</v>
      </c>
      <c r="L205" s="38">
        <f t="shared" ca="1" si="8"/>
        <v>149014.9780000262</v>
      </c>
      <c r="M205" s="40">
        <f t="shared" ca="1" si="9"/>
        <v>56.625691640009961</v>
      </c>
      <c r="O205" s="36">
        <v>3458.5</v>
      </c>
      <c r="P205" s="36">
        <v>39936.350000070597</v>
      </c>
    </row>
    <row r="206" spans="9:16" x14ac:dyDescent="0.3">
      <c r="I206" t="s">
        <v>165</v>
      </c>
      <c r="J206" s="25">
        <v>1987</v>
      </c>
      <c r="K206" s="36">
        <v>3694.57</v>
      </c>
      <c r="L206" s="38">
        <f t="shared" ca="1" si="8"/>
        <v>156674.30020006094</v>
      </c>
      <c r="M206" s="40">
        <f t="shared" ca="1" si="9"/>
        <v>78.33715010003047</v>
      </c>
      <c r="O206" s="36">
        <v>3459</v>
      </c>
      <c r="P206" s="36">
        <v>40077.899999924601</v>
      </c>
    </row>
    <row r="207" spans="9:16" x14ac:dyDescent="0.3">
      <c r="I207" t="s">
        <v>176</v>
      </c>
      <c r="J207" s="25">
        <v>1987</v>
      </c>
      <c r="K207" s="36">
        <v>3698.37</v>
      </c>
      <c r="L207" s="38">
        <f t="shared" ca="1" si="8"/>
        <v>159550.3308000383</v>
      </c>
      <c r="M207" s="40">
        <f t="shared" ca="1" si="9"/>
        <v>100.51670840402413</v>
      </c>
      <c r="O207" s="36">
        <v>3459.5</v>
      </c>
      <c r="P207" s="36">
        <v>40219.450000025703</v>
      </c>
    </row>
    <row r="208" spans="9:16" x14ac:dyDescent="0.3">
      <c r="I208" t="s">
        <v>177</v>
      </c>
      <c r="J208" s="25">
        <v>1987</v>
      </c>
      <c r="K208" s="36">
        <v>3696.09</v>
      </c>
      <c r="L208" s="38">
        <f t="shared" ca="1" si="8"/>
        <v>157824.71559998719</v>
      </c>
      <c r="M208" s="40">
        <f t="shared" ca="1" si="9"/>
        <v>110.47730091999102</v>
      </c>
      <c r="O208" s="36">
        <v>3460</v>
      </c>
      <c r="P208" s="36">
        <v>40360.999999879801</v>
      </c>
    </row>
    <row r="209" spans="9:16" x14ac:dyDescent="0.3">
      <c r="I209" t="s">
        <v>178</v>
      </c>
      <c r="J209" s="25">
        <v>1987</v>
      </c>
      <c r="K209" s="36">
        <v>3691.61</v>
      </c>
      <c r="L209" s="38">
        <f t="shared" ca="1" si="8"/>
        <v>154434.02460003225</v>
      </c>
      <c r="M209" s="40">
        <f t="shared" ca="1" si="9"/>
        <v>118.91419894202484</v>
      </c>
      <c r="O209" s="36">
        <v>3460.5</v>
      </c>
      <c r="P209" s="36">
        <v>40508.850000113998</v>
      </c>
    </row>
    <row r="210" spans="9:16" x14ac:dyDescent="0.3">
      <c r="I210" t="s">
        <v>179</v>
      </c>
      <c r="J210" s="25">
        <v>1987</v>
      </c>
      <c r="K210" s="36">
        <v>3687.95</v>
      </c>
      <c r="L210" s="38">
        <f t="shared" ca="1" si="8"/>
        <v>151663.95700008748</v>
      </c>
      <c r="M210" s="40">
        <f t="shared" ca="1" si="9"/>
        <v>104.64813033006034</v>
      </c>
      <c r="O210" s="36">
        <v>3461</v>
      </c>
      <c r="P210" s="36">
        <v>40656.700000101198</v>
      </c>
    </row>
    <row r="211" spans="9:16" x14ac:dyDescent="0.3">
      <c r="I211" t="s">
        <v>180</v>
      </c>
      <c r="J211" s="25">
        <v>1987</v>
      </c>
      <c r="K211" s="36">
        <v>3687.79</v>
      </c>
      <c r="L211" s="38">
        <f t="shared" ca="1" si="8"/>
        <v>151542.85940008145</v>
      </c>
      <c r="M211" s="40">
        <f t="shared" ca="1" si="9"/>
        <v>78.80228688804236</v>
      </c>
      <c r="O211" s="36">
        <v>3461.5</v>
      </c>
      <c r="P211" s="36">
        <v>40804.550000088399</v>
      </c>
    </row>
    <row r="212" spans="9:16" x14ac:dyDescent="0.3">
      <c r="I212" t="s">
        <v>181</v>
      </c>
      <c r="J212" s="25">
        <v>1987</v>
      </c>
      <c r="K212" s="36">
        <v>3687.43</v>
      </c>
      <c r="L212" s="38">
        <f t="shared" ca="1" si="8"/>
        <v>151270.39120004931</v>
      </c>
      <c r="M212" s="40">
        <f t="shared" ca="1" si="9"/>
        <v>62.020860392020218</v>
      </c>
      <c r="O212" s="36">
        <v>3462</v>
      </c>
      <c r="P212" s="36">
        <v>40952.400000075599</v>
      </c>
    </row>
    <row r="213" spans="9:16" x14ac:dyDescent="0.3">
      <c r="I213" t="s">
        <v>182</v>
      </c>
      <c r="J213" s="25">
        <v>1987</v>
      </c>
      <c r="K213" s="36">
        <v>3685.3</v>
      </c>
      <c r="L213" s="38">
        <f t="shared" ca="1" si="8"/>
        <v>149658.30200000526</v>
      </c>
      <c r="M213" s="40">
        <f t="shared" ca="1" si="9"/>
        <v>53.87698872000189</v>
      </c>
      <c r="O213" s="36">
        <v>3462.5</v>
      </c>
      <c r="P213" s="36">
        <v>41100.250000062799</v>
      </c>
    </row>
    <row r="214" spans="9:16" x14ac:dyDescent="0.3">
      <c r="I214" t="s">
        <v>172</v>
      </c>
      <c r="J214" s="25">
        <v>1988</v>
      </c>
      <c r="K214" s="36">
        <v>3683.04</v>
      </c>
      <c r="L214" s="38">
        <f t="shared" ca="1" si="8"/>
        <v>147947.8235999695</v>
      </c>
      <c r="M214" s="40">
        <f t="shared" ca="1" si="9"/>
        <v>35.507477663992681</v>
      </c>
      <c r="O214" s="36">
        <v>3463</v>
      </c>
      <c r="P214" s="36">
        <v>41248.100000049999</v>
      </c>
    </row>
    <row r="215" spans="9:16" x14ac:dyDescent="0.3">
      <c r="I215" t="s">
        <v>173</v>
      </c>
      <c r="J215" s="25">
        <v>1988</v>
      </c>
      <c r="K215" s="36">
        <v>3681.75</v>
      </c>
      <c r="L215" s="38">
        <f t="shared" ca="1" si="8"/>
        <v>146971.48500002082</v>
      </c>
      <c r="M215" s="40">
        <f t="shared" ca="1" si="9"/>
        <v>27.924582150003957</v>
      </c>
      <c r="O215" s="36">
        <v>3463.5</v>
      </c>
      <c r="P215" s="36">
        <v>41395.950000037199</v>
      </c>
    </row>
    <row r="216" spans="9:16" x14ac:dyDescent="0.3">
      <c r="I216" t="s">
        <v>174</v>
      </c>
      <c r="J216" s="25">
        <v>1988</v>
      </c>
      <c r="K216" s="36">
        <v>3681.69</v>
      </c>
      <c r="L216" s="38">
        <f t="shared" ca="1" si="8"/>
        <v>146926.07340001874</v>
      </c>
      <c r="M216" s="40">
        <f t="shared" ca="1" si="9"/>
        <v>42.608561286005433</v>
      </c>
      <c r="O216" s="36">
        <v>3464</v>
      </c>
      <c r="P216" s="36">
        <v>41543.800000024399</v>
      </c>
    </row>
    <row r="217" spans="9:16" x14ac:dyDescent="0.3">
      <c r="I217" t="s">
        <v>175</v>
      </c>
      <c r="J217" s="25">
        <v>1988</v>
      </c>
      <c r="K217" s="36">
        <v>3683.61</v>
      </c>
      <c r="L217" s="38">
        <f t="shared" ca="1" si="8"/>
        <v>148379.22460006364</v>
      </c>
      <c r="M217" s="40">
        <f t="shared" ca="1" si="9"/>
        <v>56.384105348024185</v>
      </c>
      <c r="O217" s="36">
        <v>3464.5</v>
      </c>
      <c r="P217" s="36">
        <v>41691.650000011599</v>
      </c>
    </row>
    <row r="218" spans="9:16" x14ac:dyDescent="0.3">
      <c r="I218" t="s">
        <v>165</v>
      </c>
      <c r="J218" s="25">
        <v>1988</v>
      </c>
      <c r="K218" s="36">
        <v>3688.01</v>
      </c>
      <c r="L218" s="38">
        <f t="shared" ca="1" si="8"/>
        <v>151709.36840008758</v>
      </c>
      <c r="M218" s="40">
        <f t="shared" ca="1" si="9"/>
        <v>75.854684200043792</v>
      </c>
      <c r="O218" s="36">
        <v>3465</v>
      </c>
      <c r="P218" s="36">
        <v>41839.499999998799</v>
      </c>
    </row>
    <row r="219" spans="9:16" x14ac:dyDescent="0.3">
      <c r="I219" t="s">
        <v>176</v>
      </c>
      <c r="J219" s="25">
        <v>1988</v>
      </c>
      <c r="K219" s="36">
        <v>3692.9</v>
      </c>
      <c r="L219" s="38">
        <f t="shared" ca="1" si="8"/>
        <v>155410.36399996979</v>
      </c>
      <c r="M219" s="40">
        <f t="shared" ca="1" si="9"/>
        <v>97.908529319980971</v>
      </c>
      <c r="O219" s="36">
        <v>3465.5</v>
      </c>
      <c r="P219" s="36">
        <v>41987.349999985898</v>
      </c>
    </row>
    <row r="220" spans="9:16" x14ac:dyDescent="0.3">
      <c r="I220" t="s">
        <v>177</v>
      </c>
      <c r="J220" s="25">
        <v>1988</v>
      </c>
      <c r="K220" s="36">
        <v>3690.98</v>
      </c>
      <c r="L220" s="38">
        <f t="shared" ca="1" si="8"/>
        <v>153957.21280011768</v>
      </c>
      <c r="M220" s="40">
        <f t="shared" ca="1" si="9"/>
        <v>107.77004896008236</v>
      </c>
      <c r="O220" s="36">
        <v>3466</v>
      </c>
      <c r="P220" s="36">
        <v>42135.199999973098</v>
      </c>
    </row>
    <row r="221" spans="9:16" x14ac:dyDescent="0.3">
      <c r="I221" t="s">
        <v>178</v>
      </c>
      <c r="J221" s="25">
        <v>1988</v>
      </c>
      <c r="K221" s="36">
        <v>3688.08</v>
      </c>
      <c r="L221" s="38">
        <f t="shared" ca="1" si="8"/>
        <v>151762.3472000747</v>
      </c>
      <c r="M221" s="40">
        <f t="shared" ca="1" si="9"/>
        <v>116.85700734405752</v>
      </c>
      <c r="O221" s="36">
        <v>3466.5</v>
      </c>
      <c r="P221" s="36">
        <v>42283.049999960298</v>
      </c>
    </row>
    <row r="222" spans="9:16" x14ac:dyDescent="0.3">
      <c r="I222" t="s">
        <v>179</v>
      </c>
      <c r="J222" s="25">
        <v>1988</v>
      </c>
      <c r="K222" s="36">
        <v>3685.61</v>
      </c>
      <c r="L222" s="38">
        <f t="shared" ca="1" si="8"/>
        <v>149892.92459997302</v>
      </c>
      <c r="M222" s="40">
        <f t="shared" ca="1" si="9"/>
        <v>103.42611797398138</v>
      </c>
      <c r="O222" s="36">
        <v>3467</v>
      </c>
      <c r="P222" s="36">
        <v>42430.899999947498</v>
      </c>
    </row>
    <row r="223" spans="9:16" x14ac:dyDescent="0.3">
      <c r="I223" t="s">
        <v>180</v>
      </c>
      <c r="J223" s="25">
        <v>1988</v>
      </c>
      <c r="K223" s="36">
        <v>3684.19</v>
      </c>
      <c r="L223" s="38">
        <f t="shared" ca="1" si="8"/>
        <v>148818.19959994406</v>
      </c>
      <c r="M223" s="40">
        <f t="shared" ca="1" si="9"/>
        <v>77.385463791970906</v>
      </c>
      <c r="O223" s="36">
        <v>3467.5</v>
      </c>
      <c r="P223" s="36">
        <v>42578.749999934698</v>
      </c>
    </row>
    <row r="224" spans="9:16" x14ac:dyDescent="0.3">
      <c r="I224" t="s">
        <v>181</v>
      </c>
      <c r="J224" s="25">
        <v>1988</v>
      </c>
      <c r="K224" s="36">
        <v>3682.1</v>
      </c>
      <c r="L224" s="38">
        <f t="shared" ca="1" si="8"/>
        <v>147236.38400001172</v>
      </c>
      <c r="M224" s="40">
        <f t="shared" ca="1" si="9"/>
        <v>60.366917440004798</v>
      </c>
      <c r="O224" s="36">
        <v>3468</v>
      </c>
      <c r="P224" s="36">
        <v>42726.599999921898</v>
      </c>
    </row>
    <row r="225" spans="9:16" x14ac:dyDescent="0.3">
      <c r="I225" t="s">
        <v>182</v>
      </c>
      <c r="J225" s="25">
        <v>1988</v>
      </c>
      <c r="K225" s="36">
        <v>3679.76</v>
      </c>
      <c r="L225" s="38">
        <f t="shared" ca="1" si="8"/>
        <v>145470.02399991965</v>
      </c>
      <c r="M225" s="40">
        <f t="shared" ca="1" si="9"/>
        <v>52.369208639971077</v>
      </c>
      <c r="O225" s="36">
        <v>3468.5</v>
      </c>
      <c r="P225" s="36">
        <v>42874.449999909099</v>
      </c>
    </row>
    <row r="226" spans="9:16" x14ac:dyDescent="0.3">
      <c r="I226" t="s">
        <v>172</v>
      </c>
      <c r="J226" s="25">
        <v>1989</v>
      </c>
      <c r="K226" s="36">
        <v>3676.59</v>
      </c>
      <c r="L226" s="38">
        <f t="shared" ca="1" si="8"/>
        <v>143132.46600007219</v>
      </c>
      <c r="M226" s="40">
        <f t="shared" ca="1" si="9"/>
        <v>34.35179184001732</v>
      </c>
      <c r="O226" s="36">
        <v>3469</v>
      </c>
      <c r="P226" s="36">
        <v>43022.299999896299</v>
      </c>
    </row>
    <row r="227" spans="9:16" x14ac:dyDescent="0.3">
      <c r="I227" t="s">
        <v>173</v>
      </c>
      <c r="J227" s="25">
        <v>1989</v>
      </c>
      <c r="K227" s="36">
        <v>3674.61</v>
      </c>
      <c r="L227" s="38">
        <f t="shared" ca="1" si="8"/>
        <v>141672.41400001198</v>
      </c>
      <c r="M227" s="40">
        <f t="shared" ca="1" si="9"/>
        <v>26.917758660002278</v>
      </c>
      <c r="O227" s="36">
        <v>3469.5</v>
      </c>
      <c r="P227" s="36">
        <v>43170.149999883499</v>
      </c>
    </row>
    <row r="228" spans="9:16" x14ac:dyDescent="0.3">
      <c r="I228" t="s">
        <v>174</v>
      </c>
      <c r="J228" s="25">
        <v>1989</v>
      </c>
      <c r="K228" s="36">
        <v>3674.6</v>
      </c>
      <c r="L228" s="38">
        <f t="shared" ca="1" si="8"/>
        <v>141665.04000001121</v>
      </c>
      <c r="M228" s="40">
        <f t="shared" ca="1" si="9"/>
        <v>41.082861600003248</v>
      </c>
      <c r="O228" s="36">
        <v>3470</v>
      </c>
      <c r="P228" s="36">
        <v>43318.000000117798</v>
      </c>
    </row>
    <row r="229" spans="9:16" x14ac:dyDescent="0.3">
      <c r="I229" t="s">
        <v>175</v>
      </c>
      <c r="J229" s="25">
        <v>1989</v>
      </c>
      <c r="K229" s="36">
        <v>3675.85</v>
      </c>
      <c r="L229" s="38">
        <f t="shared" ca="1" si="8"/>
        <v>142586.79000004893</v>
      </c>
      <c r="M229" s="40">
        <f t="shared" ca="1" si="9"/>
        <v>54.182980200018598</v>
      </c>
      <c r="O229" s="36">
        <v>3470.5</v>
      </c>
      <c r="P229" s="36">
        <v>43465.850000104903</v>
      </c>
    </row>
    <row r="230" spans="9:16" x14ac:dyDescent="0.3">
      <c r="I230" t="s">
        <v>165</v>
      </c>
      <c r="J230" s="25">
        <v>1989</v>
      </c>
      <c r="K230" s="36">
        <v>3677.84</v>
      </c>
      <c r="L230" s="38">
        <f t="shared" ca="1" si="8"/>
        <v>144054.21600010945</v>
      </c>
      <c r="M230" s="40">
        <f t="shared" ca="1" si="9"/>
        <v>72.027108000054724</v>
      </c>
      <c r="O230" s="36">
        <v>3471</v>
      </c>
      <c r="P230" s="36">
        <v>43613.700000092103</v>
      </c>
    </row>
    <row r="231" spans="9:16" x14ac:dyDescent="0.3">
      <c r="I231" t="s">
        <v>176</v>
      </c>
      <c r="J231" s="25">
        <v>1989</v>
      </c>
      <c r="K231" s="36">
        <v>3677.67</v>
      </c>
      <c r="L231" s="38">
        <f t="shared" ca="1" si="8"/>
        <v>143928.85800010432</v>
      </c>
      <c r="M231" s="40">
        <f t="shared" ca="1" si="9"/>
        <v>90.675180540065725</v>
      </c>
      <c r="O231" s="36">
        <v>3471.5</v>
      </c>
      <c r="P231" s="36">
        <v>43761.550000079304</v>
      </c>
    </row>
    <row r="232" spans="9:16" x14ac:dyDescent="0.3">
      <c r="I232" t="s">
        <v>177</v>
      </c>
      <c r="J232" s="25">
        <v>1989</v>
      </c>
      <c r="K232" s="36">
        <v>3673.59</v>
      </c>
      <c r="L232" s="38">
        <f t="shared" ca="1" si="8"/>
        <v>140920.2659999812</v>
      </c>
      <c r="M232" s="40">
        <f t="shared" ca="1" si="9"/>
        <v>98.644186199986848</v>
      </c>
      <c r="O232" s="36">
        <v>3472</v>
      </c>
      <c r="P232" s="36">
        <v>43909.400000066496</v>
      </c>
    </row>
    <row r="233" spans="9:16" x14ac:dyDescent="0.3">
      <c r="I233" t="s">
        <v>178</v>
      </c>
      <c r="J233" s="25">
        <v>1989</v>
      </c>
      <c r="K233" s="36">
        <v>3669.76</v>
      </c>
      <c r="L233" s="38">
        <f t="shared" ca="1" si="8"/>
        <v>138096.0240001129</v>
      </c>
      <c r="M233" s="40">
        <f t="shared" ca="1" si="9"/>
        <v>106.33393848008693</v>
      </c>
      <c r="O233" s="36">
        <v>3472.5</v>
      </c>
      <c r="P233" s="36">
        <v>44057.250000053697</v>
      </c>
    </row>
    <row r="234" spans="9:16" x14ac:dyDescent="0.3">
      <c r="I234" t="s">
        <v>179</v>
      </c>
      <c r="J234" s="25">
        <v>1989</v>
      </c>
      <c r="K234" s="36">
        <v>3665.2</v>
      </c>
      <c r="L234" s="38">
        <f t="shared" ca="1" si="8"/>
        <v>134733.47999997437</v>
      </c>
      <c r="M234" s="40">
        <f t="shared" ca="1" si="9"/>
        <v>92.966101199982305</v>
      </c>
      <c r="O234" s="36">
        <v>3473</v>
      </c>
      <c r="P234" s="36">
        <v>44205.100000040897</v>
      </c>
    </row>
    <row r="235" spans="9:16" x14ac:dyDescent="0.3">
      <c r="I235" t="s">
        <v>180</v>
      </c>
      <c r="J235" s="25">
        <v>1989</v>
      </c>
      <c r="K235" s="36">
        <v>3663.44</v>
      </c>
      <c r="L235" s="38">
        <f t="shared" ca="1" si="8"/>
        <v>133435.65599992126</v>
      </c>
      <c r="M235" s="40">
        <f t="shared" ca="1" si="9"/>
        <v>69.386541119959062</v>
      </c>
      <c r="O235" s="36">
        <v>3473.5</v>
      </c>
      <c r="P235" s="36">
        <v>44352.950000028097</v>
      </c>
    </row>
    <row r="236" spans="9:16" x14ac:dyDescent="0.3">
      <c r="I236" t="s">
        <v>181</v>
      </c>
      <c r="J236" s="25">
        <v>1989</v>
      </c>
      <c r="K236" s="36">
        <v>3661.34</v>
      </c>
      <c r="L236" s="38">
        <f t="shared" ca="1" si="8"/>
        <v>131887.11600010516</v>
      </c>
      <c r="M236" s="40">
        <f t="shared" ca="1" si="9"/>
        <v>54.073717560043114</v>
      </c>
      <c r="O236" s="36">
        <v>3474</v>
      </c>
      <c r="P236" s="36">
        <v>44500.800000015297</v>
      </c>
    </row>
    <row r="237" spans="9:16" x14ac:dyDescent="0.3">
      <c r="I237" t="s">
        <v>182</v>
      </c>
      <c r="J237" s="25">
        <v>1989</v>
      </c>
      <c r="K237" s="36">
        <v>3658.46</v>
      </c>
      <c r="L237" s="38">
        <f t="shared" ca="1" si="8"/>
        <v>129909.93040010473</v>
      </c>
      <c r="M237" s="40">
        <f t="shared" ca="1" si="9"/>
        <v>46.767574944037698</v>
      </c>
      <c r="O237" s="36">
        <v>3474.5</v>
      </c>
      <c r="P237" s="36">
        <v>44648.650000002497</v>
      </c>
    </row>
    <row r="238" spans="9:16" x14ac:dyDescent="0.3">
      <c r="I238" t="s">
        <v>172</v>
      </c>
      <c r="J238" s="25">
        <v>1990</v>
      </c>
      <c r="K238" s="36">
        <v>3655.6</v>
      </c>
      <c r="L238" s="38">
        <f t="shared" ca="1" si="8"/>
        <v>128073.09600008558</v>
      </c>
      <c r="M238" s="40">
        <f t="shared" ca="1" si="9"/>
        <v>30.73754304002054</v>
      </c>
      <c r="O238" s="36">
        <v>3475</v>
      </c>
      <c r="P238" s="36">
        <v>44796.499999989697</v>
      </c>
    </row>
    <row r="239" spans="9:16" x14ac:dyDescent="0.3">
      <c r="I239" t="s">
        <v>173</v>
      </c>
      <c r="J239" s="25">
        <v>1990</v>
      </c>
      <c r="K239" s="36">
        <v>3653.17</v>
      </c>
      <c r="L239" s="38">
        <f t="shared" ca="1" si="8"/>
        <v>126512.4308000356</v>
      </c>
      <c r="M239" s="40">
        <f t="shared" ca="1" si="9"/>
        <v>24.037361852006764</v>
      </c>
      <c r="O239" s="36">
        <v>3475.5</v>
      </c>
      <c r="P239" s="36">
        <v>44944.349999976897</v>
      </c>
    </row>
    <row r="240" spans="9:16" x14ac:dyDescent="0.3">
      <c r="I240" t="s">
        <v>174</v>
      </c>
      <c r="J240" s="25">
        <v>1990</v>
      </c>
      <c r="K240" s="36">
        <v>3651.03</v>
      </c>
      <c r="L240" s="38">
        <f t="shared" ca="1" si="8"/>
        <v>125138.01719996985</v>
      </c>
      <c r="M240" s="40">
        <f t="shared" ca="1" si="9"/>
        <v>36.290024987991252</v>
      </c>
      <c r="O240" s="36">
        <v>3476</v>
      </c>
      <c r="P240" s="36">
        <v>45092.199999964003</v>
      </c>
    </row>
    <row r="241" spans="9:16" x14ac:dyDescent="0.3">
      <c r="I241" t="s">
        <v>175</v>
      </c>
      <c r="J241" s="25">
        <v>1990</v>
      </c>
      <c r="K241" s="36">
        <v>3649.51</v>
      </c>
      <c r="L241" s="38">
        <f t="shared" ca="1" si="8"/>
        <v>124161.79260001332</v>
      </c>
      <c r="M241" s="40">
        <f t="shared" ca="1" si="9"/>
        <v>47.181481188005066</v>
      </c>
      <c r="O241" s="36">
        <v>3476.5</v>
      </c>
      <c r="P241" s="36">
        <v>45240.049999951203</v>
      </c>
    </row>
    <row r="242" spans="9:16" x14ac:dyDescent="0.3">
      <c r="I242" t="s">
        <v>165</v>
      </c>
      <c r="J242" s="25">
        <v>1990</v>
      </c>
      <c r="K242" s="36">
        <v>3648.79</v>
      </c>
      <c r="L242" s="38">
        <f t="shared" ca="1" si="8"/>
        <v>123699.37540009338</v>
      </c>
      <c r="M242" s="40">
        <f t="shared" ca="1" si="9"/>
        <v>61.849687700046694</v>
      </c>
      <c r="O242" s="36">
        <v>3477</v>
      </c>
      <c r="P242" s="36">
        <v>45387.899999938403</v>
      </c>
    </row>
    <row r="243" spans="9:16" x14ac:dyDescent="0.3">
      <c r="I243" t="s">
        <v>176</v>
      </c>
      <c r="J243" s="25">
        <v>1990</v>
      </c>
      <c r="K243" s="36">
        <v>3650.51</v>
      </c>
      <c r="L243" s="38">
        <f t="shared" ca="1" si="8"/>
        <v>124804.04259994254</v>
      </c>
      <c r="M243" s="40">
        <f t="shared" ca="1" si="9"/>
        <v>78.626546837963801</v>
      </c>
      <c r="O243" s="36">
        <v>3477.5</v>
      </c>
      <c r="P243" s="36">
        <v>45535.749999925603</v>
      </c>
    </row>
    <row r="244" spans="9:16" x14ac:dyDescent="0.3">
      <c r="I244" t="s">
        <v>177</v>
      </c>
      <c r="J244" s="25">
        <v>1990</v>
      </c>
      <c r="K244" s="36">
        <v>3647.31</v>
      </c>
      <c r="L244" s="38">
        <f t="shared" ca="1" si="8"/>
        <v>122748.84439994115</v>
      </c>
      <c r="M244" s="40">
        <f t="shared" ca="1" si="9"/>
        <v>85.924191079958803</v>
      </c>
      <c r="O244" s="36">
        <v>3478</v>
      </c>
      <c r="P244" s="36">
        <v>45683.599999912803</v>
      </c>
    </row>
    <row r="245" spans="9:16" x14ac:dyDescent="0.3">
      <c r="I245" t="s">
        <v>178</v>
      </c>
      <c r="J245" s="25">
        <v>1990</v>
      </c>
      <c r="K245" s="36">
        <v>3641.06</v>
      </c>
      <c r="L245" s="38">
        <f t="shared" ca="1" si="8"/>
        <v>118734.78439994575</v>
      </c>
      <c r="M245" s="40">
        <f t="shared" ca="1" si="9"/>
        <v>91.425783987958226</v>
      </c>
      <c r="O245" s="36">
        <v>3478.5</v>
      </c>
      <c r="P245" s="36">
        <v>45831.449999900004</v>
      </c>
    </row>
    <row r="246" spans="9:16" x14ac:dyDescent="0.3">
      <c r="I246" t="s">
        <v>179</v>
      </c>
      <c r="J246" s="25">
        <v>1990</v>
      </c>
      <c r="K246" s="36">
        <v>3637.61</v>
      </c>
      <c r="L246" s="38">
        <f t="shared" ca="1" si="8"/>
        <v>116605.05860009976</v>
      </c>
      <c r="M246" s="40">
        <f t="shared" ca="1" si="9"/>
        <v>80.457490434068816</v>
      </c>
      <c r="O246" s="36">
        <v>3479</v>
      </c>
      <c r="P246" s="36">
        <v>45979.299999887196</v>
      </c>
    </row>
    <row r="247" spans="9:16" x14ac:dyDescent="0.3">
      <c r="I247" t="s">
        <v>180</v>
      </c>
      <c r="J247" s="25">
        <v>1990</v>
      </c>
      <c r="K247" s="36">
        <v>3637.39</v>
      </c>
      <c r="L247" s="38">
        <f t="shared" ca="1" si="8"/>
        <v>116471.68360010372</v>
      </c>
      <c r="M247" s="40">
        <f t="shared" ca="1" si="9"/>
        <v>60.565275472053933</v>
      </c>
      <c r="O247" s="36">
        <v>3479.5</v>
      </c>
      <c r="P247" s="36">
        <v>46127.150000121503</v>
      </c>
    </row>
    <row r="248" spans="9:16" x14ac:dyDescent="0.3">
      <c r="I248" t="s">
        <v>181</v>
      </c>
      <c r="J248" s="25">
        <v>1990</v>
      </c>
      <c r="K248" s="36">
        <v>3636.24</v>
      </c>
      <c r="L248" s="38">
        <f t="shared" ca="1" si="8"/>
        <v>115774.49759998661</v>
      </c>
      <c r="M248" s="40">
        <f t="shared" ca="1" si="9"/>
        <v>47.467544015994505</v>
      </c>
      <c r="O248" s="36">
        <v>3480</v>
      </c>
      <c r="P248" s="36">
        <v>46275.000000108703</v>
      </c>
    </row>
    <row r="249" spans="9:16" x14ac:dyDescent="0.3">
      <c r="I249" t="s">
        <v>182</v>
      </c>
      <c r="J249" s="25">
        <v>1990</v>
      </c>
      <c r="K249" s="36">
        <v>3633.48</v>
      </c>
      <c r="L249" s="38">
        <f t="shared" ca="1" si="8"/>
        <v>114101.24519994622</v>
      </c>
      <c r="M249" s="40">
        <f t="shared" ca="1" si="9"/>
        <v>41.076448271980638</v>
      </c>
      <c r="O249" s="36">
        <v>3480.5</v>
      </c>
      <c r="P249" s="36">
        <v>46427.769999948003</v>
      </c>
    </row>
    <row r="250" spans="9:16" x14ac:dyDescent="0.3">
      <c r="I250" t="s">
        <v>172</v>
      </c>
      <c r="J250" s="25">
        <v>1991</v>
      </c>
      <c r="K250" s="36">
        <v>3630.71</v>
      </c>
      <c r="L250" s="38">
        <f t="shared" ca="1" si="8"/>
        <v>112421.93459997419</v>
      </c>
      <c r="M250" s="40">
        <f t="shared" ca="1" si="9"/>
        <v>26.981264303993804</v>
      </c>
      <c r="O250" s="36">
        <v>3481</v>
      </c>
      <c r="P250" s="36">
        <v>46580.549999895098</v>
      </c>
    </row>
    <row r="251" spans="9:16" x14ac:dyDescent="0.3">
      <c r="I251" t="s">
        <v>173</v>
      </c>
      <c r="J251" s="25">
        <v>1991</v>
      </c>
      <c r="K251" s="36">
        <v>3629</v>
      </c>
      <c r="L251" s="38">
        <f t="shared" ca="1" si="8"/>
        <v>111385.24999996764</v>
      </c>
      <c r="M251" s="40">
        <f t="shared" ca="1" si="9"/>
        <v>21.163197499993849</v>
      </c>
      <c r="O251" s="36">
        <v>3481.5</v>
      </c>
      <c r="P251" s="36">
        <v>46733.319999981599</v>
      </c>
    </row>
    <row r="252" spans="9:16" x14ac:dyDescent="0.3">
      <c r="I252" t="s">
        <v>174</v>
      </c>
      <c r="J252" s="25">
        <v>1991</v>
      </c>
      <c r="K252" s="36">
        <v>3627.75</v>
      </c>
      <c r="L252" s="38">
        <f t="shared" ca="1" si="8"/>
        <v>110627.43500002753</v>
      </c>
      <c r="M252" s="40">
        <f t="shared" ca="1" si="9"/>
        <v>32.081956150007983</v>
      </c>
      <c r="O252" s="36">
        <v>3482</v>
      </c>
      <c r="P252" s="36">
        <v>46886.0999999286</v>
      </c>
    </row>
    <row r="253" spans="9:16" x14ac:dyDescent="0.3">
      <c r="I253" t="s">
        <v>175</v>
      </c>
      <c r="J253" s="25">
        <v>1991</v>
      </c>
      <c r="K253" s="36">
        <v>3627.61</v>
      </c>
      <c r="L253" s="38">
        <f t="shared" ca="1" si="8"/>
        <v>110542.55860004993</v>
      </c>
      <c r="M253" s="40">
        <f t="shared" ca="1" si="9"/>
        <v>42.006172268018979</v>
      </c>
      <c r="O253" s="36">
        <v>3482.5</v>
      </c>
      <c r="P253" s="36">
        <v>47038.8700000151</v>
      </c>
    </row>
    <row r="254" spans="9:16" x14ac:dyDescent="0.3">
      <c r="I254" t="s">
        <v>165</v>
      </c>
      <c r="J254" s="25">
        <v>1991</v>
      </c>
      <c r="K254" s="36">
        <v>3632.3</v>
      </c>
      <c r="L254" s="38">
        <f t="shared" ca="1" si="8"/>
        <v>113385.87199994456</v>
      </c>
      <c r="M254" s="40">
        <f t="shared" ca="1" si="9"/>
        <v>56.692935999972278</v>
      </c>
      <c r="O254" s="36">
        <v>3483</v>
      </c>
      <c r="P254" s="36">
        <v>47191.649999962101</v>
      </c>
    </row>
    <row r="255" spans="9:16" x14ac:dyDescent="0.3">
      <c r="I255" t="s">
        <v>176</v>
      </c>
      <c r="J255" s="25">
        <v>1991</v>
      </c>
      <c r="K255" s="36">
        <v>3639.02</v>
      </c>
      <c r="L255" s="38">
        <f t="shared" ca="1" si="8"/>
        <v>117459.87480001943</v>
      </c>
      <c r="M255" s="40">
        <f t="shared" ca="1" si="9"/>
        <v>73.99972112401224</v>
      </c>
      <c r="O255" s="36">
        <v>3483.5</v>
      </c>
      <c r="P255" s="36">
        <v>47344.420000048602</v>
      </c>
    </row>
    <row r="256" spans="9:16" x14ac:dyDescent="0.3">
      <c r="I256" t="s">
        <v>177</v>
      </c>
      <c r="J256" s="25">
        <v>1991</v>
      </c>
      <c r="K256" s="36">
        <v>3635.59</v>
      </c>
      <c r="L256" s="38">
        <f t="shared" ca="1" si="8"/>
        <v>115380.43339993944</v>
      </c>
      <c r="M256" s="40">
        <f t="shared" ca="1" si="9"/>
        <v>80.766303379957606</v>
      </c>
      <c r="O256" s="36">
        <v>3484</v>
      </c>
      <c r="P256" s="36">
        <v>47497.199999995697</v>
      </c>
    </row>
    <row r="257" spans="9:16" x14ac:dyDescent="0.3">
      <c r="I257" t="s">
        <v>178</v>
      </c>
      <c r="J257" s="25">
        <v>1991</v>
      </c>
      <c r="K257" s="36">
        <v>3631.22</v>
      </c>
      <c r="L257" s="38">
        <f t="shared" ca="1" si="8"/>
        <v>112731.12279995414</v>
      </c>
      <c r="M257" s="40">
        <f t="shared" ca="1" si="9"/>
        <v>86.802964555964692</v>
      </c>
      <c r="O257" s="36">
        <v>3484.5</v>
      </c>
      <c r="P257" s="36">
        <v>47649.970000082103</v>
      </c>
    </row>
    <row r="258" spans="9:16" x14ac:dyDescent="0.3">
      <c r="I258" t="s">
        <v>179</v>
      </c>
      <c r="J258" s="25">
        <v>1991</v>
      </c>
      <c r="K258" s="36">
        <v>3628.62</v>
      </c>
      <c r="L258" s="38">
        <f t="shared" ca="1" si="8"/>
        <v>111154.87120002788</v>
      </c>
      <c r="M258" s="40">
        <f t="shared" ca="1" si="9"/>
        <v>76.696861128019222</v>
      </c>
      <c r="O258" s="36">
        <v>3485</v>
      </c>
      <c r="P258" s="36">
        <v>47802.750000029198</v>
      </c>
    </row>
    <row r="259" spans="9:16" x14ac:dyDescent="0.3">
      <c r="I259" t="s">
        <v>180</v>
      </c>
      <c r="J259" s="25">
        <v>1991</v>
      </c>
      <c r="K259" s="36">
        <v>3627.24</v>
      </c>
      <c r="L259" s="38">
        <f t="shared" ca="1" si="8"/>
        <v>110318.24760003597</v>
      </c>
      <c r="M259" s="40">
        <f t="shared" ca="1" si="9"/>
        <v>57.365488752018713</v>
      </c>
      <c r="O259" s="36">
        <v>3485.5</v>
      </c>
      <c r="P259" s="36">
        <v>47955.520000115699</v>
      </c>
    </row>
    <row r="260" spans="9:16" x14ac:dyDescent="0.3">
      <c r="I260" t="s">
        <v>181</v>
      </c>
      <c r="J260" s="25">
        <v>1991</v>
      </c>
      <c r="K260" s="36">
        <v>3626.59</v>
      </c>
      <c r="L260" s="38">
        <f t="shared" ca="1" si="8"/>
        <v>109924.18340007309</v>
      </c>
      <c r="M260" s="40">
        <f t="shared" ca="1" si="9"/>
        <v>45.068915194029962</v>
      </c>
      <c r="O260" s="36">
        <v>3486</v>
      </c>
      <c r="P260" s="36">
        <v>48108.3000000627</v>
      </c>
    </row>
    <row r="261" spans="9:16" x14ac:dyDescent="0.3">
      <c r="I261" t="s">
        <v>182</v>
      </c>
      <c r="J261" s="25">
        <v>1991</v>
      </c>
      <c r="K261" s="36">
        <v>3624.55</v>
      </c>
      <c r="L261" s="38">
        <f t="shared" ca="1" si="8"/>
        <v>108687.43299989612</v>
      </c>
      <c r="M261" s="40">
        <f t="shared" ca="1" si="9"/>
        <v>39.127475879962603</v>
      </c>
      <c r="O261" s="36">
        <v>3486.5</v>
      </c>
      <c r="P261" s="36">
        <v>48261.069999902102</v>
      </c>
    </row>
    <row r="262" spans="9:16" x14ac:dyDescent="0.3">
      <c r="I262" t="s">
        <v>172</v>
      </c>
      <c r="J262" s="25">
        <v>1992</v>
      </c>
      <c r="K262" s="36">
        <v>3621.26</v>
      </c>
      <c r="L262" s="38">
        <f t="shared" ca="1" si="8"/>
        <v>106692.87239991059</v>
      </c>
      <c r="M262" s="40">
        <f t="shared" ca="1" si="9"/>
        <v>25.606289375978541</v>
      </c>
      <c r="O262" s="36">
        <v>3487</v>
      </c>
      <c r="P262" s="36">
        <v>48413.850000096201</v>
      </c>
    </row>
    <row r="263" spans="9:16" x14ac:dyDescent="0.3">
      <c r="I263" t="s">
        <v>173</v>
      </c>
      <c r="J263" s="25">
        <v>1992</v>
      </c>
      <c r="K263" s="36">
        <v>3619.83</v>
      </c>
      <c r="L263" s="38">
        <f t="shared" ca="1" si="8"/>
        <v>105839.39299990889</v>
      </c>
      <c r="M263" s="40">
        <f t="shared" ca="1" si="9"/>
        <v>20.109484669982688</v>
      </c>
      <c r="O263" s="36">
        <v>3487.5</v>
      </c>
      <c r="P263" s="36">
        <v>48566.619999935603</v>
      </c>
    </row>
    <row r="264" spans="9:16" x14ac:dyDescent="0.3">
      <c r="I264" t="s">
        <v>174</v>
      </c>
      <c r="J264" s="25">
        <v>1992</v>
      </c>
      <c r="K264" s="36">
        <v>3619.39</v>
      </c>
      <c r="L264" s="38">
        <f t="shared" ca="1" si="8"/>
        <v>105607.46899993555</v>
      </c>
      <c r="M264" s="40">
        <f t="shared" ca="1" si="9"/>
        <v>30.626166009981304</v>
      </c>
      <c r="O264" s="36">
        <v>3488</v>
      </c>
      <c r="P264" s="36">
        <v>48719.399999882698</v>
      </c>
    </row>
    <row r="265" spans="9:16" x14ac:dyDescent="0.3">
      <c r="I265" t="s">
        <v>175</v>
      </c>
      <c r="J265" s="25">
        <v>1992</v>
      </c>
      <c r="K265" s="36">
        <v>3621.41</v>
      </c>
      <c r="L265" s="38">
        <f t="shared" ca="1" si="8"/>
        <v>106783.80839992804</v>
      </c>
      <c r="M265" s="40">
        <f t="shared" ca="1" si="9"/>
        <v>40.577847191972651</v>
      </c>
      <c r="O265" s="36">
        <v>3488.5</v>
      </c>
      <c r="P265" s="36">
        <v>48872.169999969097</v>
      </c>
    </row>
    <row r="266" spans="9:16" x14ac:dyDescent="0.3">
      <c r="I266" t="s">
        <v>165</v>
      </c>
      <c r="J266" s="25">
        <v>1992</v>
      </c>
      <c r="K266" s="36">
        <v>3630.73</v>
      </c>
      <c r="L266" s="38">
        <f t="shared" ref="L266:L329" ca="1" si="10">FORECAST(K266,OFFSET($P$28:$P$712,MATCH(K266,$O$28:$O$712,1)-1,0,2), OFFSET($O$28:$O$712,MATCH(K266,$O$28:$O$712,1)-1,0,2))</f>
        <v>112434.05979997106</v>
      </c>
      <c r="M266" s="40">
        <f t="shared" ca="1" si="9"/>
        <v>56.217029899985526</v>
      </c>
      <c r="O266" s="36">
        <v>3489</v>
      </c>
      <c r="P266" s="36">
        <v>49024.9499999162</v>
      </c>
    </row>
    <row r="267" spans="9:16" x14ac:dyDescent="0.3">
      <c r="I267" t="s">
        <v>176</v>
      </c>
      <c r="J267" s="25">
        <v>1992</v>
      </c>
      <c r="K267" s="36">
        <v>3633.74</v>
      </c>
      <c r="L267" s="38">
        <f t="shared" ca="1" si="10"/>
        <v>114258.87240002886</v>
      </c>
      <c r="M267" s="40">
        <f t="shared" ref="M267:M330" ca="1" si="11">VLOOKUP(I267,$O$10:$P$21,2,FALSE)*L267/1000</f>
        <v>71.98308961201819</v>
      </c>
      <c r="O267" s="36">
        <v>3489.5</v>
      </c>
      <c r="P267" s="36">
        <v>49177.720000002701</v>
      </c>
    </row>
    <row r="268" spans="9:16" x14ac:dyDescent="0.3">
      <c r="I268" t="s">
        <v>177</v>
      </c>
      <c r="J268" s="25">
        <v>1992</v>
      </c>
      <c r="K268" s="36">
        <v>3630.54</v>
      </c>
      <c r="L268" s="38">
        <f t="shared" ca="1" si="10"/>
        <v>112318.87040000129</v>
      </c>
      <c r="M268" s="40">
        <f t="shared" ca="1" si="11"/>
        <v>78.623209280000893</v>
      </c>
      <c r="O268" s="36">
        <v>3490</v>
      </c>
      <c r="P268" s="36">
        <v>49330.499999949701</v>
      </c>
    </row>
    <row r="269" spans="9:16" x14ac:dyDescent="0.3">
      <c r="I269" t="s">
        <v>178</v>
      </c>
      <c r="J269" s="25">
        <v>1992</v>
      </c>
      <c r="K269" s="36">
        <v>3626.16</v>
      </c>
      <c r="L269" s="38">
        <f t="shared" ca="1" si="10"/>
        <v>109663.49840004626</v>
      </c>
      <c r="M269" s="40">
        <f t="shared" ca="1" si="11"/>
        <v>84.440893768035622</v>
      </c>
      <c r="O269" s="36">
        <v>3490.5</v>
      </c>
      <c r="P269" s="36">
        <v>49483.270000036202</v>
      </c>
    </row>
    <row r="270" spans="9:16" x14ac:dyDescent="0.3">
      <c r="I270" t="s">
        <v>179</v>
      </c>
      <c r="J270" s="25">
        <v>1992</v>
      </c>
      <c r="K270" s="36">
        <v>3623.01</v>
      </c>
      <c r="L270" s="38">
        <f t="shared" ca="1" si="10"/>
        <v>107753.81240008259</v>
      </c>
      <c r="M270" s="40">
        <f t="shared" ca="1" si="11"/>
        <v>74.350130556056996</v>
      </c>
      <c r="O270" s="36">
        <v>3491</v>
      </c>
      <c r="P270" s="36">
        <v>49636.049999983203</v>
      </c>
    </row>
    <row r="271" spans="9:16" x14ac:dyDescent="0.3">
      <c r="I271" t="s">
        <v>180</v>
      </c>
      <c r="J271" s="25">
        <v>1992</v>
      </c>
      <c r="K271" s="36">
        <v>3621.21</v>
      </c>
      <c r="L271" s="38">
        <f t="shared" ca="1" si="10"/>
        <v>106662.56039990415</v>
      </c>
      <c r="M271" s="40">
        <f t="shared" ca="1" si="11"/>
        <v>55.464531407950162</v>
      </c>
      <c r="O271" s="36">
        <v>3491.5</v>
      </c>
      <c r="P271" s="36">
        <v>49788.820000069703</v>
      </c>
    </row>
    <row r="272" spans="9:16" x14ac:dyDescent="0.3">
      <c r="I272" t="s">
        <v>181</v>
      </c>
      <c r="J272" s="25">
        <v>1992</v>
      </c>
      <c r="K272" s="36">
        <v>3619.44</v>
      </c>
      <c r="L272" s="38">
        <f t="shared" ca="1" si="10"/>
        <v>105633.8239999325</v>
      </c>
      <c r="M272" s="40">
        <f t="shared" ca="1" si="11"/>
        <v>43.30986783997232</v>
      </c>
      <c r="O272" s="36">
        <v>3492</v>
      </c>
      <c r="P272" s="36">
        <v>49941.600000016799</v>
      </c>
    </row>
    <row r="273" spans="9:16" x14ac:dyDescent="0.3">
      <c r="I273" t="s">
        <v>182</v>
      </c>
      <c r="J273" s="25">
        <v>1992</v>
      </c>
      <c r="K273" s="36">
        <v>3615.91</v>
      </c>
      <c r="L273" s="38">
        <f t="shared" ca="1" si="10"/>
        <v>103773.16099990136</v>
      </c>
      <c r="M273" s="40">
        <f t="shared" ca="1" si="11"/>
        <v>37.358337959964487</v>
      </c>
      <c r="O273" s="36">
        <v>3492.5</v>
      </c>
      <c r="P273" s="36">
        <v>50094.370000103198</v>
      </c>
    </row>
    <row r="274" spans="9:16" x14ac:dyDescent="0.3">
      <c r="I274" t="s">
        <v>172</v>
      </c>
      <c r="J274" s="25">
        <v>1993</v>
      </c>
      <c r="K274" s="36">
        <v>3613.68</v>
      </c>
      <c r="L274" s="38">
        <f t="shared" ca="1" si="10"/>
        <v>102597.72800003714</v>
      </c>
      <c r="M274" s="40">
        <f t="shared" ca="1" si="11"/>
        <v>24.623454720008912</v>
      </c>
      <c r="O274" s="36">
        <v>3493</v>
      </c>
      <c r="P274" s="36">
        <v>50247.1500000503</v>
      </c>
    </row>
    <row r="275" spans="9:16" x14ac:dyDescent="0.3">
      <c r="I275" t="s">
        <v>173</v>
      </c>
      <c r="J275" s="25">
        <v>1993</v>
      </c>
      <c r="K275" s="36">
        <v>3612.6</v>
      </c>
      <c r="L275" s="38">
        <f t="shared" ca="1" si="10"/>
        <v>102028.46000010287</v>
      </c>
      <c r="M275" s="40">
        <f t="shared" ca="1" si="11"/>
        <v>19.385407400019545</v>
      </c>
      <c r="O275" s="36">
        <v>3493.5</v>
      </c>
      <c r="P275" s="36">
        <v>50399.919999889702</v>
      </c>
    </row>
    <row r="276" spans="9:16" x14ac:dyDescent="0.3">
      <c r="I276" t="s">
        <v>174</v>
      </c>
      <c r="J276" s="25">
        <v>1993</v>
      </c>
      <c r="K276" s="36">
        <v>3616.66</v>
      </c>
      <c r="L276" s="38">
        <f t="shared" ca="1" si="10"/>
        <v>104168.48600010225</v>
      </c>
      <c r="M276" s="40">
        <f t="shared" ca="1" si="11"/>
        <v>30.208860940029648</v>
      </c>
      <c r="O276" s="36">
        <v>3494</v>
      </c>
      <c r="P276" s="36">
        <v>50552.700000083802</v>
      </c>
    </row>
    <row r="277" spans="9:16" x14ac:dyDescent="0.3">
      <c r="I277" t="s">
        <v>175</v>
      </c>
      <c r="J277" s="25">
        <v>1993</v>
      </c>
      <c r="K277" s="36">
        <v>3623.7</v>
      </c>
      <c r="L277" s="38">
        <f t="shared" ca="1" si="10"/>
        <v>108172.12199996621</v>
      </c>
      <c r="M277" s="40">
        <f t="shared" ca="1" si="11"/>
        <v>41.105406359987157</v>
      </c>
      <c r="O277" s="36">
        <v>3494.5</v>
      </c>
      <c r="P277" s="36">
        <v>50705.469999923203</v>
      </c>
    </row>
    <row r="278" spans="9:16" x14ac:dyDescent="0.3">
      <c r="I278" t="s">
        <v>165</v>
      </c>
      <c r="J278" s="25">
        <v>1993</v>
      </c>
      <c r="K278" s="36">
        <v>3646.67</v>
      </c>
      <c r="L278" s="38">
        <f t="shared" ca="1" si="10"/>
        <v>122337.80419998383</v>
      </c>
      <c r="M278" s="40">
        <f t="shared" ca="1" si="11"/>
        <v>61.168902099991918</v>
      </c>
      <c r="O278" s="36">
        <v>3495</v>
      </c>
      <c r="P278" s="36">
        <v>50858.250000117398</v>
      </c>
    </row>
    <row r="279" spans="9:16" x14ac:dyDescent="0.3">
      <c r="I279" t="s">
        <v>176</v>
      </c>
      <c r="J279" s="25">
        <v>1993</v>
      </c>
      <c r="K279" s="36">
        <v>3666.34</v>
      </c>
      <c r="L279" s="38">
        <f t="shared" ca="1" si="10"/>
        <v>135574.11600000923</v>
      </c>
      <c r="M279" s="40">
        <f t="shared" ca="1" si="11"/>
        <v>85.411693080005819</v>
      </c>
      <c r="O279" s="36">
        <v>3495.5</v>
      </c>
      <c r="P279" s="36">
        <v>51011.019999956698</v>
      </c>
    </row>
    <row r="280" spans="9:16" x14ac:dyDescent="0.3">
      <c r="I280" t="s">
        <v>177</v>
      </c>
      <c r="J280" s="25">
        <v>1993</v>
      </c>
      <c r="K280" s="36">
        <v>3667.73</v>
      </c>
      <c r="L280" s="38">
        <f t="shared" ca="1" si="10"/>
        <v>136599.10200005071</v>
      </c>
      <c r="M280" s="40">
        <f t="shared" ca="1" si="11"/>
        <v>95.61937140003549</v>
      </c>
      <c r="O280" s="36">
        <v>3496</v>
      </c>
      <c r="P280" s="36">
        <v>51163.7999999038</v>
      </c>
    </row>
    <row r="281" spans="9:16" x14ac:dyDescent="0.3">
      <c r="I281" t="s">
        <v>178</v>
      </c>
      <c r="J281" s="25">
        <v>1993</v>
      </c>
      <c r="K281" s="36">
        <v>3664.39</v>
      </c>
      <c r="L281" s="38">
        <f t="shared" ca="1" si="10"/>
        <v>134136.18599994993</v>
      </c>
      <c r="M281" s="40">
        <f t="shared" ca="1" si="11"/>
        <v>103.28486321996145</v>
      </c>
      <c r="O281" s="36">
        <v>3496.5</v>
      </c>
      <c r="P281" s="36">
        <v>51316.569999990199</v>
      </c>
    </row>
    <row r="282" spans="9:16" x14ac:dyDescent="0.3">
      <c r="I282" t="s">
        <v>179</v>
      </c>
      <c r="J282" s="25">
        <v>1993</v>
      </c>
      <c r="K282" s="36">
        <v>3662.52</v>
      </c>
      <c r="L282" s="38">
        <f t="shared" ca="1" si="10"/>
        <v>132757.24799989397</v>
      </c>
      <c r="M282" s="40">
        <f t="shared" ca="1" si="11"/>
        <v>91.602501119926828</v>
      </c>
      <c r="O282" s="36">
        <v>3497</v>
      </c>
      <c r="P282" s="36">
        <v>51469.349999937302</v>
      </c>
    </row>
    <row r="283" spans="9:16" x14ac:dyDescent="0.3">
      <c r="I283" t="s">
        <v>180</v>
      </c>
      <c r="J283" s="25">
        <v>1993</v>
      </c>
      <c r="K283" s="36">
        <v>3662.26</v>
      </c>
      <c r="L283" s="38">
        <f t="shared" ca="1" si="10"/>
        <v>132565.52399988566</v>
      </c>
      <c r="M283" s="40">
        <f t="shared" ca="1" si="11"/>
        <v>68.934072479940539</v>
      </c>
      <c r="O283" s="36">
        <v>3497.5</v>
      </c>
      <c r="P283" s="36">
        <v>51622.120000023802</v>
      </c>
    </row>
    <row r="284" spans="9:16" x14ac:dyDescent="0.3">
      <c r="I284" t="s">
        <v>181</v>
      </c>
      <c r="J284" s="25">
        <v>1993</v>
      </c>
      <c r="K284" s="36">
        <v>3661.53</v>
      </c>
      <c r="L284" s="38">
        <f t="shared" ca="1" si="10"/>
        <v>132027.22200009599</v>
      </c>
      <c r="M284" s="40">
        <f t="shared" ca="1" si="11"/>
        <v>54.131161020039357</v>
      </c>
      <c r="O284" s="36">
        <v>3498</v>
      </c>
      <c r="P284" s="36">
        <v>51774.899999970803</v>
      </c>
    </row>
    <row r="285" spans="9:16" x14ac:dyDescent="0.3">
      <c r="I285" t="s">
        <v>182</v>
      </c>
      <c r="J285" s="25">
        <v>1993</v>
      </c>
      <c r="K285" s="36">
        <v>3659.31</v>
      </c>
      <c r="L285" s="38">
        <f t="shared" ca="1" si="10"/>
        <v>130455.84439998586</v>
      </c>
      <c r="M285" s="40">
        <f t="shared" ca="1" si="11"/>
        <v>46.96410398399491</v>
      </c>
      <c r="O285" s="36">
        <v>3498.5</v>
      </c>
      <c r="P285" s="36">
        <v>51927.670000057296</v>
      </c>
    </row>
    <row r="286" spans="9:16" x14ac:dyDescent="0.3">
      <c r="I286" t="s">
        <v>172</v>
      </c>
      <c r="J286" s="25">
        <v>1994</v>
      </c>
      <c r="K286" s="36">
        <v>3657.15</v>
      </c>
      <c r="L286" s="38">
        <f t="shared" ca="1" si="10"/>
        <v>129068.58600000339</v>
      </c>
      <c r="M286" s="40">
        <f t="shared" ca="1" si="11"/>
        <v>30.976460640000813</v>
      </c>
      <c r="O286" s="36">
        <v>3499</v>
      </c>
      <c r="P286" s="36">
        <v>52080.450000004399</v>
      </c>
    </row>
    <row r="287" spans="9:16" x14ac:dyDescent="0.3">
      <c r="I287" t="s">
        <v>173</v>
      </c>
      <c r="J287" s="25">
        <v>1994</v>
      </c>
      <c r="K287" s="36">
        <v>3655.04</v>
      </c>
      <c r="L287" s="38">
        <f t="shared" ca="1" si="10"/>
        <v>127713.43959993683</v>
      </c>
      <c r="M287" s="40">
        <f t="shared" ca="1" si="11"/>
        <v>24.265553523987997</v>
      </c>
      <c r="O287" s="36">
        <v>3499.5</v>
      </c>
      <c r="P287" s="36">
        <v>52233.220000090798</v>
      </c>
    </row>
    <row r="288" spans="9:16" x14ac:dyDescent="0.3">
      <c r="I288" t="s">
        <v>174</v>
      </c>
      <c r="J288" s="25">
        <v>1994</v>
      </c>
      <c r="K288" s="36">
        <v>3654.52</v>
      </c>
      <c r="L288" s="38">
        <f t="shared" ca="1" si="10"/>
        <v>127379.46519990638</v>
      </c>
      <c r="M288" s="40">
        <f t="shared" ca="1" si="11"/>
        <v>36.940044907972847</v>
      </c>
      <c r="O288" s="36">
        <v>3500</v>
      </c>
      <c r="P288" s="36">
        <v>52386.0000000379</v>
      </c>
    </row>
    <row r="289" spans="9:16" x14ac:dyDescent="0.3">
      <c r="I289" t="s">
        <v>175</v>
      </c>
      <c r="J289" s="25">
        <v>1994</v>
      </c>
      <c r="K289" s="36">
        <v>3654.01</v>
      </c>
      <c r="L289" s="38">
        <f t="shared" ca="1" si="10"/>
        <v>127051.92239999352</v>
      </c>
      <c r="M289" s="40">
        <f t="shared" ca="1" si="11"/>
        <v>48.279730511997535</v>
      </c>
      <c r="O289" s="36">
        <v>3500.5</v>
      </c>
      <c r="P289" s="36">
        <v>52563.2500000699</v>
      </c>
    </row>
    <row r="290" spans="9:16" x14ac:dyDescent="0.3">
      <c r="I290" t="s">
        <v>165</v>
      </c>
      <c r="J290" s="25">
        <v>1994</v>
      </c>
      <c r="K290" s="36">
        <v>3661.03</v>
      </c>
      <c r="L290" s="38">
        <f t="shared" ca="1" si="10"/>
        <v>131658.52200009581</v>
      </c>
      <c r="M290" s="40">
        <f t="shared" ca="1" si="11"/>
        <v>65.829261000047907</v>
      </c>
      <c r="O290" s="36">
        <v>3501</v>
      </c>
      <c r="P290" s="36">
        <v>52740.5000001019</v>
      </c>
    </row>
    <row r="291" spans="9:16" x14ac:dyDescent="0.3">
      <c r="I291" t="s">
        <v>176</v>
      </c>
      <c r="J291" s="25">
        <v>1994</v>
      </c>
      <c r="K291" s="36">
        <v>3665.66</v>
      </c>
      <c r="L291" s="38">
        <f t="shared" ca="1" si="10"/>
        <v>135072.68399998872</v>
      </c>
      <c r="M291" s="40">
        <f t="shared" ca="1" si="11"/>
        <v>85.095790919992893</v>
      </c>
      <c r="O291" s="36">
        <v>3501.5</v>
      </c>
      <c r="P291" s="36">
        <v>52917.749999886903</v>
      </c>
    </row>
    <row r="292" spans="9:16" x14ac:dyDescent="0.3">
      <c r="I292" t="s">
        <v>177</v>
      </c>
      <c r="J292" s="25">
        <v>1994</v>
      </c>
      <c r="K292" s="36">
        <v>3661.76</v>
      </c>
      <c r="L292" s="38">
        <f t="shared" ca="1" si="10"/>
        <v>132196.82399998931</v>
      </c>
      <c r="M292" s="40">
        <f t="shared" ca="1" si="11"/>
        <v>92.537776799992514</v>
      </c>
      <c r="O292" s="36">
        <v>3502</v>
      </c>
      <c r="P292" s="36">
        <v>53094.999999918902</v>
      </c>
    </row>
    <row r="293" spans="9:16" x14ac:dyDescent="0.3">
      <c r="I293" t="s">
        <v>178</v>
      </c>
      <c r="J293" s="25">
        <v>1994</v>
      </c>
      <c r="K293" s="36">
        <v>3656.9</v>
      </c>
      <c r="L293" s="38">
        <f t="shared" ca="1" si="10"/>
        <v>128908.02400002629</v>
      </c>
      <c r="M293" s="40">
        <f t="shared" ca="1" si="11"/>
        <v>99.259178480020239</v>
      </c>
      <c r="O293" s="36">
        <v>3502.5</v>
      </c>
      <c r="P293" s="36">
        <v>53272.249999950902</v>
      </c>
    </row>
    <row r="294" spans="9:16" x14ac:dyDescent="0.3">
      <c r="I294" t="s">
        <v>179</v>
      </c>
      <c r="J294" s="25">
        <v>1994</v>
      </c>
      <c r="K294" s="36">
        <v>3654.42</v>
      </c>
      <c r="L294" s="38">
        <f t="shared" ca="1" si="10"/>
        <v>127315.24079992063</v>
      </c>
      <c r="M294" s="40">
        <f t="shared" ca="1" si="11"/>
        <v>87.847516151945229</v>
      </c>
      <c r="O294" s="36">
        <v>3503</v>
      </c>
      <c r="P294" s="36">
        <v>53449.499999982901</v>
      </c>
    </row>
    <row r="295" spans="9:16" x14ac:dyDescent="0.3">
      <c r="I295" t="s">
        <v>180</v>
      </c>
      <c r="J295" s="25">
        <v>1994</v>
      </c>
      <c r="K295" s="36">
        <v>3653.73</v>
      </c>
      <c r="L295" s="38">
        <f t="shared" ca="1" si="10"/>
        <v>126872.08979998529</v>
      </c>
      <c r="M295" s="40">
        <f t="shared" ca="1" si="11"/>
        <v>65.973486695992349</v>
      </c>
      <c r="O295" s="36">
        <v>3503.5</v>
      </c>
      <c r="P295" s="36">
        <v>53626.750000015003</v>
      </c>
    </row>
    <row r="296" spans="9:16" x14ac:dyDescent="0.3">
      <c r="I296" t="s">
        <v>181</v>
      </c>
      <c r="J296" s="25">
        <v>1994</v>
      </c>
      <c r="K296" s="36">
        <v>3652.4</v>
      </c>
      <c r="L296" s="38">
        <f t="shared" ca="1" si="10"/>
        <v>126017.89600001555</v>
      </c>
      <c r="M296" s="40">
        <f t="shared" ca="1" si="11"/>
        <v>51.667337360006371</v>
      </c>
      <c r="O296" s="36">
        <v>3504</v>
      </c>
      <c r="P296" s="36">
        <v>53804.000000047003</v>
      </c>
    </row>
    <row r="297" spans="9:16" x14ac:dyDescent="0.3">
      <c r="I297" t="s">
        <v>182</v>
      </c>
      <c r="J297" s="25">
        <v>1994</v>
      </c>
      <c r="K297" s="36">
        <v>3650.04</v>
      </c>
      <c r="L297" s="38">
        <f t="shared" ca="1" si="10"/>
        <v>124502.18960002391</v>
      </c>
      <c r="M297" s="40">
        <f t="shared" ca="1" si="11"/>
        <v>44.820788256008605</v>
      </c>
      <c r="O297" s="36">
        <v>3504.5</v>
      </c>
      <c r="P297" s="36">
        <v>53981.250000079002</v>
      </c>
    </row>
    <row r="298" spans="9:16" x14ac:dyDescent="0.3">
      <c r="I298" t="s">
        <v>172</v>
      </c>
      <c r="J298" s="25">
        <v>1995</v>
      </c>
      <c r="K298" s="36">
        <v>3646.98</v>
      </c>
      <c r="L298" s="38">
        <f t="shared" ca="1" si="10"/>
        <v>122536.90479999501</v>
      </c>
      <c r="M298" s="40">
        <f t="shared" ca="1" si="11"/>
        <v>29.408857151998802</v>
      </c>
      <c r="O298" s="36">
        <v>3505</v>
      </c>
      <c r="P298" s="36">
        <v>54158.500000111002</v>
      </c>
    </row>
    <row r="299" spans="9:16" x14ac:dyDescent="0.3">
      <c r="I299" t="s">
        <v>173</v>
      </c>
      <c r="J299" s="25">
        <v>1995</v>
      </c>
      <c r="K299" s="36">
        <v>3644.74</v>
      </c>
      <c r="L299" s="38">
        <f t="shared" ca="1" si="10"/>
        <v>121098.26240000967</v>
      </c>
      <c r="M299" s="40">
        <f t="shared" ca="1" si="11"/>
        <v>23.008669856001838</v>
      </c>
      <c r="O299" s="36">
        <v>3505.5</v>
      </c>
      <c r="P299" s="36">
        <v>54335.749999895903</v>
      </c>
    </row>
    <row r="300" spans="9:16" x14ac:dyDescent="0.3">
      <c r="I300" t="s">
        <v>174</v>
      </c>
      <c r="J300" s="25">
        <v>1995</v>
      </c>
      <c r="K300" s="36">
        <v>3645.21</v>
      </c>
      <c r="L300" s="38">
        <f t="shared" ca="1" si="10"/>
        <v>121400.12039995706</v>
      </c>
      <c r="M300" s="40">
        <f t="shared" ca="1" si="11"/>
        <v>35.206034915987544</v>
      </c>
      <c r="O300" s="36">
        <v>3506</v>
      </c>
      <c r="P300" s="36">
        <v>54512.999999927997</v>
      </c>
    </row>
    <row r="301" spans="9:16" x14ac:dyDescent="0.3">
      <c r="I301" t="s">
        <v>175</v>
      </c>
      <c r="J301" s="25">
        <v>1995</v>
      </c>
      <c r="K301" s="36">
        <v>3646.52</v>
      </c>
      <c r="L301" s="38">
        <f t="shared" ca="1" si="10"/>
        <v>122241.46519997856</v>
      </c>
      <c r="M301" s="40">
        <f t="shared" ca="1" si="11"/>
        <v>46.451756775991853</v>
      </c>
      <c r="O301" s="36">
        <v>3506.5</v>
      </c>
      <c r="P301" s="36">
        <v>54690.249999959997</v>
      </c>
    </row>
    <row r="302" spans="9:16" x14ac:dyDescent="0.3">
      <c r="I302" t="s">
        <v>165</v>
      </c>
      <c r="J302" s="25">
        <v>1995</v>
      </c>
      <c r="K302" s="36">
        <v>3658.91</v>
      </c>
      <c r="L302" s="38">
        <f t="shared" ca="1" si="10"/>
        <v>130198.94659992913</v>
      </c>
      <c r="M302" s="40">
        <f t="shared" ca="1" si="11"/>
        <v>65.099473299964558</v>
      </c>
      <c r="O302" s="36">
        <v>3507</v>
      </c>
      <c r="P302" s="36">
        <v>54867.499999991996</v>
      </c>
    </row>
    <row r="303" spans="9:16" x14ac:dyDescent="0.3">
      <c r="I303" t="s">
        <v>176</v>
      </c>
      <c r="J303" s="25">
        <v>1995</v>
      </c>
      <c r="K303" s="36">
        <v>3680.28</v>
      </c>
      <c r="L303" s="38">
        <f t="shared" ca="1" si="10"/>
        <v>145858.91520001506</v>
      </c>
      <c r="M303" s="40">
        <f t="shared" ca="1" si="11"/>
        <v>91.891116576009495</v>
      </c>
      <c r="O303" s="36">
        <v>3507.5</v>
      </c>
      <c r="P303" s="36">
        <v>55044.750000024003</v>
      </c>
    </row>
    <row r="304" spans="9:16" x14ac:dyDescent="0.3">
      <c r="I304" t="s">
        <v>177</v>
      </c>
      <c r="J304" s="25">
        <v>1995</v>
      </c>
      <c r="K304" s="36">
        <v>3693.59</v>
      </c>
      <c r="L304" s="38">
        <f t="shared" ca="1" si="10"/>
        <v>155932.58739988646</v>
      </c>
      <c r="M304" s="40">
        <f t="shared" ca="1" si="11"/>
        <v>109.1528111799205</v>
      </c>
      <c r="O304" s="36">
        <v>3508</v>
      </c>
      <c r="P304" s="36">
        <v>55222.000000056098</v>
      </c>
    </row>
    <row r="305" spans="9:16" x14ac:dyDescent="0.3">
      <c r="I305" t="s">
        <v>178</v>
      </c>
      <c r="J305" s="25">
        <v>1995</v>
      </c>
      <c r="K305" s="36">
        <v>3691.43</v>
      </c>
      <c r="L305" s="38">
        <f t="shared" ca="1" si="10"/>
        <v>154297.79120004037</v>
      </c>
      <c r="M305" s="40">
        <f t="shared" ca="1" si="11"/>
        <v>118.80929922403108</v>
      </c>
      <c r="O305" s="36">
        <v>3508.5</v>
      </c>
      <c r="P305" s="36">
        <v>55399.250000088097</v>
      </c>
    </row>
    <row r="306" spans="9:16" x14ac:dyDescent="0.3">
      <c r="I306" t="s">
        <v>179</v>
      </c>
      <c r="J306" s="25">
        <v>1995</v>
      </c>
      <c r="K306" s="36">
        <v>3687.1</v>
      </c>
      <c r="L306" s="38">
        <f t="shared" ca="1" si="10"/>
        <v>151020.6339999456</v>
      </c>
      <c r="M306" s="40">
        <f t="shared" ca="1" si="11"/>
        <v>104.20423745996246</v>
      </c>
      <c r="O306" s="36">
        <v>3509</v>
      </c>
      <c r="P306" s="36">
        <v>55576.500000120097</v>
      </c>
    </row>
    <row r="307" spans="9:16" x14ac:dyDescent="0.3">
      <c r="I307" t="s">
        <v>180</v>
      </c>
      <c r="J307" s="25">
        <v>1995</v>
      </c>
      <c r="K307" s="36">
        <v>3684.58</v>
      </c>
      <c r="L307" s="38">
        <f t="shared" ca="1" si="10"/>
        <v>149113.36880004453</v>
      </c>
      <c r="M307" s="40">
        <f t="shared" ca="1" si="11"/>
        <v>77.538951776023154</v>
      </c>
      <c r="O307" s="36">
        <v>3509.5</v>
      </c>
      <c r="P307" s="36">
        <v>55753.749999904998</v>
      </c>
    </row>
    <row r="308" spans="9:16" x14ac:dyDescent="0.3">
      <c r="I308" t="s">
        <v>181</v>
      </c>
      <c r="J308" s="25">
        <v>1995</v>
      </c>
      <c r="K308" s="36">
        <v>3682.88</v>
      </c>
      <c r="L308" s="38">
        <f t="shared" ca="1" si="10"/>
        <v>147826.7267999528</v>
      </c>
      <c r="M308" s="40">
        <f t="shared" ca="1" si="11"/>
        <v>60.608957987980638</v>
      </c>
      <c r="O308" s="36">
        <v>3510</v>
      </c>
      <c r="P308" s="36">
        <v>55930.999999937099</v>
      </c>
    </row>
    <row r="309" spans="9:16" x14ac:dyDescent="0.3">
      <c r="I309" t="s">
        <v>182</v>
      </c>
      <c r="J309" s="25">
        <v>1995</v>
      </c>
      <c r="K309" s="36">
        <v>3680.92</v>
      </c>
      <c r="L309" s="38">
        <f t="shared" ca="1" si="10"/>
        <v>146343.30120009882</v>
      </c>
      <c r="M309" s="40">
        <f t="shared" ca="1" si="11"/>
        <v>52.683588432035577</v>
      </c>
      <c r="O309" s="36">
        <v>3510.5</v>
      </c>
      <c r="P309" s="36">
        <v>56108.249999969099</v>
      </c>
    </row>
    <row r="310" spans="9:16" x14ac:dyDescent="0.3">
      <c r="I310" t="s">
        <v>172</v>
      </c>
      <c r="J310" s="25">
        <v>1996</v>
      </c>
      <c r="K310" s="36">
        <v>3677.85</v>
      </c>
      <c r="L310" s="38">
        <f t="shared" ca="1" si="10"/>
        <v>144061.59000010975</v>
      </c>
      <c r="M310" s="40">
        <f t="shared" ca="1" si="11"/>
        <v>34.574781600026341</v>
      </c>
      <c r="O310" s="36">
        <v>3511</v>
      </c>
      <c r="P310" s="36">
        <v>56285.500000001099</v>
      </c>
    </row>
    <row r="311" spans="9:16" x14ac:dyDescent="0.3">
      <c r="I311" t="s">
        <v>173</v>
      </c>
      <c r="J311" s="25">
        <v>1996</v>
      </c>
      <c r="K311" s="36">
        <v>3676.08</v>
      </c>
      <c r="L311" s="38">
        <f t="shared" ca="1" si="10"/>
        <v>142756.39200005634</v>
      </c>
      <c r="M311" s="40">
        <f t="shared" ca="1" si="11"/>
        <v>27.123714480010705</v>
      </c>
      <c r="O311" s="36">
        <v>3511.5</v>
      </c>
      <c r="P311" s="36">
        <v>56462.750000033098</v>
      </c>
    </row>
    <row r="312" spans="9:16" x14ac:dyDescent="0.3">
      <c r="I312" t="s">
        <v>174</v>
      </c>
      <c r="J312" s="25">
        <v>1996</v>
      </c>
      <c r="K312" s="36">
        <v>3672.74</v>
      </c>
      <c r="L312" s="38">
        <f t="shared" ca="1" si="10"/>
        <v>140293.47599995462</v>
      </c>
      <c r="M312" s="40">
        <f t="shared" ca="1" si="11"/>
        <v>40.685108039986837</v>
      </c>
      <c r="O312" s="36">
        <v>3512</v>
      </c>
      <c r="P312" s="36">
        <v>56640.0000000652</v>
      </c>
    </row>
    <row r="313" spans="9:16" x14ac:dyDescent="0.3">
      <c r="I313" t="s">
        <v>175</v>
      </c>
      <c r="J313" s="25">
        <v>1996</v>
      </c>
      <c r="K313" s="36">
        <v>3672.5</v>
      </c>
      <c r="L313" s="38">
        <f t="shared" ca="1" si="10"/>
        <v>140116.49999994785</v>
      </c>
      <c r="M313" s="40">
        <f t="shared" ca="1" si="11"/>
        <v>53.244269999980183</v>
      </c>
      <c r="O313" s="36">
        <v>3512.5</v>
      </c>
      <c r="P313" s="36">
        <v>56817.2500000972</v>
      </c>
    </row>
    <row r="314" spans="9:16" x14ac:dyDescent="0.3">
      <c r="I314" t="s">
        <v>165</v>
      </c>
      <c r="J314" s="25">
        <v>1996</v>
      </c>
      <c r="K314" s="36">
        <v>3680.9</v>
      </c>
      <c r="L314" s="38">
        <f t="shared" ca="1" si="10"/>
        <v>146328.16400009813</v>
      </c>
      <c r="M314" s="40">
        <f t="shared" ca="1" si="11"/>
        <v>73.164082000049063</v>
      </c>
      <c r="O314" s="36">
        <v>3513</v>
      </c>
      <c r="P314" s="36">
        <v>56994.4999998821</v>
      </c>
    </row>
    <row r="315" spans="9:16" x14ac:dyDescent="0.3">
      <c r="I315" t="s">
        <v>176</v>
      </c>
      <c r="J315" s="25">
        <v>1996</v>
      </c>
      <c r="K315" s="36">
        <v>3687.75</v>
      </c>
      <c r="L315" s="38">
        <f t="shared" ca="1" si="10"/>
        <v>151512.58500008006</v>
      </c>
      <c r="M315" s="40">
        <f t="shared" ca="1" si="11"/>
        <v>95.45292855005043</v>
      </c>
      <c r="O315" s="36">
        <v>3513.5</v>
      </c>
      <c r="P315" s="36">
        <v>57171.7499999141</v>
      </c>
    </row>
    <row r="316" spans="9:16" x14ac:dyDescent="0.3">
      <c r="I316" t="s">
        <v>177</v>
      </c>
      <c r="J316" s="25">
        <v>1996</v>
      </c>
      <c r="K316" s="36">
        <v>3686.49</v>
      </c>
      <c r="L316" s="38">
        <f t="shared" ca="1" si="10"/>
        <v>150558.95159989782</v>
      </c>
      <c r="M316" s="40">
        <f t="shared" ca="1" si="11"/>
        <v>105.39126611992846</v>
      </c>
      <c r="O316" s="36">
        <v>3514</v>
      </c>
      <c r="P316" s="36">
        <v>57348.999999946202</v>
      </c>
    </row>
    <row r="317" spans="9:16" x14ac:dyDescent="0.3">
      <c r="I317" t="s">
        <v>178</v>
      </c>
      <c r="J317" s="25">
        <v>1996</v>
      </c>
      <c r="K317" s="36">
        <v>3682.2</v>
      </c>
      <c r="L317" s="38">
        <f t="shared" ca="1" si="10"/>
        <v>147312.06799999345</v>
      </c>
      <c r="M317" s="40">
        <f t="shared" ca="1" si="11"/>
        <v>113.43029235999495</v>
      </c>
      <c r="O317" s="36">
        <v>3514.5</v>
      </c>
      <c r="P317" s="36">
        <v>57526.249999978201</v>
      </c>
    </row>
    <row r="318" spans="9:16" x14ac:dyDescent="0.3">
      <c r="I318" t="s">
        <v>179</v>
      </c>
      <c r="J318" s="25">
        <v>1996</v>
      </c>
      <c r="K318" s="36">
        <v>3679.29</v>
      </c>
      <c r="L318" s="38">
        <f t="shared" ca="1" si="10"/>
        <v>145123.44599990593</v>
      </c>
      <c r="M318" s="40">
        <f t="shared" ca="1" si="11"/>
        <v>100.13517773993509</v>
      </c>
      <c r="O318" s="36">
        <v>3515</v>
      </c>
      <c r="P318" s="36">
        <v>57703.500000010201</v>
      </c>
    </row>
    <row r="319" spans="9:16" x14ac:dyDescent="0.3">
      <c r="I319" t="s">
        <v>180</v>
      </c>
      <c r="J319" s="25">
        <v>1996</v>
      </c>
      <c r="K319" s="36">
        <v>3678</v>
      </c>
      <c r="L319" s="38">
        <f t="shared" ca="1" si="10"/>
        <v>144172.20000011381</v>
      </c>
      <c r="M319" s="40">
        <f t="shared" ca="1" si="11"/>
        <v>74.969544000059173</v>
      </c>
      <c r="O319" s="36">
        <v>3515.5</v>
      </c>
      <c r="P319" s="36">
        <v>57880.750000042201</v>
      </c>
    </row>
    <row r="320" spans="9:16" x14ac:dyDescent="0.3">
      <c r="I320" t="s">
        <v>181</v>
      </c>
      <c r="J320" s="25">
        <v>1996</v>
      </c>
      <c r="K320" s="36">
        <v>3677.49</v>
      </c>
      <c r="L320" s="38">
        <f t="shared" ca="1" si="10"/>
        <v>143796.12600009888</v>
      </c>
      <c r="M320" s="40">
        <f t="shared" ca="1" si="11"/>
        <v>58.956411660040537</v>
      </c>
      <c r="O320" s="36">
        <v>3516</v>
      </c>
      <c r="P320" s="36">
        <v>58058.0000000742</v>
      </c>
    </row>
    <row r="321" spans="9:16" x14ac:dyDescent="0.3">
      <c r="I321" t="s">
        <v>182</v>
      </c>
      <c r="J321" s="25">
        <v>1996</v>
      </c>
      <c r="K321" s="36">
        <v>3674.71</v>
      </c>
      <c r="L321" s="38">
        <f t="shared" ca="1" si="10"/>
        <v>141746.154000015</v>
      </c>
      <c r="M321" s="40">
        <f t="shared" ca="1" si="11"/>
        <v>51.028615440005403</v>
      </c>
      <c r="O321" s="36">
        <v>3516.5</v>
      </c>
      <c r="P321" s="36">
        <v>58235.250000106302</v>
      </c>
    </row>
    <row r="322" spans="9:16" x14ac:dyDescent="0.3">
      <c r="I322" t="s">
        <v>172</v>
      </c>
      <c r="J322" s="25">
        <v>1997</v>
      </c>
      <c r="K322" s="36">
        <v>3671.1</v>
      </c>
      <c r="L322" s="38">
        <f t="shared" ca="1" si="10"/>
        <v>139084.13999990607</v>
      </c>
      <c r="M322" s="40">
        <f t="shared" ca="1" si="11"/>
        <v>33.38019359997746</v>
      </c>
      <c r="O322" s="36">
        <v>3517</v>
      </c>
      <c r="P322" s="36">
        <v>58412.499999891203</v>
      </c>
    </row>
    <row r="323" spans="9:16" x14ac:dyDescent="0.3">
      <c r="I323" t="s">
        <v>173</v>
      </c>
      <c r="J323" s="25">
        <v>1997</v>
      </c>
      <c r="K323" s="36">
        <v>3666.22</v>
      </c>
      <c r="L323" s="38">
        <f t="shared" ca="1" si="10"/>
        <v>135485.62800000561</v>
      </c>
      <c r="M323" s="40">
        <f t="shared" ca="1" si="11"/>
        <v>25.742269320001064</v>
      </c>
      <c r="O323" s="36">
        <v>3517.5</v>
      </c>
      <c r="P323" s="36">
        <v>58589.749999923202</v>
      </c>
    </row>
    <row r="324" spans="9:16" x14ac:dyDescent="0.3">
      <c r="I324" t="s">
        <v>174</v>
      </c>
      <c r="J324" s="25">
        <v>1997</v>
      </c>
      <c r="K324" s="36">
        <v>3663.22</v>
      </c>
      <c r="L324" s="38">
        <f t="shared" ca="1" si="10"/>
        <v>133273.42799991462</v>
      </c>
      <c r="M324" s="40">
        <f t="shared" ca="1" si="11"/>
        <v>38.649294119975238</v>
      </c>
      <c r="O324" s="36">
        <v>3518</v>
      </c>
      <c r="P324" s="36">
        <v>58766.999999955202</v>
      </c>
    </row>
    <row r="325" spans="9:16" x14ac:dyDescent="0.3">
      <c r="I325" t="s">
        <v>175</v>
      </c>
      <c r="J325" s="25">
        <v>1997</v>
      </c>
      <c r="K325" s="36">
        <v>3664.64</v>
      </c>
      <c r="L325" s="38">
        <f t="shared" ca="1" si="10"/>
        <v>134320.53599995701</v>
      </c>
      <c r="M325" s="40">
        <f t="shared" ca="1" si="11"/>
        <v>51.041803679983666</v>
      </c>
      <c r="O325" s="36">
        <v>3518.5</v>
      </c>
      <c r="P325" s="36">
        <v>58944.249999987303</v>
      </c>
    </row>
    <row r="326" spans="9:16" x14ac:dyDescent="0.3">
      <c r="I326" t="s">
        <v>165</v>
      </c>
      <c r="J326" s="25">
        <v>1997</v>
      </c>
      <c r="K326" s="36">
        <v>3678.84</v>
      </c>
      <c r="L326" s="38">
        <f t="shared" ca="1" si="10"/>
        <v>144791.61599989282</v>
      </c>
      <c r="M326" s="40">
        <f t="shared" ca="1" si="11"/>
        <v>72.395807999946413</v>
      </c>
      <c r="O326" s="36">
        <v>3519</v>
      </c>
      <c r="P326" s="36">
        <v>59121.500000019303</v>
      </c>
    </row>
    <row r="327" spans="9:16" x14ac:dyDescent="0.3">
      <c r="I327" t="s">
        <v>176</v>
      </c>
      <c r="J327" s="25">
        <v>1997</v>
      </c>
      <c r="K327" s="36">
        <v>3694.08</v>
      </c>
      <c r="L327" s="38">
        <f t="shared" ca="1" si="10"/>
        <v>156303.44719992625</v>
      </c>
      <c r="M327" s="40">
        <f t="shared" ca="1" si="11"/>
        <v>98.471171735953533</v>
      </c>
      <c r="O327" s="36">
        <v>3519.5</v>
      </c>
      <c r="P327" s="36">
        <v>59298.750000051303</v>
      </c>
    </row>
    <row r="328" spans="9:16" x14ac:dyDescent="0.3">
      <c r="I328" t="s">
        <v>177</v>
      </c>
      <c r="J328" s="25">
        <v>1997</v>
      </c>
      <c r="K328" s="36">
        <v>3693.5</v>
      </c>
      <c r="L328" s="38">
        <f t="shared" ca="1" si="10"/>
        <v>155864.46999988286</v>
      </c>
      <c r="M328" s="40">
        <f t="shared" ca="1" si="11"/>
        <v>109.10512899991799</v>
      </c>
      <c r="O328" s="36">
        <v>3520</v>
      </c>
      <c r="P328" s="36">
        <v>59476.000000083302</v>
      </c>
    </row>
    <row r="329" spans="9:16" x14ac:dyDescent="0.3">
      <c r="I329" t="s">
        <v>178</v>
      </c>
      <c r="J329" s="25">
        <v>1997</v>
      </c>
      <c r="K329" s="36">
        <v>3690.91</v>
      </c>
      <c r="L329" s="38">
        <f t="shared" ca="1" si="10"/>
        <v>153904.23260011524</v>
      </c>
      <c r="M329" s="40">
        <f t="shared" ca="1" si="11"/>
        <v>118.50625910208873</v>
      </c>
      <c r="O329" s="36">
        <v>3520.5</v>
      </c>
      <c r="P329" s="36">
        <v>59669.249999927997</v>
      </c>
    </row>
    <row r="330" spans="9:16" x14ac:dyDescent="0.3">
      <c r="I330" t="s">
        <v>179</v>
      </c>
      <c r="J330" s="25">
        <v>1997</v>
      </c>
      <c r="K330" s="36">
        <v>3690.32</v>
      </c>
      <c r="L330" s="38">
        <f t="shared" ref="L330:L393" ca="1" si="12">FORECAST(K330,OFFSET($P$28:$P$712,MATCH(K330,$O$28:$O$712,1)-1,0,2), OFFSET($O$28:$O$712,MATCH(K330,$O$28:$O$712,1)-1,0,2))</f>
        <v>153457.68880004436</v>
      </c>
      <c r="M330" s="40">
        <f t="shared" ca="1" si="11"/>
        <v>105.88580527203059</v>
      </c>
      <c r="O330" s="36">
        <v>3521</v>
      </c>
      <c r="P330" s="36">
        <v>59862.500000019703</v>
      </c>
    </row>
    <row r="331" spans="9:16" x14ac:dyDescent="0.3">
      <c r="I331" t="s">
        <v>180</v>
      </c>
      <c r="J331" s="25">
        <v>1997</v>
      </c>
      <c r="K331" s="36">
        <v>3688.7</v>
      </c>
      <c r="L331" s="38">
        <f t="shared" ca="1" si="12"/>
        <v>152231.5920000053</v>
      </c>
      <c r="M331" s="40">
        <f t="shared" ref="M331:M394" ca="1" si="13">VLOOKUP(I331,$O$10:$P$21,2,FALSE)*L331/1000</f>
        <v>79.160427840002754</v>
      </c>
      <c r="O331" s="36">
        <v>3521.5</v>
      </c>
      <c r="P331" s="36">
        <v>60055.750000111402</v>
      </c>
    </row>
    <row r="332" spans="9:16" x14ac:dyDescent="0.3">
      <c r="I332" t="s">
        <v>181</v>
      </c>
      <c r="J332" s="25">
        <v>1997</v>
      </c>
      <c r="K332" s="36">
        <v>3685.85</v>
      </c>
      <c r="L332" s="38">
        <f t="shared" ca="1" si="12"/>
        <v>150074.57099998137</v>
      </c>
      <c r="M332" s="40">
        <f t="shared" ca="1" si="13"/>
        <v>61.530574109992351</v>
      </c>
      <c r="O332" s="36">
        <v>3522</v>
      </c>
      <c r="P332" s="36">
        <v>60248.999999956002</v>
      </c>
    </row>
    <row r="333" spans="9:16" x14ac:dyDescent="0.3">
      <c r="I333" t="s">
        <v>182</v>
      </c>
      <c r="J333" s="25">
        <v>1997</v>
      </c>
      <c r="K333" s="36">
        <v>3682.3</v>
      </c>
      <c r="L333" s="38">
        <f t="shared" ca="1" si="12"/>
        <v>147387.75199997565</v>
      </c>
      <c r="M333" s="40">
        <f t="shared" ca="1" si="13"/>
        <v>53.059590719991235</v>
      </c>
      <c r="O333" s="36">
        <v>3522.5</v>
      </c>
      <c r="P333" s="36">
        <v>60442.250000047803</v>
      </c>
    </row>
    <row r="334" spans="9:16" x14ac:dyDescent="0.3">
      <c r="I334" t="s">
        <v>172</v>
      </c>
      <c r="J334" s="25">
        <v>1998</v>
      </c>
      <c r="K334" s="36">
        <v>3678.93</v>
      </c>
      <c r="L334" s="38">
        <f t="shared" ca="1" si="12"/>
        <v>144857.98199989507</v>
      </c>
      <c r="M334" s="40">
        <f t="shared" ca="1" si="13"/>
        <v>34.765915679974817</v>
      </c>
      <c r="O334" s="36">
        <v>3523</v>
      </c>
      <c r="P334" s="36">
        <v>60635.499999892403</v>
      </c>
    </row>
    <row r="335" spans="9:16" x14ac:dyDescent="0.3">
      <c r="I335" t="s">
        <v>173</v>
      </c>
      <c r="J335" s="25">
        <v>1998</v>
      </c>
      <c r="K335" s="36">
        <v>3675.64</v>
      </c>
      <c r="L335" s="38">
        <f t="shared" ca="1" si="12"/>
        <v>142431.93600004259</v>
      </c>
      <c r="M335" s="40">
        <f t="shared" ca="1" si="13"/>
        <v>27.062067840008094</v>
      </c>
      <c r="O335" s="36">
        <v>3523.5</v>
      </c>
      <c r="P335" s="36">
        <v>60828.749999984102</v>
      </c>
    </row>
    <row r="336" spans="9:16" x14ac:dyDescent="0.3">
      <c r="I336" t="s">
        <v>174</v>
      </c>
      <c r="J336" s="25">
        <v>1998</v>
      </c>
      <c r="K336" s="36">
        <v>3673.12</v>
      </c>
      <c r="L336" s="38">
        <f t="shared" ca="1" si="12"/>
        <v>140573.68799996609</v>
      </c>
      <c r="M336" s="40">
        <f t="shared" ca="1" si="13"/>
        <v>40.766369519990164</v>
      </c>
      <c r="O336" s="36">
        <v>3524</v>
      </c>
      <c r="P336" s="36">
        <v>61022.000000075801</v>
      </c>
    </row>
    <row r="337" spans="9:16" x14ac:dyDescent="0.3">
      <c r="I337" t="s">
        <v>175</v>
      </c>
      <c r="J337" s="25">
        <v>1998</v>
      </c>
      <c r="K337" s="36">
        <v>3676.45</v>
      </c>
      <c r="L337" s="38">
        <f t="shared" ca="1" si="12"/>
        <v>143029.2300000675</v>
      </c>
      <c r="M337" s="40">
        <f t="shared" ca="1" si="13"/>
        <v>54.351107400025647</v>
      </c>
      <c r="O337" s="36">
        <v>3524.5</v>
      </c>
      <c r="P337" s="36">
        <v>61215.249999920401</v>
      </c>
    </row>
    <row r="338" spans="9:16" x14ac:dyDescent="0.3">
      <c r="I338" t="s">
        <v>165</v>
      </c>
      <c r="J338" s="25">
        <v>1998</v>
      </c>
      <c r="K338" s="36">
        <v>3689.3</v>
      </c>
      <c r="L338" s="38">
        <f t="shared" ca="1" si="12"/>
        <v>152685.70199996233</v>
      </c>
      <c r="M338" s="40">
        <f t="shared" ca="1" si="13"/>
        <v>76.342850999981167</v>
      </c>
      <c r="O338" s="36">
        <v>3525</v>
      </c>
      <c r="P338" s="36">
        <v>61408.500000012202</v>
      </c>
    </row>
    <row r="339" spans="9:16" x14ac:dyDescent="0.3">
      <c r="I339" t="s">
        <v>176</v>
      </c>
      <c r="J339" s="25">
        <v>1998</v>
      </c>
      <c r="K339" s="36">
        <v>3696.27</v>
      </c>
      <c r="L339" s="38">
        <f t="shared" ca="1" si="12"/>
        <v>157960.94679995487</v>
      </c>
      <c r="M339" s="40">
        <f t="shared" ca="1" si="13"/>
        <v>99.515396483971557</v>
      </c>
      <c r="O339" s="36">
        <v>3525.5</v>
      </c>
      <c r="P339" s="36">
        <v>61601.750000103901</v>
      </c>
    </row>
    <row r="340" spans="9:16" x14ac:dyDescent="0.3">
      <c r="I340" t="s">
        <v>177</v>
      </c>
      <c r="J340" s="25">
        <v>1998</v>
      </c>
      <c r="K340" s="36">
        <v>3695.24</v>
      </c>
      <c r="L340" s="38">
        <f t="shared" ca="1" si="12"/>
        <v>157181.39160003141</v>
      </c>
      <c r="M340" s="40">
        <f t="shared" ca="1" si="13"/>
        <v>110.02697412002198</v>
      </c>
      <c r="O340" s="36">
        <v>3526</v>
      </c>
      <c r="P340" s="36">
        <v>61794.999999948501</v>
      </c>
    </row>
    <row r="341" spans="9:16" x14ac:dyDescent="0.3">
      <c r="I341" t="s">
        <v>178</v>
      </c>
      <c r="J341" s="25">
        <v>1998</v>
      </c>
      <c r="K341" s="36">
        <v>3690.74</v>
      </c>
      <c r="L341" s="38">
        <f t="shared" ca="1" si="12"/>
        <v>153775.56640010932</v>
      </c>
      <c r="M341" s="40">
        <f t="shared" ca="1" si="13"/>
        <v>118.40718612808418</v>
      </c>
      <c r="O341" s="36">
        <v>3526.5</v>
      </c>
      <c r="P341" s="36">
        <v>61988.2500000402</v>
      </c>
    </row>
    <row r="342" spans="9:16" x14ac:dyDescent="0.3">
      <c r="I342" t="s">
        <v>179</v>
      </c>
      <c r="J342" s="25">
        <v>1998</v>
      </c>
      <c r="K342" s="36">
        <v>3687.71</v>
      </c>
      <c r="L342" s="38">
        <f t="shared" ca="1" si="12"/>
        <v>151482.31060007866</v>
      </c>
      <c r="M342" s="40">
        <f t="shared" ca="1" si="13"/>
        <v>104.52279431405428</v>
      </c>
      <c r="O342" s="36">
        <v>3527</v>
      </c>
      <c r="P342" s="36">
        <v>62181.499999884902</v>
      </c>
    </row>
    <row r="343" spans="9:16" x14ac:dyDescent="0.3">
      <c r="I343" t="s">
        <v>180</v>
      </c>
      <c r="J343" s="25">
        <v>1998</v>
      </c>
      <c r="K343" s="36">
        <v>3686.35</v>
      </c>
      <c r="L343" s="38">
        <f t="shared" ca="1" si="12"/>
        <v>150452.99399992311</v>
      </c>
      <c r="M343" s="40">
        <f t="shared" ca="1" si="13"/>
        <v>78.235556879960015</v>
      </c>
      <c r="O343" s="36">
        <v>3527.5</v>
      </c>
      <c r="P343" s="36">
        <v>62374.749999976601</v>
      </c>
    </row>
    <row r="344" spans="9:16" x14ac:dyDescent="0.3">
      <c r="I344" t="s">
        <v>181</v>
      </c>
      <c r="J344" s="25">
        <v>1998</v>
      </c>
      <c r="K344" s="36">
        <v>3685.54</v>
      </c>
      <c r="L344" s="38">
        <f t="shared" ca="1" si="12"/>
        <v>149839.94439997012</v>
      </c>
      <c r="M344" s="40">
        <f t="shared" ca="1" si="13"/>
        <v>61.434377203987744</v>
      </c>
      <c r="O344" s="36">
        <v>3528</v>
      </c>
      <c r="P344" s="36">
        <v>62568.000000068299</v>
      </c>
    </row>
    <row r="345" spans="9:16" x14ac:dyDescent="0.3">
      <c r="I345" t="s">
        <v>182</v>
      </c>
      <c r="J345" s="25">
        <v>1998</v>
      </c>
      <c r="K345" s="36">
        <v>3682.7</v>
      </c>
      <c r="L345" s="38">
        <f t="shared" ca="1" si="12"/>
        <v>147690.49199994607</v>
      </c>
      <c r="M345" s="40">
        <f t="shared" ca="1" si="13"/>
        <v>53.168577119980583</v>
      </c>
      <c r="O345" s="36">
        <v>3528.5</v>
      </c>
      <c r="P345" s="36">
        <v>62761.2499999129</v>
      </c>
    </row>
    <row r="346" spans="9:16" x14ac:dyDescent="0.3">
      <c r="I346" t="s">
        <v>172</v>
      </c>
      <c r="J346" s="25">
        <v>1999</v>
      </c>
      <c r="K346" s="36">
        <v>3680.59</v>
      </c>
      <c r="L346" s="38">
        <f t="shared" ca="1" si="12"/>
        <v>146093.53740008734</v>
      </c>
      <c r="M346" s="40">
        <f t="shared" ca="1" si="13"/>
        <v>35.06244897602096</v>
      </c>
      <c r="O346" s="36">
        <v>3529</v>
      </c>
      <c r="P346" s="36">
        <v>62954.5000000047</v>
      </c>
    </row>
    <row r="347" spans="9:16" x14ac:dyDescent="0.3">
      <c r="I347" t="s">
        <v>173</v>
      </c>
      <c r="J347" s="25">
        <v>1999</v>
      </c>
      <c r="K347" s="36">
        <v>3678.83</v>
      </c>
      <c r="L347" s="38">
        <f t="shared" ca="1" si="12"/>
        <v>144784.24199989205</v>
      </c>
      <c r="M347" s="40">
        <f t="shared" ca="1" si="13"/>
        <v>27.509005979979491</v>
      </c>
      <c r="O347" s="36">
        <v>3529.5</v>
      </c>
      <c r="P347" s="36">
        <v>63147.750000096399</v>
      </c>
    </row>
    <row r="348" spans="9:16" x14ac:dyDescent="0.3">
      <c r="I348" t="s">
        <v>174</v>
      </c>
      <c r="J348" s="25">
        <v>1999</v>
      </c>
      <c r="K348" s="36">
        <v>3677.64</v>
      </c>
      <c r="L348" s="38">
        <f t="shared" ca="1" si="12"/>
        <v>143906.73600010341</v>
      </c>
      <c r="M348" s="40">
        <f t="shared" ca="1" si="13"/>
        <v>41.732953440029988</v>
      </c>
      <c r="O348" s="36">
        <v>3530</v>
      </c>
      <c r="P348" s="36">
        <v>63340.999999940999</v>
      </c>
    </row>
    <row r="349" spans="9:16" x14ac:dyDescent="0.3">
      <c r="I349" t="s">
        <v>175</v>
      </c>
      <c r="J349" s="25">
        <v>1999</v>
      </c>
      <c r="K349" s="36">
        <v>3677.48</v>
      </c>
      <c r="L349" s="38">
        <f t="shared" ca="1" si="12"/>
        <v>143788.75200009858</v>
      </c>
      <c r="M349" s="40">
        <f t="shared" ca="1" si="13"/>
        <v>54.639725760037464</v>
      </c>
      <c r="O349" s="36">
        <v>3530.5</v>
      </c>
      <c r="P349" s="36">
        <v>63534.250000032698</v>
      </c>
    </row>
    <row r="350" spans="9:16" x14ac:dyDescent="0.3">
      <c r="I350" t="s">
        <v>165</v>
      </c>
      <c r="J350" s="25">
        <v>1999</v>
      </c>
      <c r="K350" s="36">
        <v>3682.07</v>
      </c>
      <c r="L350" s="38">
        <f t="shared" ca="1" si="12"/>
        <v>147213.67880001757</v>
      </c>
      <c r="M350" s="40">
        <f t="shared" ca="1" si="13"/>
        <v>73.606839400008781</v>
      </c>
      <c r="O350" s="36">
        <v>3531</v>
      </c>
      <c r="P350" s="36">
        <v>63727.499999877298</v>
      </c>
    </row>
    <row r="351" spans="9:16" x14ac:dyDescent="0.3">
      <c r="I351" t="s">
        <v>176</v>
      </c>
      <c r="J351" s="25">
        <v>1999</v>
      </c>
      <c r="K351" s="36">
        <v>3693.57</v>
      </c>
      <c r="L351" s="38">
        <f t="shared" ca="1" si="12"/>
        <v>155917.45019988576</v>
      </c>
      <c r="M351" s="40">
        <f t="shared" ca="1" si="13"/>
        <v>98.227993625928022</v>
      </c>
      <c r="O351" s="36">
        <v>3531.5</v>
      </c>
      <c r="P351" s="36">
        <v>63920.749999969099</v>
      </c>
    </row>
    <row r="352" spans="9:16" x14ac:dyDescent="0.3">
      <c r="I352" t="s">
        <v>177</v>
      </c>
      <c r="J352" s="25">
        <v>1999</v>
      </c>
      <c r="K352" s="36">
        <v>3694.04</v>
      </c>
      <c r="L352" s="38">
        <f t="shared" ca="1" si="12"/>
        <v>156273.17359991372</v>
      </c>
      <c r="M352" s="40">
        <f t="shared" ca="1" si="13"/>
        <v>109.39122151993961</v>
      </c>
      <c r="O352" s="36">
        <v>3532</v>
      </c>
      <c r="P352" s="36">
        <v>64114.000000060798</v>
      </c>
    </row>
    <row r="353" spans="9:16" x14ac:dyDescent="0.3">
      <c r="I353" t="s">
        <v>178</v>
      </c>
      <c r="J353" s="25">
        <v>1999</v>
      </c>
      <c r="K353" s="36">
        <v>3693.49</v>
      </c>
      <c r="L353" s="38">
        <f t="shared" ca="1" si="12"/>
        <v>155856.90159988496</v>
      </c>
      <c r="M353" s="40">
        <f t="shared" ca="1" si="13"/>
        <v>120.00981423191142</v>
      </c>
      <c r="O353" s="36">
        <v>3532.5</v>
      </c>
      <c r="P353" s="36">
        <v>64307.249999905398</v>
      </c>
    </row>
    <row r="354" spans="9:16" x14ac:dyDescent="0.3">
      <c r="I354" t="s">
        <v>179</v>
      </c>
      <c r="J354" s="25">
        <v>1999</v>
      </c>
      <c r="K354" s="36">
        <v>3691.59</v>
      </c>
      <c r="L354" s="38">
        <f t="shared" ca="1" si="12"/>
        <v>154418.88740003156</v>
      </c>
      <c r="M354" s="40">
        <f t="shared" ca="1" si="13"/>
        <v>106.54903230602176</v>
      </c>
      <c r="O354" s="36">
        <v>3533</v>
      </c>
      <c r="P354" s="36">
        <v>64500.499999997097</v>
      </c>
    </row>
    <row r="355" spans="9:16" x14ac:dyDescent="0.3">
      <c r="I355" t="s">
        <v>180</v>
      </c>
      <c r="J355" s="25">
        <v>1999</v>
      </c>
      <c r="K355" s="36">
        <v>3688.57</v>
      </c>
      <c r="L355" s="38">
        <f t="shared" ca="1" si="12"/>
        <v>152133.20020000124</v>
      </c>
      <c r="M355" s="40">
        <f t="shared" ca="1" si="13"/>
        <v>79.109264104000658</v>
      </c>
      <c r="O355" s="36">
        <v>3533.5</v>
      </c>
      <c r="P355" s="36">
        <v>64693.750000088898</v>
      </c>
    </row>
    <row r="356" spans="9:16" x14ac:dyDescent="0.3">
      <c r="I356" t="s">
        <v>181</v>
      </c>
      <c r="J356" s="25">
        <v>1999</v>
      </c>
      <c r="K356" s="36">
        <v>3684.82</v>
      </c>
      <c r="L356" s="38">
        <f t="shared" ca="1" si="12"/>
        <v>149295.01520005288</v>
      </c>
      <c r="M356" s="40">
        <f t="shared" ca="1" si="13"/>
        <v>61.210956232021672</v>
      </c>
      <c r="O356" s="36">
        <v>3534</v>
      </c>
      <c r="P356" s="36">
        <v>64886.999999933498</v>
      </c>
    </row>
    <row r="357" spans="9:16" x14ac:dyDescent="0.3">
      <c r="I357" t="s">
        <v>182</v>
      </c>
      <c r="J357" s="25">
        <v>1999</v>
      </c>
      <c r="K357" s="36">
        <v>3681.27</v>
      </c>
      <c r="L357" s="38">
        <f t="shared" ca="1" si="12"/>
        <v>146608.19680005359</v>
      </c>
      <c r="M357" s="40">
        <f t="shared" ca="1" si="13"/>
        <v>52.778950848019292</v>
      </c>
      <c r="O357" s="36">
        <v>3534.5</v>
      </c>
      <c r="P357" s="36">
        <v>65080.250000025197</v>
      </c>
    </row>
    <row r="358" spans="9:16" x14ac:dyDescent="0.3">
      <c r="I358" t="s">
        <v>172</v>
      </c>
      <c r="J358" s="25">
        <v>2000</v>
      </c>
      <c r="K358" s="36">
        <v>3679.17</v>
      </c>
      <c r="L358" s="38">
        <f t="shared" ca="1" si="12"/>
        <v>145034.95799990231</v>
      </c>
      <c r="M358" s="40">
        <f t="shared" ca="1" si="13"/>
        <v>34.808389919976548</v>
      </c>
      <c r="O358" s="36">
        <v>3535</v>
      </c>
      <c r="P358" s="36">
        <v>65273.500000116903</v>
      </c>
    </row>
    <row r="359" spans="9:16" x14ac:dyDescent="0.3">
      <c r="I359" t="s">
        <v>173</v>
      </c>
      <c r="J359" s="25">
        <v>2000</v>
      </c>
      <c r="K359" s="36">
        <v>3677.86</v>
      </c>
      <c r="L359" s="38">
        <f t="shared" ca="1" si="12"/>
        <v>144068.96400011005</v>
      </c>
      <c r="M359" s="40">
        <f t="shared" ca="1" si="13"/>
        <v>27.373103160020911</v>
      </c>
      <c r="O359" s="36">
        <v>3535.5</v>
      </c>
      <c r="P359" s="36">
        <v>65466.749999961597</v>
      </c>
    </row>
    <row r="360" spans="9:16" x14ac:dyDescent="0.3">
      <c r="I360" t="s">
        <v>174</v>
      </c>
      <c r="J360" s="25">
        <v>2000</v>
      </c>
      <c r="K360" s="36">
        <v>3676.96</v>
      </c>
      <c r="L360" s="38">
        <f t="shared" ca="1" si="12"/>
        <v>143405.30400008289</v>
      </c>
      <c r="M360" s="40">
        <f t="shared" ca="1" si="13"/>
        <v>41.587538160024039</v>
      </c>
      <c r="O360" s="36">
        <v>3536</v>
      </c>
      <c r="P360" s="36">
        <v>65660.000000053304</v>
      </c>
    </row>
    <row r="361" spans="9:16" x14ac:dyDescent="0.3">
      <c r="I361" t="s">
        <v>175</v>
      </c>
      <c r="J361" s="25">
        <v>2000</v>
      </c>
      <c r="K361" s="36">
        <v>3675.95</v>
      </c>
      <c r="L361" s="38">
        <f t="shared" ca="1" si="12"/>
        <v>142660.53000005195</v>
      </c>
      <c r="M361" s="40">
        <f t="shared" ca="1" si="13"/>
        <v>54.21100140001974</v>
      </c>
      <c r="O361" s="36">
        <v>3536.5</v>
      </c>
      <c r="P361" s="36">
        <v>65853.249999897904</v>
      </c>
    </row>
    <row r="362" spans="9:16" x14ac:dyDescent="0.3">
      <c r="I362" t="s">
        <v>165</v>
      </c>
      <c r="J362" s="25">
        <v>2000</v>
      </c>
      <c r="K362" s="36">
        <v>3678.53</v>
      </c>
      <c r="L362" s="38">
        <f t="shared" ca="1" si="12"/>
        <v>144563.02199988347</v>
      </c>
      <c r="M362" s="40">
        <f t="shared" ca="1" si="13"/>
        <v>72.28151099994173</v>
      </c>
      <c r="O362" s="36">
        <v>3537</v>
      </c>
      <c r="P362" s="36">
        <v>66046.499999989595</v>
      </c>
    </row>
    <row r="363" spans="9:16" x14ac:dyDescent="0.3">
      <c r="I363" t="s">
        <v>176</v>
      </c>
      <c r="J363" s="25">
        <v>2000</v>
      </c>
      <c r="K363" s="36">
        <v>3683.4</v>
      </c>
      <c r="L363" s="38">
        <f t="shared" ca="1" si="12"/>
        <v>148220.28600008273</v>
      </c>
      <c r="M363" s="40">
        <f t="shared" ca="1" si="13"/>
        <v>93.378780180052132</v>
      </c>
      <c r="O363" s="36">
        <v>3537.5</v>
      </c>
      <c r="P363" s="36">
        <v>66239.750000081403</v>
      </c>
    </row>
    <row r="364" spans="9:16" x14ac:dyDescent="0.3">
      <c r="I364" t="s">
        <v>177</v>
      </c>
      <c r="J364" s="25">
        <v>2000</v>
      </c>
      <c r="K364" s="36">
        <v>3682.12</v>
      </c>
      <c r="L364" s="38">
        <f t="shared" ca="1" si="12"/>
        <v>147251.52080000797</v>
      </c>
      <c r="M364" s="40">
        <f t="shared" ca="1" si="13"/>
        <v>103.07606456000558</v>
      </c>
      <c r="O364" s="36">
        <v>3538</v>
      </c>
      <c r="P364" s="36">
        <v>66432.999999926004</v>
      </c>
    </row>
    <row r="365" spans="9:16" x14ac:dyDescent="0.3">
      <c r="I365" t="s">
        <v>178</v>
      </c>
      <c r="J365" s="25">
        <v>2000</v>
      </c>
      <c r="K365" s="36">
        <v>3680.32</v>
      </c>
      <c r="L365" s="38">
        <f t="shared" ca="1" si="12"/>
        <v>145889.18880002759</v>
      </c>
      <c r="M365" s="40">
        <f t="shared" ca="1" si="13"/>
        <v>112.33467537602124</v>
      </c>
      <c r="O365" s="36">
        <v>3538.5</v>
      </c>
      <c r="P365" s="36">
        <v>66626.250000017695</v>
      </c>
    </row>
    <row r="366" spans="9:16" x14ac:dyDescent="0.3">
      <c r="I366" t="s">
        <v>179</v>
      </c>
      <c r="J366" s="25">
        <v>2000</v>
      </c>
      <c r="K366" s="36">
        <v>3677.8</v>
      </c>
      <c r="L366" s="38">
        <f t="shared" ca="1" si="12"/>
        <v>144024.72000010824</v>
      </c>
      <c r="M366" s="40">
        <f t="shared" ca="1" si="13"/>
        <v>99.377056800074669</v>
      </c>
      <c r="O366" s="36">
        <v>3539</v>
      </c>
      <c r="P366" s="36">
        <v>66819.500000109401</v>
      </c>
    </row>
    <row r="367" spans="9:16" x14ac:dyDescent="0.3">
      <c r="I367" t="s">
        <v>180</v>
      </c>
      <c r="J367" s="25">
        <v>2000</v>
      </c>
      <c r="K367" s="36">
        <v>3676.5</v>
      </c>
      <c r="L367" s="38">
        <f t="shared" ca="1" si="12"/>
        <v>143066.10000006901</v>
      </c>
      <c r="M367" s="40">
        <f t="shared" ca="1" si="13"/>
        <v>74.394372000035887</v>
      </c>
      <c r="O367" s="36">
        <v>3539.5</v>
      </c>
      <c r="P367" s="36">
        <v>67012.749999954001</v>
      </c>
    </row>
    <row r="368" spans="9:16" x14ac:dyDescent="0.3">
      <c r="I368" t="s">
        <v>181</v>
      </c>
      <c r="J368" s="25">
        <v>2000</v>
      </c>
      <c r="K368" s="36">
        <v>3673.32</v>
      </c>
      <c r="L368" s="38">
        <f t="shared" ca="1" si="12"/>
        <v>140721.16799997259</v>
      </c>
      <c r="M368" s="40">
        <f t="shared" ca="1" si="13"/>
        <v>57.695678879988755</v>
      </c>
      <c r="O368" s="36">
        <v>3540</v>
      </c>
      <c r="P368" s="36">
        <v>67206.000000045795</v>
      </c>
    </row>
    <row r="369" spans="9:16" x14ac:dyDescent="0.3">
      <c r="I369" t="s">
        <v>182</v>
      </c>
      <c r="J369" s="25">
        <v>2000</v>
      </c>
      <c r="K369" s="36">
        <v>3669.89</v>
      </c>
      <c r="L369" s="38">
        <f t="shared" ca="1" si="12"/>
        <v>138191.88600011682</v>
      </c>
      <c r="M369" s="40">
        <f t="shared" ca="1" si="13"/>
        <v>49.749078960042056</v>
      </c>
      <c r="O369" s="36">
        <v>3540.5</v>
      </c>
      <c r="P369" s="36">
        <v>67425.369999951406</v>
      </c>
    </row>
    <row r="370" spans="9:16" x14ac:dyDescent="0.3">
      <c r="I370" t="s">
        <v>172</v>
      </c>
      <c r="J370" s="25">
        <v>2001</v>
      </c>
      <c r="K370" s="36">
        <v>3666.27</v>
      </c>
      <c r="L370" s="38">
        <f t="shared" ca="1" si="12"/>
        <v>135522.49800000712</v>
      </c>
      <c r="M370" s="40">
        <f t="shared" ca="1" si="13"/>
        <v>32.525399520001706</v>
      </c>
      <c r="O370" s="36">
        <v>3541</v>
      </c>
      <c r="P370" s="36">
        <v>67644.749999964697</v>
      </c>
    </row>
    <row r="371" spans="9:16" x14ac:dyDescent="0.3">
      <c r="I371" t="s">
        <v>173</v>
      </c>
      <c r="J371" s="25">
        <v>2001</v>
      </c>
      <c r="K371" s="36">
        <v>3664.01</v>
      </c>
      <c r="L371" s="38">
        <f t="shared" ca="1" si="12"/>
        <v>133855.97399993846</v>
      </c>
      <c r="M371" s="40">
        <f t="shared" ca="1" si="13"/>
        <v>25.432635059988307</v>
      </c>
      <c r="O371" s="36">
        <v>3541.5</v>
      </c>
      <c r="P371" s="36">
        <v>67864.120000117502</v>
      </c>
    </row>
    <row r="372" spans="9:16" x14ac:dyDescent="0.3">
      <c r="I372" t="s">
        <v>174</v>
      </c>
      <c r="J372" s="25">
        <v>2001</v>
      </c>
      <c r="K372" s="36">
        <v>3662.82</v>
      </c>
      <c r="L372" s="38">
        <f t="shared" ca="1" si="12"/>
        <v>132978.46799990302</v>
      </c>
      <c r="M372" s="40">
        <f t="shared" ca="1" si="13"/>
        <v>38.563755719971873</v>
      </c>
      <c r="O372" s="36">
        <v>3542</v>
      </c>
      <c r="P372" s="36">
        <v>68083.499999883701</v>
      </c>
    </row>
    <row r="373" spans="9:16" x14ac:dyDescent="0.3">
      <c r="I373" t="s">
        <v>175</v>
      </c>
      <c r="J373" s="25">
        <v>2001</v>
      </c>
      <c r="K373" s="36">
        <v>3662.49</v>
      </c>
      <c r="L373" s="38">
        <f t="shared" ca="1" si="12"/>
        <v>132735.12599989213</v>
      </c>
      <c r="M373" s="40">
        <f t="shared" ca="1" si="13"/>
        <v>50.439347879959008</v>
      </c>
      <c r="O373" s="36">
        <v>3542.5</v>
      </c>
      <c r="P373" s="36">
        <v>68302.870000036404</v>
      </c>
    </row>
    <row r="374" spans="9:16" x14ac:dyDescent="0.3">
      <c r="I374" t="s">
        <v>165</v>
      </c>
      <c r="J374" s="25">
        <v>2001</v>
      </c>
      <c r="K374" s="36">
        <v>3669.7</v>
      </c>
      <c r="L374" s="38">
        <f t="shared" ca="1" si="12"/>
        <v>138051.78000011109</v>
      </c>
      <c r="M374" s="40">
        <f t="shared" ca="1" si="13"/>
        <v>69.02589000005554</v>
      </c>
      <c r="O374" s="36">
        <v>3543</v>
      </c>
      <c r="P374" s="36">
        <v>68522.250000049695</v>
      </c>
    </row>
    <row r="375" spans="9:16" x14ac:dyDescent="0.3">
      <c r="I375" t="s">
        <v>176</v>
      </c>
      <c r="J375" s="25">
        <v>2001</v>
      </c>
      <c r="K375" s="36">
        <v>3673.02</v>
      </c>
      <c r="L375" s="38">
        <f t="shared" ca="1" si="12"/>
        <v>140499.94799996354</v>
      </c>
      <c r="M375" s="40">
        <f t="shared" ca="1" si="13"/>
        <v>88.51496723997704</v>
      </c>
      <c r="O375" s="36">
        <v>3543.5</v>
      </c>
      <c r="P375" s="36">
        <v>68741.619999955394</v>
      </c>
    </row>
    <row r="376" spans="9:16" x14ac:dyDescent="0.3">
      <c r="I376" t="s">
        <v>177</v>
      </c>
      <c r="J376" s="25">
        <v>2001</v>
      </c>
      <c r="K376" s="36">
        <v>3669.46</v>
      </c>
      <c r="L376" s="38">
        <f t="shared" ca="1" si="12"/>
        <v>137874.80400010385</v>
      </c>
      <c r="M376" s="40">
        <f t="shared" ca="1" si="13"/>
        <v>96.512362800072694</v>
      </c>
      <c r="O376" s="36">
        <v>3544</v>
      </c>
      <c r="P376" s="36">
        <v>68960.999999968699</v>
      </c>
    </row>
    <row r="377" spans="9:16" x14ac:dyDescent="0.3">
      <c r="I377" t="s">
        <v>178</v>
      </c>
      <c r="J377" s="25">
        <v>2001</v>
      </c>
      <c r="K377" s="36">
        <v>3666.22</v>
      </c>
      <c r="L377" s="38">
        <f t="shared" ca="1" si="12"/>
        <v>135485.62800000561</v>
      </c>
      <c r="M377" s="40">
        <f t="shared" ca="1" si="13"/>
        <v>104.32393356000432</v>
      </c>
      <c r="O377" s="36">
        <v>3544.5</v>
      </c>
      <c r="P377" s="36">
        <v>69180.370000121402</v>
      </c>
    </row>
    <row r="378" spans="9:16" x14ac:dyDescent="0.3">
      <c r="I378" t="s">
        <v>179</v>
      </c>
      <c r="J378" s="25">
        <v>2001</v>
      </c>
      <c r="K378" s="36">
        <v>3664.84</v>
      </c>
      <c r="L378" s="38">
        <f t="shared" ca="1" si="12"/>
        <v>134468.01599996397</v>
      </c>
      <c r="M378" s="40">
        <f t="shared" ca="1" si="13"/>
        <v>92.782931039975139</v>
      </c>
      <c r="O378" s="36">
        <v>3545</v>
      </c>
      <c r="P378" s="36">
        <v>69399.749999887601</v>
      </c>
    </row>
    <row r="379" spans="9:16" x14ac:dyDescent="0.3">
      <c r="I379" t="s">
        <v>180</v>
      </c>
      <c r="J379" s="25">
        <v>2001</v>
      </c>
      <c r="K379" s="36">
        <v>3662.35</v>
      </c>
      <c r="L379" s="38">
        <f t="shared" ca="1" si="12"/>
        <v>132631.88999988791</v>
      </c>
      <c r="M379" s="40">
        <f t="shared" ca="1" si="13"/>
        <v>68.968582799941714</v>
      </c>
      <c r="O379" s="36">
        <v>3545.5</v>
      </c>
      <c r="P379" s="36">
        <v>69619.120000040406</v>
      </c>
    </row>
    <row r="380" spans="9:16" x14ac:dyDescent="0.3">
      <c r="I380" t="s">
        <v>181</v>
      </c>
      <c r="J380" s="25">
        <v>2001</v>
      </c>
      <c r="K380" s="36">
        <v>3660.14</v>
      </c>
      <c r="L380" s="38">
        <f t="shared" ca="1" si="12"/>
        <v>131002.23600006849</v>
      </c>
      <c r="M380" s="40">
        <f t="shared" ca="1" si="13"/>
        <v>53.710916760028077</v>
      </c>
      <c r="O380" s="36">
        <v>3546</v>
      </c>
      <c r="P380" s="36">
        <v>69838.500000053697</v>
      </c>
    </row>
    <row r="381" spans="9:16" x14ac:dyDescent="0.3">
      <c r="I381" t="s">
        <v>182</v>
      </c>
      <c r="J381" s="25">
        <v>2001</v>
      </c>
      <c r="K381" s="36">
        <v>3656.17</v>
      </c>
      <c r="L381" s="38">
        <f t="shared" ca="1" si="12"/>
        <v>128439.18080007005</v>
      </c>
      <c r="M381" s="40">
        <f t="shared" ca="1" si="13"/>
        <v>46.238105088025215</v>
      </c>
      <c r="O381" s="36">
        <v>3546.5</v>
      </c>
      <c r="P381" s="36">
        <v>70057.869999959294</v>
      </c>
    </row>
    <row r="382" spans="9:16" x14ac:dyDescent="0.3">
      <c r="I382" t="s">
        <v>172</v>
      </c>
      <c r="J382" s="25">
        <v>2002</v>
      </c>
      <c r="K382" s="36">
        <v>3652.33</v>
      </c>
      <c r="L382" s="38">
        <f t="shared" ca="1" si="12"/>
        <v>125972.93919999339</v>
      </c>
      <c r="M382" s="40">
        <f t="shared" ca="1" si="13"/>
        <v>30.233505407998411</v>
      </c>
      <c r="O382" s="36">
        <v>3547</v>
      </c>
      <c r="P382" s="36">
        <v>70277.249999972599</v>
      </c>
    </row>
    <row r="383" spans="9:16" x14ac:dyDescent="0.3">
      <c r="I383" t="s">
        <v>173</v>
      </c>
      <c r="J383" s="25">
        <v>2002</v>
      </c>
      <c r="K383" s="36">
        <v>3649.79</v>
      </c>
      <c r="L383" s="38">
        <f t="shared" ca="1" si="12"/>
        <v>124341.62540002353</v>
      </c>
      <c r="M383" s="40">
        <f t="shared" ca="1" si="13"/>
        <v>23.624908826004475</v>
      </c>
      <c r="O383" s="36">
        <v>3547.5</v>
      </c>
      <c r="P383" s="36">
        <v>70496.619999878298</v>
      </c>
    </row>
    <row r="384" spans="9:16" x14ac:dyDescent="0.3">
      <c r="I384" t="s">
        <v>174</v>
      </c>
      <c r="J384" s="25">
        <v>2002</v>
      </c>
      <c r="K384" s="36">
        <v>3647.67</v>
      </c>
      <c r="L384" s="38">
        <f t="shared" ca="1" si="12"/>
        <v>122980.05419991398</v>
      </c>
      <c r="M384" s="40">
        <f t="shared" ca="1" si="13"/>
        <v>35.664215717975047</v>
      </c>
      <c r="O384" s="36">
        <v>3548</v>
      </c>
      <c r="P384" s="36">
        <v>70715.999999891603</v>
      </c>
    </row>
    <row r="385" spans="9:16" x14ac:dyDescent="0.3">
      <c r="I385" t="s">
        <v>175</v>
      </c>
      <c r="J385" s="25">
        <v>2002</v>
      </c>
      <c r="K385" s="36">
        <v>3645.85</v>
      </c>
      <c r="L385" s="38">
        <f t="shared" ca="1" si="12"/>
        <v>121811.16100006131</v>
      </c>
      <c r="M385" s="40">
        <f t="shared" ca="1" si="13"/>
        <v>46.288241180023299</v>
      </c>
      <c r="O385" s="36">
        <v>3548.5</v>
      </c>
      <c r="P385" s="36">
        <v>70935.370000044306</v>
      </c>
    </row>
    <row r="386" spans="9:16" x14ac:dyDescent="0.3">
      <c r="I386" t="s">
        <v>165</v>
      </c>
      <c r="J386" s="25">
        <v>2002</v>
      </c>
      <c r="K386" s="36">
        <v>3644.46</v>
      </c>
      <c r="L386" s="38">
        <f t="shared" ca="1" si="12"/>
        <v>120918.43040010659</v>
      </c>
      <c r="M386" s="40">
        <f t="shared" ca="1" si="13"/>
        <v>60.459215200053293</v>
      </c>
      <c r="O386" s="36">
        <v>3549</v>
      </c>
      <c r="P386" s="36">
        <v>71154.750000057596</v>
      </c>
    </row>
    <row r="387" spans="9:16" x14ac:dyDescent="0.3">
      <c r="I387" t="s">
        <v>176</v>
      </c>
      <c r="J387" s="25">
        <v>2002</v>
      </c>
      <c r="K387" s="36">
        <v>3640.91</v>
      </c>
      <c r="L387" s="38">
        <f t="shared" ca="1" si="12"/>
        <v>118638.44659992354</v>
      </c>
      <c r="M387" s="40">
        <f t="shared" ca="1" si="13"/>
        <v>74.742221357951834</v>
      </c>
      <c r="O387" s="36">
        <v>3549.5</v>
      </c>
      <c r="P387" s="36">
        <v>71374.119999963295</v>
      </c>
    </row>
    <row r="388" spans="9:16" x14ac:dyDescent="0.3">
      <c r="I388" t="s">
        <v>177</v>
      </c>
      <c r="J388" s="25">
        <v>2002</v>
      </c>
      <c r="K388" s="36">
        <v>3634.24</v>
      </c>
      <c r="L388" s="38">
        <f t="shared" ca="1" si="12"/>
        <v>114561.99760002596</v>
      </c>
      <c r="M388" s="40">
        <f t="shared" ca="1" si="13"/>
        <v>80.193398320018161</v>
      </c>
      <c r="O388" s="36">
        <v>3550</v>
      </c>
      <c r="P388" s="36">
        <v>71593.499999976601</v>
      </c>
    </row>
    <row r="389" spans="9:16" x14ac:dyDescent="0.3">
      <c r="I389" t="s">
        <v>178</v>
      </c>
      <c r="J389" s="25">
        <v>2002</v>
      </c>
      <c r="K389" s="36">
        <v>3627.45</v>
      </c>
      <c r="L389" s="38">
        <f t="shared" ca="1" si="12"/>
        <v>110445.55800006096</v>
      </c>
      <c r="M389" s="40">
        <f t="shared" ca="1" si="13"/>
        <v>85.043079660046942</v>
      </c>
      <c r="O389" s="36">
        <v>3550.5</v>
      </c>
      <c r="P389" s="36">
        <v>71812.869999882198</v>
      </c>
    </row>
    <row r="390" spans="9:16" x14ac:dyDescent="0.3">
      <c r="I390" t="s">
        <v>179</v>
      </c>
      <c r="J390" s="25">
        <v>2002</v>
      </c>
      <c r="K390" s="36">
        <v>3626.53</v>
      </c>
      <c r="L390" s="38">
        <f t="shared" ca="1" si="12"/>
        <v>109887.80780008249</v>
      </c>
      <c r="M390" s="40">
        <f t="shared" ca="1" si="13"/>
        <v>75.822587382056909</v>
      </c>
      <c r="O390" s="36">
        <v>3551</v>
      </c>
      <c r="P390" s="36">
        <v>72032.249999895503</v>
      </c>
    </row>
    <row r="391" spans="9:16" x14ac:dyDescent="0.3">
      <c r="I391" t="s">
        <v>180</v>
      </c>
      <c r="J391" s="25">
        <v>2002</v>
      </c>
      <c r="K391" s="36">
        <v>3624.72</v>
      </c>
      <c r="L391" s="38">
        <f t="shared" ca="1" si="12"/>
        <v>108790.49719995284</v>
      </c>
      <c r="M391" s="40">
        <f t="shared" ca="1" si="13"/>
        <v>56.571058543975482</v>
      </c>
      <c r="O391" s="36">
        <v>3551.5</v>
      </c>
      <c r="P391" s="36">
        <v>72251.620000048293</v>
      </c>
    </row>
    <row r="392" spans="9:16" x14ac:dyDescent="0.3">
      <c r="I392" t="s">
        <v>181</v>
      </c>
      <c r="J392" s="25">
        <v>2002</v>
      </c>
      <c r="K392" s="36">
        <v>3623.25</v>
      </c>
      <c r="L392" s="38">
        <f t="shared" ca="1" si="12"/>
        <v>107899.30999999261</v>
      </c>
      <c r="M392" s="40">
        <f t="shared" ca="1" si="13"/>
        <v>44.238717099996968</v>
      </c>
      <c r="O392" s="36">
        <v>3552</v>
      </c>
      <c r="P392" s="36">
        <v>72471.000000061598</v>
      </c>
    </row>
    <row r="393" spans="9:16" x14ac:dyDescent="0.3">
      <c r="I393" t="s">
        <v>182</v>
      </c>
      <c r="J393" s="25">
        <v>2002</v>
      </c>
      <c r="K393" s="36">
        <v>3620.1</v>
      </c>
      <c r="L393" s="38">
        <f t="shared" ca="1" si="12"/>
        <v>105989.62399991066</v>
      </c>
      <c r="M393" s="40">
        <f t="shared" ca="1" si="13"/>
        <v>38.156264639967837</v>
      </c>
      <c r="O393" s="36">
        <v>3552.5</v>
      </c>
      <c r="P393" s="36">
        <v>72690.369999967195</v>
      </c>
    </row>
    <row r="394" spans="9:16" x14ac:dyDescent="0.3">
      <c r="I394" t="s">
        <v>172</v>
      </c>
      <c r="J394" s="25">
        <v>2003</v>
      </c>
      <c r="K394" s="36">
        <v>3615.28</v>
      </c>
      <c r="L394" s="38">
        <f t="shared" ref="L394:L457" ca="1" si="14">FORECAST(K394,OFFSET($P$28:$P$712,MATCH(K394,$O$28:$O$712,1)-1,0,2), OFFSET($O$28:$O$712,MATCH(K394,$O$28:$O$712,1)-1,0,2))</f>
        <v>103441.08799993992</v>
      </c>
      <c r="M394" s="40">
        <f t="shared" ca="1" si="13"/>
        <v>24.825861119985582</v>
      </c>
      <c r="O394" s="36">
        <v>3553</v>
      </c>
      <c r="P394" s="36">
        <v>72909.7499999805</v>
      </c>
    </row>
    <row r="395" spans="9:16" x14ac:dyDescent="0.3">
      <c r="I395" t="s">
        <v>173</v>
      </c>
      <c r="J395" s="25">
        <v>2003</v>
      </c>
      <c r="K395" s="36">
        <v>3611.02</v>
      </c>
      <c r="L395" s="38">
        <f t="shared" ca="1" si="14"/>
        <v>101195.64199995273</v>
      </c>
      <c r="M395" s="40">
        <f t="shared" ref="M395:M458" ca="1" si="15">VLOOKUP(I395,$O$10:$P$21,2,FALSE)*L395/1000</f>
        <v>19.227171979991017</v>
      </c>
      <c r="O395" s="36">
        <v>3553.5</v>
      </c>
      <c r="P395" s="36">
        <v>73129.119999886199</v>
      </c>
    </row>
    <row r="396" spans="9:16" x14ac:dyDescent="0.3">
      <c r="I396" t="s">
        <v>174</v>
      </c>
      <c r="J396" s="25">
        <v>2003</v>
      </c>
      <c r="K396" s="36">
        <v>3607.13</v>
      </c>
      <c r="L396" s="38">
        <f t="shared" ca="1" si="14"/>
        <v>99145.222999942955</v>
      </c>
      <c r="M396" s="40">
        <f t="shared" ca="1" si="15"/>
        <v>28.752114669983452</v>
      </c>
      <c r="O396" s="36">
        <v>3554</v>
      </c>
      <c r="P396" s="36">
        <v>73348.499999899504</v>
      </c>
    </row>
    <row r="397" spans="9:16" x14ac:dyDescent="0.3">
      <c r="I397" t="s">
        <v>175</v>
      </c>
      <c r="J397" s="25">
        <v>2003</v>
      </c>
      <c r="K397" s="36">
        <v>3605.1</v>
      </c>
      <c r="L397" s="38">
        <f t="shared" ca="1" si="14"/>
        <v>98075.210000066785</v>
      </c>
      <c r="M397" s="40">
        <f t="shared" ca="1" si="15"/>
        <v>37.268579800025378</v>
      </c>
      <c r="O397" s="36">
        <v>3554.5</v>
      </c>
      <c r="P397" s="36">
        <v>73567.870000052193</v>
      </c>
    </row>
    <row r="398" spans="9:16" x14ac:dyDescent="0.3">
      <c r="I398" t="s">
        <v>165</v>
      </c>
      <c r="J398" s="25">
        <v>2003</v>
      </c>
      <c r="K398" s="36">
        <v>3610.26</v>
      </c>
      <c r="L398" s="38">
        <f t="shared" ca="1" si="14"/>
        <v>100795.04599999893</v>
      </c>
      <c r="M398" s="40">
        <f t="shared" ca="1" si="15"/>
        <v>50.39752299999946</v>
      </c>
      <c r="O398" s="36">
        <v>3555</v>
      </c>
      <c r="P398" s="36">
        <v>73787.250000065498</v>
      </c>
    </row>
    <row r="399" spans="9:16" x14ac:dyDescent="0.3">
      <c r="I399" t="s">
        <v>176</v>
      </c>
      <c r="J399" s="25">
        <v>2003</v>
      </c>
      <c r="K399" s="36">
        <v>3616.2</v>
      </c>
      <c r="L399" s="38">
        <f t="shared" ca="1" si="14"/>
        <v>103926.01999998232</v>
      </c>
      <c r="M399" s="40">
        <f t="shared" ca="1" si="15"/>
        <v>65.47339259998887</v>
      </c>
      <c r="O399" s="36">
        <v>3555.5</v>
      </c>
      <c r="P399" s="36">
        <v>74006.619999971197</v>
      </c>
    </row>
    <row r="400" spans="9:16" x14ac:dyDescent="0.3">
      <c r="I400" t="s">
        <v>177</v>
      </c>
      <c r="J400" s="25">
        <v>2003</v>
      </c>
      <c r="K400" s="36">
        <v>3610.63</v>
      </c>
      <c r="L400" s="38">
        <f t="shared" ca="1" si="14"/>
        <v>100990.07299997634</v>
      </c>
      <c r="M400" s="40">
        <f t="shared" ca="1" si="15"/>
        <v>70.693051099983435</v>
      </c>
      <c r="O400" s="36">
        <v>3556</v>
      </c>
      <c r="P400" s="36">
        <v>74225.999999984502</v>
      </c>
    </row>
    <row r="401" spans="9:16" x14ac:dyDescent="0.3">
      <c r="I401" t="s">
        <v>178</v>
      </c>
      <c r="J401" s="25">
        <v>2003</v>
      </c>
      <c r="K401" s="36">
        <v>3604.21</v>
      </c>
      <c r="L401" s="38">
        <f t="shared" ca="1" si="14"/>
        <v>97606.090999977663</v>
      </c>
      <c r="M401" s="40">
        <f t="shared" ca="1" si="15"/>
        <v>75.156690069982801</v>
      </c>
      <c r="O401" s="36">
        <v>3556.5</v>
      </c>
      <c r="P401" s="36">
        <v>74445.369999890099</v>
      </c>
    </row>
    <row r="402" spans="9:16" x14ac:dyDescent="0.3">
      <c r="I402" t="s">
        <v>179</v>
      </c>
      <c r="J402" s="25">
        <v>2003</v>
      </c>
      <c r="K402" s="36">
        <v>3603.73</v>
      </c>
      <c r="L402" s="38">
        <f t="shared" ca="1" si="14"/>
        <v>97353.082999903476</v>
      </c>
      <c r="M402" s="40">
        <f t="shared" ca="1" si="15"/>
        <v>67.173627269933391</v>
      </c>
      <c r="O402" s="36">
        <v>3557</v>
      </c>
      <c r="P402" s="36">
        <v>74664.749999903404</v>
      </c>
    </row>
    <row r="403" spans="9:16" x14ac:dyDescent="0.3">
      <c r="I403" t="s">
        <v>180</v>
      </c>
      <c r="J403" s="25">
        <v>2003</v>
      </c>
      <c r="K403" s="36">
        <v>3601.93</v>
      </c>
      <c r="L403" s="38">
        <f t="shared" ca="1" si="14"/>
        <v>96404.303000013111</v>
      </c>
      <c r="M403" s="40">
        <f t="shared" ca="1" si="15"/>
        <v>50.130237560006819</v>
      </c>
      <c r="O403" s="36">
        <v>3557.5</v>
      </c>
      <c r="P403" s="36">
        <v>74884.120000056195</v>
      </c>
    </row>
    <row r="404" spans="9:16" x14ac:dyDescent="0.3">
      <c r="I404" t="s">
        <v>181</v>
      </c>
      <c r="J404" s="25">
        <v>2003</v>
      </c>
      <c r="K404" s="36">
        <v>3600.48</v>
      </c>
      <c r="L404" s="38">
        <f t="shared" ca="1" si="14"/>
        <v>95640.00800009165</v>
      </c>
      <c r="M404" s="40">
        <f t="shared" ca="1" si="15"/>
        <v>39.21240328003757</v>
      </c>
      <c r="O404" s="36">
        <v>3558</v>
      </c>
      <c r="P404" s="36">
        <v>75103.5000000695</v>
      </c>
    </row>
    <row r="405" spans="9:16" x14ac:dyDescent="0.3">
      <c r="I405" t="s">
        <v>182</v>
      </c>
      <c r="J405" s="25">
        <v>2003</v>
      </c>
      <c r="K405" s="36">
        <v>3597.22</v>
      </c>
      <c r="L405" s="38">
        <f t="shared" ca="1" si="14"/>
        <v>94035.920000026235</v>
      </c>
      <c r="M405" s="40">
        <f t="shared" ca="1" si="15"/>
        <v>33.852931200009444</v>
      </c>
      <c r="O405" s="36">
        <v>3558.5</v>
      </c>
      <c r="P405" s="36">
        <v>75322.869999975097</v>
      </c>
    </row>
    <row r="406" spans="9:16" x14ac:dyDescent="0.3">
      <c r="I406" t="s">
        <v>172</v>
      </c>
      <c r="J406" s="25">
        <v>2004</v>
      </c>
      <c r="K406" s="36">
        <v>3591.8</v>
      </c>
      <c r="L406" s="38">
        <f t="shared" ca="1" si="14"/>
        <v>91401.800000019604</v>
      </c>
      <c r="M406" s="40">
        <f t="shared" ca="1" si="15"/>
        <v>21.936432000004704</v>
      </c>
      <c r="O406" s="36">
        <v>3559</v>
      </c>
      <c r="P406" s="36">
        <v>75542.249999988402</v>
      </c>
    </row>
    <row r="407" spans="9:16" x14ac:dyDescent="0.3">
      <c r="I407" t="s">
        <v>173</v>
      </c>
      <c r="J407" s="25">
        <v>2004</v>
      </c>
      <c r="K407" s="36">
        <v>3586.84</v>
      </c>
      <c r="L407" s="38">
        <f t="shared" ca="1" si="14"/>
        <v>88991.240000034682</v>
      </c>
      <c r="M407" s="40">
        <f t="shared" ca="1" si="15"/>
        <v>16.908335600006591</v>
      </c>
      <c r="O407" s="36">
        <v>3559.5</v>
      </c>
      <c r="P407" s="36">
        <v>75761.619999894101</v>
      </c>
    </row>
    <row r="408" spans="9:16" x14ac:dyDescent="0.3">
      <c r="I408" t="s">
        <v>174</v>
      </c>
      <c r="J408" s="25">
        <v>2004</v>
      </c>
      <c r="K408" s="36">
        <v>3582.78</v>
      </c>
      <c r="L408" s="38">
        <f t="shared" ca="1" si="14"/>
        <v>87018.080000060145</v>
      </c>
      <c r="M408" s="40">
        <f t="shared" ca="1" si="15"/>
        <v>25.23524320001744</v>
      </c>
      <c r="O408" s="36">
        <v>3560</v>
      </c>
      <c r="P408" s="36">
        <v>75980.999999907406</v>
      </c>
    </row>
    <row r="409" spans="9:16" x14ac:dyDescent="0.3">
      <c r="I409" t="s">
        <v>175</v>
      </c>
      <c r="J409" s="25">
        <v>2004</v>
      </c>
      <c r="K409" s="36">
        <v>3582.93</v>
      </c>
      <c r="L409" s="38">
        <f t="shared" ca="1" si="14"/>
        <v>87090.980000086362</v>
      </c>
      <c r="M409" s="40">
        <f t="shared" ca="1" si="15"/>
        <v>33.094572400032817</v>
      </c>
      <c r="O409" s="36">
        <v>3560.5</v>
      </c>
      <c r="P409" s="36">
        <v>76223.149999985399</v>
      </c>
    </row>
    <row r="410" spans="9:16" x14ac:dyDescent="0.3">
      <c r="I410" t="s">
        <v>165</v>
      </c>
      <c r="J410" s="25">
        <v>2004</v>
      </c>
      <c r="K410" s="36">
        <v>3587.17</v>
      </c>
      <c r="L410" s="38">
        <f t="shared" ca="1" si="14"/>
        <v>89151.620000008726</v>
      </c>
      <c r="M410" s="40">
        <f t="shared" ca="1" si="15"/>
        <v>44.57581000000436</v>
      </c>
      <c r="O410" s="36">
        <v>3561</v>
      </c>
      <c r="P410" s="36">
        <v>76465.300000063493</v>
      </c>
    </row>
    <row r="411" spans="9:16" x14ac:dyDescent="0.3">
      <c r="I411" t="s">
        <v>176</v>
      </c>
      <c r="J411" s="25">
        <v>2004</v>
      </c>
      <c r="K411" s="36">
        <v>3586.16</v>
      </c>
      <c r="L411" s="38">
        <f t="shared" ca="1" si="14"/>
        <v>88660.759999914328</v>
      </c>
      <c r="M411" s="40">
        <f t="shared" ca="1" si="15"/>
        <v>55.856278799946026</v>
      </c>
      <c r="O411" s="36">
        <v>3561.5</v>
      </c>
      <c r="P411" s="36">
        <v>76707.449999894394</v>
      </c>
    </row>
    <row r="412" spans="9:16" x14ac:dyDescent="0.3">
      <c r="I412" t="s">
        <v>177</v>
      </c>
      <c r="J412" s="25">
        <v>2004</v>
      </c>
      <c r="K412" s="36">
        <v>3579.7</v>
      </c>
      <c r="L412" s="38">
        <f t="shared" ca="1" si="14"/>
        <v>85521.710000017192</v>
      </c>
      <c r="M412" s="40">
        <f t="shared" ca="1" si="15"/>
        <v>59.865197000012024</v>
      </c>
      <c r="O412" s="36">
        <v>3562</v>
      </c>
      <c r="P412" s="36">
        <v>76949.599999972503</v>
      </c>
    </row>
    <row r="413" spans="9:16" x14ac:dyDescent="0.3">
      <c r="I413" t="s">
        <v>178</v>
      </c>
      <c r="J413" s="25">
        <v>2004</v>
      </c>
      <c r="K413" s="36">
        <v>3572.1</v>
      </c>
      <c r="L413" s="38">
        <f t="shared" ca="1" si="14"/>
        <v>81841.030000017025</v>
      </c>
      <c r="M413" s="40">
        <f t="shared" ca="1" si="15"/>
        <v>63.017593100013109</v>
      </c>
      <c r="O413" s="36">
        <v>3562.5</v>
      </c>
      <c r="P413" s="36">
        <v>77191.750000050495</v>
      </c>
    </row>
    <row r="414" spans="9:16" x14ac:dyDescent="0.3">
      <c r="I414" t="s">
        <v>179</v>
      </c>
      <c r="J414" s="25">
        <v>2004</v>
      </c>
      <c r="K414" s="36">
        <v>3570.77</v>
      </c>
      <c r="L414" s="38">
        <f t="shared" ca="1" si="14"/>
        <v>81196.910999972373</v>
      </c>
      <c r="M414" s="40">
        <f t="shared" ca="1" si="15"/>
        <v>56.025868589980938</v>
      </c>
      <c r="O414" s="36">
        <v>3563</v>
      </c>
      <c r="P414" s="36">
        <v>77433.899999881396</v>
      </c>
    </row>
    <row r="415" spans="9:16" x14ac:dyDescent="0.3">
      <c r="I415" t="s">
        <v>180</v>
      </c>
      <c r="J415" s="25">
        <v>2004</v>
      </c>
      <c r="K415" s="36">
        <v>3570.5</v>
      </c>
      <c r="L415" s="38">
        <f t="shared" ca="1" si="14"/>
        <v>81066.150000063702</v>
      </c>
      <c r="M415" s="40">
        <f t="shared" ca="1" si="15"/>
        <v>42.154398000033126</v>
      </c>
      <c r="O415" s="36">
        <v>3563.5</v>
      </c>
      <c r="P415" s="36">
        <v>77676.049999959505</v>
      </c>
    </row>
    <row r="416" spans="9:16" x14ac:dyDescent="0.3">
      <c r="I416" t="s">
        <v>181</v>
      </c>
      <c r="J416" s="25">
        <v>2004</v>
      </c>
      <c r="K416" s="36">
        <v>3567.28</v>
      </c>
      <c r="L416" s="38">
        <f t="shared" ca="1" si="14"/>
        <v>79506.704000055324</v>
      </c>
      <c r="M416" s="40">
        <f t="shared" ca="1" si="15"/>
        <v>32.597748640022679</v>
      </c>
      <c r="O416" s="36">
        <v>3564</v>
      </c>
      <c r="P416" s="36">
        <v>77918.200000037497</v>
      </c>
    </row>
    <row r="417" spans="9:16" x14ac:dyDescent="0.3">
      <c r="I417" t="s">
        <v>182</v>
      </c>
      <c r="J417" s="25">
        <v>2004</v>
      </c>
      <c r="K417" s="36">
        <v>3564.42</v>
      </c>
      <c r="L417" s="38">
        <f t="shared" ca="1" si="14"/>
        <v>78121.606000103056</v>
      </c>
      <c r="M417" s="40">
        <f t="shared" ca="1" si="15"/>
        <v>28.123778160037098</v>
      </c>
      <c r="O417" s="36">
        <v>3564.5</v>
      </c>
      <c r="P417" s="36">
        <v>78160.350000115606</v>
      </c>
    </row>
    <row r="418" spans="9:16" x14ac:dyDescent="0.3">
      <c r="I418" t="s">
        <v>172</v>
      </c>
      <c r="J418" s="25">
        <v>2005</v>
      </c>
      <c r="K418" s="36">
        <v>3562.07</v>
      </c>
      <c r="L418" s="38">
        <f t="shared" ca="1" si="14"/>
        <v>76983.5009999834</v>
      </c>
      <c r="M418" s="40">
        <f t="shared" ca="1" si="15"/>
        <v>18.476040239996014</v>
      </c>
      <c r="O418" s="36">
        <v>3565</v>
      </c>
      <c r="P418" s="36">
        <v>78402.499999946507</v>
      </c>
    </row>
    <row r="419" spans="9:16" x14ac:dyDescent="0.3">
      <c r="I419" t="s">
        <v>173</v>
      </c>
      <c r="J419" s="25">
        <v>2005</v>
      </c>
      <c r="K419" s="36">
        <v>3559.23</v>
      </c>
      <c r="L419" s="38">
        <f t="shared" ca="1" si="14"/>
        <v>75643.160199945094</v>
      </c>
      <c r="M419" s="40">
        <f t="shared" ca="1" si="15"/>
        <v>14.372200437989568</v>
      </c>
      <c r="O419" s="36">
        <v>3565.5</v>
      </c>
      <c r="P419" s="36">
        <v>78644.650000024601</v>
      </c>
    </row>
    <row r="420" spans="9:16" x14ac:dyDescent="0.3">
      <c r="I420" t="s">
        <v>174</v>
      </c>
      <c r="J420" s="25">
        <v>2005</v>
      </c>
      <c r="K420" s="36">
        <v>3555.9</v>
      </c>
      <c r="L420" s="38">
        <f t="shared" ca="1" si="14"/>
        <v>74182.123999981908</v>
      </c>
      <c r="M420" s="40">
        <f t="shared" ca="1" si="15"/>
        <v>21.51281595999475</v>
      </c>
      <c r="O420" s="36">
        <v>3566</v>
      </c>
      <c r="P420" s="36">
        <v>78886.800000102594</v>
      </c>
    </row>
    <row r="421" spans="9:16" x14ac:dyDescent="0.3">
      <c r="I421" t="s">
        <v>175</v>
      </c>
      <c r="J421" s="25">
        <v>2005</v>
      </c>
      <c r="K421" s="36">
        <v>3562.81</v>
      </c>
      <c r="L421" s="38">
        <f t="shared" ca="1" si="14"/>
        <v>77341.882999945665</v>
      </c>
      <c r="M421" s="40">
        <f t="shared" ca="1" si="15"/>
        <v>29.389915539979352</v>
      </c>
      <c r="O421" s="36">
        <v>3566.5</v>
      </c>
      <c r="P421" s="36">
        <v>79128.949999933597</v>
      </c>
    </row>
    <row r="422" spans="9:16" x14ac:dyDescent="0.3">
      <c r="I422" t="s">
        <v>165</v>
      </c>
      <c r="J422" s="25">
        <v>2005</v>
      </c>
      <c r="K422" s="36">
        <v>3586.53</v>
      </c>
      <c r="L422" s="38">
        <f t="shared" ca="1" si="14"/>
        <v>88840.579999980051</v>
      </c>
      <c r="M422" s="40">
        <f t="shared" ca="1" si="15"/>
        <v>44.420289999990025</v>
      </c>
      <c r="O422" s="36">
        <v>3567</v>
      </c>
      <c r="P422" s="36">
        <v>79371.100000011604</v>
      </c>
    </row>
    <row r="423" spans="9:16" x14ac:dyDescent="0.3">
      <c r="I423" t="s">
        <v>176</v>
      </c>
      <c r="J423" s="25">
        <v>2005</v>
      </c>
      <c r="K423" s="36">
        <v>3606.28</v>
      </c>
      <c r="L423" s="38">
        <f t="shared" ca="1" si="14"/>
        <v>98697.18799999496</v>
      </c>
      <c r="M423" s="40">
        <f t="shared" ca="1" si="15"/>
        <v>62.179228439996827</v>
      </c>
      <c r="O423" s="36">
        <v>3567.5</v>
      </c>
      <c r="P423" s="36">
        <v>79613.250000089596</v>
      </c>
    </row>
    <row r="424" spans="9:16" x14ac:dyDescent="0.3">
      <c r="I424" t="s">
        <v>177</v>
      </c>
      <c r="J424" s="25">
        <v>2005</v>
      </c>
      <c r="K424" s="36">
        <v>3606.87</v>
      </c>
      <c r="L424" s="38">
        <f t="shared" ca="1" si="14"/>
        <v>99008.176999958698</v>
      </c>
      <c r="M424" s="40">
        <f t="shared" ca="1" si="15"/>
        <v>69.305723899971085</v>
      </c>
      <c r="O424" s="36">
        <v>3568</v>
      </c>
      <c r="P424" s="36">
        <v>79855.399999920599</v>
      </c>
    </row>
    <row r="425" spans="9:16" x14ac:dyDescent="0.3">
      <c r="I425" t="s">
        <v>178</v>
      </c>
      <c r="J425" s="25">
        <v>2005</v>
      </c>
      <c r="K425" s="36">
        <v>3602.83</v>
      </c>
      <c r="L425" s="38">
        <f t="shared" ca="1" si="14"/>
        <v>96878.692999958294</v>
      </c>
      <c r="M425" s="40">
        <f t="shared" ca="1" si="15"/>
        <v>74.596593609967897</v>
      </c>
      <c r="O425" s="36">
        <v>3568.5</v>
      </c>
      <c r="P425" s="36">
        <v>80097.549999998606</v>
      </c>
    </row>
    <row r="426" spans="9:16" x14ac:dyDescent="0.3">
      <c r="I426" t="s">
        <v>179</v>
      </c>
      <c r="J426" s="25">
        <v>2005</v>
      </c>
      <c r="K426" s="36">
        <v>3601.97</v>
      </c>
      <c r="L426" s="38">
        <f t="shared" ca="1" si="14"/>
        <v>96425.387000010582</v>
      </c>
      <c r="M426" s="40">
        <f t="shared" ca="1" si="15"/>
        <v>66.533517030007289</v>
      </c>
      <c r="O426" s="36">
        <v>3569</v>
      </c>
      <c r="P426" s="36">
        <v>80339.7000000767</v>
      </c>
    </row>
    <row r="427" spans="9:16" x14ac:dyDescent="0.3">
      <c r="I427" t="s">
        <v>180</v>
      </c>
      <c r="J427" s="25">
        <v>2005</v>
      </c>
      <c r="K427" s="36">
        <v>3602.77</v>
      </c>
      <c r="L427" s="38">
        <f t="shared" ca="1" si="14"/>
        <v>96847.066999962088</v>
      </c>
      <c r="M427" s="40">
        <f t="shared" ca="1" si="15"/>
        <v>50.360474839980284</v>
      </c>
      <c r="O427" s="36">
        <v>3569.5</v>
      </c>
      <c r="P427" s="36">
        <v>80581.849999907601</v>
      </c>
    </row>
    <row r="428" spans="9:16" x14ac:dyDescent="0.3">
      <c r="I428" t="s">
        <v>181</v>
      </c>
      <c r="J428" s="25">
        <v>2005</v>
      </c>
      <c r="K428" s="36">
        <v>3602.36</v>
      </c>
      <c r="L428" s="38">
        <f t="shared" ca="1" si="14"/>
        <v>96630.9559999872</v>
      </c>
      <c r="M428" s="40">
        <f t="shared" ca="1" si="15"/>
        <v>39.618691959994749</v>
      </c>
      <c r="O428" s="36">
        <v>3570</v>
      </c>
      <c r="P428" s="36">
        <v>80823.999999985695</v>
      </c>
    </row>
    <row r="429" spans="9:16" x14ac:dyDescent="0.3">
      <c r="I429" t="s">
        <v>182</v>
      </c>
      <c r="J429" s="25">
        <v>2005</v>
      </c>
      <c r="K429" s="36">
        <v>3598.17</v>
      </c>
      <c r="L429" s="38">
        <f t="shared" ca="1" si="14"/>
        <v>94497.620000055525</v>
      </c>
      <c r="M429" s="40">
        <f t="shared" ca="1" si="15"/>
        <v>34.019143200019982</v>
      </c>
      <c r="O429" s="36">
        <v>3570.5</v>
      </c>
      <c r="P429" s="36">
        <v>81066.150000063702</v>
      </c>
    </row>
    <row r="430" spans="9:16" x14ac:dyDescent="0.3">
      <c r="I430" t="s">
        <v>172</v>
      </c>
      <c r="J430" s="25">
        <v>2006</v>
      </c>
      <c r="K430" s="36">
        <v>3594.21</v>
      </c>
      <c r="L430" s="38">
        <f t="shared" ca="1" si="14"/>
        <v>92573.059999994934</v>
      </c>
      <c r="M430" s="40">
        <f t="shared" ca="1" si="15"/>
        <v>22.217534399998783</v>
      </c>
      <c r="O430" s="36">
        <v>3571</v>
      </c>
      <c r="P430" s="36">
        <v>81308.299999894603</v>
      </c>
    </row>
    <row r="431" spans="9:16" x14ac:dyDescent="0.3">
      <c r="I431" t="s">
        <v>173</v>
      </c>
      <c r="J431" s="25">
        <v>2006</v>
      </c>
      <c r="K431" s="36">
        <v>3589.7</v>
      </c>
      <c r="L431" s="38">
        <f t="shared" ca="1" si="14"/>
        <v>90381.200000044657</v>
      </c>
      <c r="M431" s="40">
        <f t="shared" ca="1" si="15"/>
        <v>17.172428000008484</v>
      </c>
      <c r="O431" s="36">
        <v>3571.5</v>
      </c>
      <c r="P431" s="36">
        <v>81550.449999972698</v>
      </c>
    </row>
    <row r="432" spans="9:16" x14ac:dyDescent="0.3">
      <c r="I432" t="s">
        <v>174</v>
      </c>
      <c r="J432" s="25">
        <v>2006</v>
      </c>
      <c r="K432" s="36">
        <v>3588.71</v>
      </c>
      <c r="L432" s="38">
        <f t="shared" ca="1" si="14"/>
        <v>89900.060000013327</v>
      </c>
      <c r="M432" s="40">
        <f t="shared" ca="1" si="15"/>
        <v>26.071017400003864</v>
      </c>
      <c r="O432" s="36">
        <v>3572</v>
      </c>
      <c r="P432" s="36">
        <v>81792.600000050705</v>
      </c>
    </row>
    <row r="433" spans="9:16" x14ac:dyDescent="0.3">
      <c r="I433" t="s">
        <v>175</v>
      </c>
      <c r="J433" s="25">
        <v>2006</v>
      </c>
      <c r="K433" s="36">
        <v>3592.99</v>
      </c>
      <c r="L433" s="38">
        <f t="shared" ca="1" si="14"/>
        <v>91980.139999888139</v>
      </c>
      <c r="M433" s="40">
        <f t="shared" ca="1" si="15"/>
        <v>34.952453199957489</v>
      </c>
      <c r="O433" s="36">
        <v>3572.5</v>
      </c>
      <c r="P433" s="36">
        <v>82034.749999881693</v>
      </c>
    </row>
    <row r="434" spans="9:16" x14ac:dyDescent="0.3">
      <c r="I434" t="s">
        <v>165</v>
      </c>
      <c r="J434" s="25">
        <v>2006</v>
      </c>
      <c r="K434" s="36">
        <v>3605.25</v>
      </c>
      <c r="L434" s="38">
        <f t="shared" ca="1" si="14"/>
        <v>98154.275000057649</v>
      </c>
      <c r="M434" s="40">
        <f t="shared" ca="1" si="15"/>
        <v>49.077137500028826</v>
      </c>
      <c r="O434" s="36">
        <v>3573</v>
      </c>
      <c r="P434" s="36">
        <v>82276.8999999597</v>
      </c>
    </row>
    <row r="435" spans="9:16" x14ac:dyDescent="0.3">
      <c r="I435" t="s">
        <v>176</v>
      </c>
      <c r="J435" s="25">
        <v>2006</v>
      </c>
      <c r="K435" s="36">
        <v>3610.35</v>
      </c>
      <c r="L435" s="38">
        <f t="shared" ca="1" si="14"/>
        <v>100842.48499999335</v>
      </c>
      <c r="M435" s="40">
        <f t="shared" ca="1" si="15"/>
        <v>63.530765549995813</v>
      </c>
      <c r="O435" s="36">
        <v>3573.5</v>
      </c>
      <c r="P435" s="36">
        <v>82519.050000037794</v>
      </c>
    </row>
    <row r="436" spans="9:16" x14ac:dyDescent="0.3">
      <c r="I436" t="s">
        <v>177</v>
      </c>
      <c r="J436" s="25">
        <v>2006</v>
      </c>
      <c r="K436" s="36">
        <v>3606.85</v>
      </c>
      <c r="L436" s="38">
        <f t="shared" ca="1" si="14"/>
        <v>98997.634999959962</v>
      </c>
      <c r="M436" s="40">
        <f t="shared" ca="1" si="15"/>
        <v>69.298344499971961</v>
      </c>
      <c r="O436" s="36">
        <v>3574</v>
      </c>
      <c r="P436" s="36">
        <v>82761.200000115801</v>
      </c>
    </row>
    <row r="437" spans="9:16" x14ac:dyDescent="0.3">
      <c r="I437" t="s">
        <v>178</v>
      </c>
      <c r="J437" s="25">
        <v>2006</v>
      </c>
      <c r="K437" s="36">
        <v>3602.78</v>
      </c>
      <c r="L437" s="38">
        <f t="shared" ca="1" si="14"/>
        <v>96852.337999961572</v>
      </c>
      <c r="M437" s="40">
        <f t="shared" ca="1" si="15"/>
        <v>74.576300259970409</v>
      </c>
      <c r="O437" s="36">
        <v>3574.5</v>
      </c>
      <c r="P437" s="36">
        <v>83003.349999946702</v>
      </c>
    </row>
    <row r="438" spans="9:16" x14ac:dyDescent="0.3">
      <c r="I438" t="s">
        <v>179</v>
      </c>
      <c r="J438" s="25">
        <v>2006</v>
      </c>
      <c r="K438" s="36">
        <v>3601.74</v>
      </c>
      <c r="L438" s="38">
        <f t="shared" ca="1" si="14"/>
        <v>96304.154000024777</v>
      </c>
      <c r="M438" s="40">
        <f t="shared" ca="1" si="15"/>
        <v>66.449866260017089</v>
      </c>
      <c r="O438" s="36">
        <v>3575</v>
      </c>
      <c r="P438" s="36">
        <v>83245.500000024796</v>
      </c>
    </row>
    <row r="439" spans="9:16" x14ac:dyDescent="0.3">
      <c r="I439" t="s">
        <v>180</v>
      </c>
      <c r="J439" s="25">
        <v>2006</v>
      </c>
      <c r="K439" s="36">
        <v>3607.96</v>
      </c>
      <c r="L439" s="38">
        <f t="shared" ca="1" si="14"/>
        <v>99582.715999892447</v>
      </c>
      <c r="M439" s="40">
        <f t="shared" ca="1" si="15"/>
        <v>51.783012319944071</v>
      </c>
      <c r="O439" s="36">
        <v>3575.5</v>
      </c>
      <c r="P439" s="36">
        <v>83487.650000102803</v>
      </c>
    </row>
    <row r="440" spans="9:16" x14ac:dyDescent="0.3">
      <c r="I440" t="s">
        <v>181</v>
      </c>
      <c r="J440" s="25">
        <v>2006</v>
      </c>
      <c r="K440" s="36">
        <v>3606.85</v>
      </c>
      <c r="L440" s="38">
        <f t="shared" ca="1" si="14"/>
        <v>98997.634999959962</v>
      </c>
      <c r="M440" s="40">
        <f t="shared" ca="1" si="15"/>
        <v>40.589030349983581</v>
      </c>
      <c r="O440" s="36">
        <v>3576</v>
      </c>
      <c r="P440" s="36">
        <v>83729.799999933806</v>
      </c>
    </row>
    <row r="441" spans="9:16" x14ac:dyDescent="0.3">
      <c r="I441" t="s">
        <v>182</v>
      </c>
      <c r="J441" s="25">
        <v>2006</v>
      </c>
      <c r="K441" s="36">
        <v>3603.39</v>
      </c>
      <c r="L441" s="38">
        <f t="shared" ca="1" si="14"/>
        <v>97173.868999924045</v>
      </c>
      <c r="M441" s="40">
        <f t="shared" ca="1" si="15"/>
        <v>34.982592839972654</v>
      </c>
      <c r="O441" s="36">
        <v>3576.5</v>
      </c>
      <c r="P441" s="36">
        <v>83971.950000011799</v>
      </c>
    </row>
    <row r="442" spans="9:16" x14ac:dyDescent="0.3">
      <c r="I442" t="s">
        <v>172</v>
      </c>
      <c r="J442" s="25">
        <v>2007</v>
      </c>
      <c r="K442" s="36">
        <v>3599.51</v>
      </c>
      <c r="L442" s="38">
        <f t="shared" ca="1" si="14"/>
        <v>95148.860000039916</v>
      </c>
      <c r="M442" s="40">
        <f t="shared" ca="1" si="15"/>
        <v>22.835726400009577</v>
      </c>
      <c r="O442" s="36">
        <v>3577</v>
      </c>
      <c r="P442" s="36">
        <v>84214.100000089893</v>
      </c>
    </row>
    <row r="443" spans="9:16" x14ac:dyDescent="0.3">
      <c r="I443" t="s">
        <v>173</v>
      </c>
      <c r="J443" s="25">
        <v>2007</v>
      </c>
      <c r="K443" s="36">
        <v>3597.91</v>
      </c>
      <c r="L443" s="38">
        <f t="shared" ca="1" si="14"/>
        <v>94371.260000009788</v>
      </c>
      <c r="M443" s="40">
        <f t="shared" ca="1" si="15"/>
        <v>17.930539400001859</v>
      </c>
      <c r="O443" s="36">
        <v>3577.5</v>
      </c>
      <c r="P443" s="36">
        <v>84456.249999920794</v>
      </c>
    </row>
    <row r="444" spans="9:16" x14ac:dyDescent="0.3">
      <c r="I444" t="s">
        <v>174</v>
      </c>
      <c r="J444" s="25">
        <v>2007</v>
      </c>
      <c r="K444" s="36">
        <v>3598.81</v>
      </c>
      <c r="L444" s="38">
        <f t="shared" ca="1" si="14"/>
        <v>94808.66000001505</v>
      </c>
      <c r="M444" s="40">
        <f t="shared" ca="1" si="15"/>
        <v>27.494511400004363</v>
      </c>
      <c r="O444" s="36">
        <v>3578</v>
      </c>
      <c r="P444" s="36">
        <v>84698.399999998903</v>
      </c>
    </row>
    <row r="445" spans="9:16" x14ac:dyDescent="0.3">
      <c r="I445" t="s">
        <v>175</v>
      </c>
      <c r="J445" s="25">
        <v>2007</v>
      </c>
      <c r="K445" s="36">
        <v>3600.35</v>
      </c>
      <c r="L445" s="38">
        <f t="shared" ca="1" si="14"/>
        <v>95571.485000035493</v>
      </c>
      <c r="M445" s="40">
        <f t="shared" ca="1" si="15"/>
        <v>36.317164300013488</v>
      </c>
      <c r="O445" s="36">
        <v>3578.5</v>
      </c>
      <c r="P445" s="36">
        <v>84940.550000076895</v>
      </c>
    </row>
    <row r="446" spans="9:16" x14ac:dyDescent="0.3">
      <c r="I446" t="s">
        <v>165</v>
      </c>
      <c r="J446" s="25">
        <v>2007</v>
      </c>
      <c r="K446" s="36">
        <v>3609.61</v>
      </c>
      <c r="L446" s="38">
        <f t="shared" ca="1" si="14"/>
        <v>100452.43100003852</v>
      </c>
      <c r="M446" s="40">
        <f t="shared" ca="1" si="15"/>
        <v>50.226215500019258</v>
      </c>
      <c r="O446" s="36">
        <v>3579</v>
      </c>
      <c r="P446" s="36">
        <v>85182.699999907796</v>
      </c>
    </row>
    <row r="447" spans="9:16" x14ac:dyDescent="0.3">
      <c r="I447" t="s">
        <v>176</v>
      </c>
      <c r="J447" s="25">
        <v>2007</v>
      </c>
      <c r="K447" s="36">
        <v>3611.5</v>
      </c>
      <c r="L447" s="38">
        <f t="shared" ca="1" si="14"/>
        <v>101448.64999992307</v>
      </c>
      <c r="M447" s="40">
        <f t="shared" ca="1" si="15"/>
        <v>63.912649499951534</v>
      </c>
      <c r="O447" s="36">
        <v>3579.5</v>
      </c>
      <c r="P447" s="36">
        <v>85424.849999985905</v>
      </c>
    </row>
    <row r="448" spans="9:16" x14ac:dyDescent="0.3">
      <c r="I448" t="s">
        <v>177</v>
      </c>
      <c r="J448" s="25">
        <v>2007</v>
      </c>
      <c r="K448" s="36">
        <v>3607.35</v>
      </c>
      <c r="L448" s="38">
        <f t="shared" ca="1" si="14"/>
        <v>99261.184999929508</v>
      </c>
      <c r="M448" s="40">
        <f t="shared" ca="1" si="15"/>
        <v>69.482829499950654</v>
      </c>
      <c r="O448" s="36">
        <v>3580</v>
      </c>
      <c r="P448" s="36">
        <v>85667.000000063897</v>
      </c>
    </row>
    <row r="449" spans="9:16" x14ac:dyDescent="0.3">
      <c r="I449" t="s">
        <v>178</v>
      </c>
      <c r="J449" s="25">
        <v>2007</v>
      </c>
      <c r="K449" s="36">
        <v>3603.58</v>
      </c>
      <c r="L449" s="38">
        <f t="shared" ca="1" si="14"/>
        <v>97274.017999912612</v>
      </c>
      <c r="M449" s="40">
        <f t="shared" ca="1" si="15"/>
        <v>74.900993859932711</v>
      </c>
      <c r="O449" s="36">
        <v>3580.5</v>
      </c>
      <c r="P449" s="36">
        <v>85909.999999905005</v>
      </c>
    </row>
    <row r="450" spans="9:16" x14ac:dyDescent="0.3">
      <c r="I450" t="s">
        <v>179</v>
      </c>
      <c r="J450" s="25">
        <v>2007</v>
      </c>
      <c r="K450" s="36">
        <v>3601.87</v>
      </c>
      <c r="L450" s="38">
        <f t="shared" ca="1" si="14"/>
        <v>96372.677000016905</v>
      </c>
      <c r="M450" s="40">
        <f t="shared" ca="1" si="15"/>
        <v>66.497147130011655</v>
      </c>
      <c r="O450" s="36">
        <v>3581</v>
      </c>
      <c r="P450" s="36">
        <v>86152.999999993204</v>
      </c>
    </row>
    <row r="451" spans="9:16" x14ac:dyDescent="0.3">
      <c r="I451" t="s">
        <v>180</v>
      </c>
      <c r="J451" s="25">
        <v>2007</v>
      </c>
      <c r="K451" s="36">
        <v>3600.62</v>
      </c>
      <c r="L451" s="38">
        <f t="shared" ca="1" si="14"/>
        <v>95713.802000093274</v>
      </c>
      <c r="M451" s="40">
        <f t="shared" ca="1" si="15"/>
        <v>49.771177040048507</v>
      </c>
      <c r="O451" s="36">
        <v>3581.5</v>
      </c>
      <c r="P451" s="36">
        <v>86396.000000081302</v>
      </c>
    </row>
    <row r="452" spans="9:16" x14ac:dyDescent="0.3">
      <c r="I452" t="s">
        <v>181</v>
      </c>
      <c r="J452" s="25">
        <v>2007</v>
      </c>
      <c r="K452" s="36">
        <v>3598.63</v>
      </c>
      <c r="L452" s="38">
        <f t="shared" ca="1" si="14"/>
        <v>94721.180000072345</v>
      </c>
      <c r="M452" s="40">
        <f t="shared" ca="1" si="15"/>
        <v>38.835683800029656</v>
      </c>
      <c r="O452" s="36">
        <v>3582</v>
      </c>
      <c r="P452" s="36">
        <v>86638.999999922395</v>
      </c>
    </row>
    <row r="453" spans="9:16" x14ac:dyDescent="0.3">
      <c r="I453" t="s">
        <v>182</v>
      </c>
      <c r="J453" s="25">
        <v>2007</v>
      </c>
      <c r="K453" s="36">
        <v>3594.64</v>
      </c>
      <c r="L453" s="38">
        <f t="shared" ca="1" si="14"/>
        <v>92782.039999927394</v>
      </c>
      <c r="M453" s="40">
        <f t="shared" ca="1" si="15"/>
        <v>33.401534399973862</v>
      </c>
      <c r="O453" s="36">
        <v>3582.5</v>
      </c>
      <c r="P453" s="36">
        <v>86882.000000010594</v>
      </c>
    </row>
    <row r="454" spans="9:16" x14ac:dyDescent="0.3">
      <c r="I454" t="s">
        <v>172</v>
      </c>
      <c r="J454" s="25">
        <v>2008</v>
      </c>
      <c r="K454" s="36">
        <v>3590.66</v>
      </c>
      <c r="L454" s="38">
        <f t="shared" ca="1" si="14"/>
        <v>90847.759999966715</v>
      </c>
      <c r="M454" s="40">
        <f t="shared" ca="1" si="15"/>
        <v>21.803462399992011</v>
      </c>
      <c r="O454" s="36">
        <v>3583</v>
      </c>
      <c r="P454" s="36">
        <v>87125.000000098706</v>
      </c>
    </row>
    <row r="455" spans="9:16" x14ac:dyDescent="0.3">
      <c r="I455" t="s">
        <v>173</v>
      </c>
      <c r="J455" s="25">
        <v>2008</v>
      </c>
      <c r="K455" s="36">
        <v>3590.66</v>
      </c>
      <c r="L455" s="38">
        <f t="shared" ca="1" si="14"/>
        <v>90847.759999966715</v>
      </c>
      <c r="M455" s="40">
        <f t="shared" ca="1" si="15"/>
        <v>17.261074399993674</v>
      </c>
      <c r="O455" s="36">
        <v>3583.5</v>
      </c>
      <c r="P455" s="36">
        <v>87367.999999939799</v>
      </c>
    </row>
    <row r="456" spans="9:16" x14ac:dyDescent="0.3">
      <c r="I456" t="s">
        <v>174</v>
      </c>
      <c r="J456" s="25">
        <v>2008</v>
      </c>
      <c r="K456" s="36">
        <v>3589.77</v>
      </c>
      <c r="L456" s="38">
        <f t="shared" ca="1" si="14"/>
        <v>90415.220000057248</v>
      </c>
      <c r="M456" s="40">
        <f t="shared" ca="1" si="15"/>
        <v>26.220413800016598</v>
      </c>
      <c r="O456" s="36">
        <v>3584</v>
      </c>
      <c r="P456" s="36">
        <v>87611.000000027998</v>
      </c>
    </row>
    <row r="457" spans="9:16" x14ac:dyDescent="0.3">
      <c r="I457" t="s">
        <v>175</v>
      </c>
      <c r="J457" s="25">
        <v>2008</v>
      </c>
      <c r="K457" s="36">
        <v>3594.09</v>
      </c>
      <c r="L457" s="38">
        <f t="shared" ca="1" si="14"/>
        <v>92514.740000033053</v>
      </c>
      <c r="M457" s="40">
        <f t="shared" ca="1" si="15"/>
        <v>35.155601200012562</v>
      </c>
      <c r="O457" s="36">
        <v>3584.5</v>
      </c>
      <c r="P457" s="36">
        <v>87854.000000116095</v>
      </c>
    </row>
    <row r="458" spans="9:16" x14ac:dyDescent="0.3">
      <c r="I458" t="s">
        <v>165</v>
      </c>
      <c r="J458" s="25">
        <v>2008</v>
      </c>
      <c r="K458" s="36">
        <v>3610.81</v>
      </c>
      <c r="L458" s="38">
        <f t="shared" ref="L458:L521" ca="1" si="16">FORECAST(K458,OFFSET($P$28:$P$712,MATCH(K458,$O$28:$O$712,1)-1,0,2), OFFSET($O$28:$O$712,MATCH(K458,$O$28:$O$712,1)-1,0,2))</f>
        <v>101084.95099996543</v>
      </c>
      <c r="M458" s="40">
        <f t="shared" ca="1" si="15"/>
        <v>50.542475499982714</v>
      </c>
      <c r="O458" s="36">
        <v>3585</v>
      </c>
      <c r="P458" s="36">
        <v>88096.999999957203</v>
      </c>
    </row>
    <row r="459" spans="9:16" x14ac:dyDescent="0.3">
      <c r="I459" t="s">
        <v>176</v>
      </c>
      <c r="J459" s="25">
        <v>2008</v>
      </c>
      <c r="K459" s="36">
        <v>3631.05</v>
      </c>
      <c r="L459" s="38">
        <f t="shared" ca="1" si="16"/>
        <v>112628.06199993403</v>
      </c>
      <c r="M459" s="40">
        <f t="shared" ref="M459:M522" ca="1" si="17">VLOOKUP(I459,$O$10:$P$21,2,FALSE)*L459/1000</f>
        <v>70.955679059958442</v>
      </c>
      <c r="O459" s="36">
        <v>3585.5</v>
      </c>
      <c r="P459" s="36">
        <v>88340.0000000453</v>
      </c>
    </row>
    <row r="460" spans="9:16" x14ac:dyDescent="0.3">
      <c r="I460" t="s">
        <v>177</v>
      </c>
      <c r="J460" s="25">
        <v>2008</v>
      </c>
      <c r="K460" s="36">
        <v>3633</v>
      </c>
      <c r="L460" s="38">
        <f t="shared" ca="1" si="16"/>
        <v>113810.24999988871</v>
      </c>
      <c r="M460" s="40">
        <f t="shared" ca="1" si="17"/>
        <v>79.667174999922096</v>
      </c>
      <c r="O460" s="36">
        <v>3586</v>
      </c>
      <c r="P460" s="36">
        <v>88582.999999886393</v>
      </c>
    </row>
    <row r="461" spans="9:16" x14ac:dyDescent="0.3">
      <c r="I461" t="s">
        <v>178</v>
      </c>
      <c r="J461" s="25">
        <v>2008</v>
      </c>
      <c r="K461" s="36">
        <v>3629.55</v>
      </c>
      <c r="L461" s="38">
        <f t="shared" ca="1" si="16"/>
        <v>111718.68300002022</v>
      </c>
      <c r="M461" s="40">
        <f t="shared" ca="1" si="17"/>
        <v>86.023385910015563</v>
      </c>
      <c r="O461" s="36">
        <v>3586.5</v>
      </c>
      <c r="P461" s="36">
        <v>88825.999999974607</v>
      </c>
    </row>
    <row r="462" spans="9:16" x14ac:dyDescent="0.3">
      <c r="I462" t="s">
        <v>179</v>
      </c>
      <c r="J462" s="25">
        <v>2008</v>
      </c>
      <c r="K462" s="36">
        <v>3626.9</v>
      </c>
      <c r="L462" s="38">
        <f t="shared" ca="1" si="16"/>
        <v>110112.12400002312</v>
      </c>
      <c r="M462" s="40">
        <f t="shared" ca="1" si="17"/>
        <v>75.97736556001594</v>
      </c>
      <c r="O462" s="36">
        <v>3587</v>
      </c>
      <c r="P462" s="36">
        <v>89069.000000062704</v>
      </c>
    </row>
    <row r="463" spans="9:16" x14ac:dyDescent="0.3">
      <c r="I463" t="s">
        <v>180</v>
      </c>
      <c r="J463" s="25">
        <v>2008</v>
      </c>
      <c r="K463" s="36">
        <v>3623.82</v>
      </c>
      <c r="L463" s="38">
        <f t="shared" ca="1" si="16"/>
        <v>108244.87320000702</v>
      </c>
      <c r="M463" s="40">
        <f t="shared" ca="1" si="17"/>
        <v>56.287334064003645</v>
      </c>
      <c r="O463" s="36">
        <v>3587.5</v>
      </c>
      <c r="P463" s="36">
        <v>89311.999999903797</v>
      </c>
    </row>
    <row r="464" spans="9:16" x14ac:dyDescent="0.3">
      <c r="I464" t="s">
        <v>181</v>
      </c>
      <c r="J464" s="25">
        <v>2008</v>
      </c>
      <c r="K464" s="36">
        <v>3621.9</v>
      </c>
      <c r="L464" s="38">
        <f t="shared" ca="1" si="16"/>
        <v>107080.87400007248</v>
      </c>
      <c r="M464" s="40">
        <f t="shared" ca="1" si="17"/>
        <v>43.903158340029719</v>
      </c>
      <c r="O464" s="36">
        <v>3588</v>
      </c>
      <c r="P464" s="36">
        <v>89554.999999991996</v>
      </c>
    </row>
    <row r="465" spans="9:16" x14ac:dyDescent="0.3">
      <c r="I465" t="s">
        <v>182</v>
      </c>
      <c r="J465" s="25">
        <v>2008</v>
      </c>
      <c r="K465" s="36">
        <v>3617.89</v>
      </c>
      <c r="L465" s="38">
        <f t="shared" ca="1" si="16"/>
        <v>104816.81900002738</v>
      </c>
      <c r="M465" s="40">
        <f t="shared" ca="1" si="17"/>
        <v>37.734054840009854</v>
      </c>
      <c r="O465" s="36">
        <v>3588.5</v>
      </c>
      <c r="P465" s="36">
        <v>89798.000000080094</v>
      </c>
    </row>
    <row r="466" spans="9:16" x14ac:dyDescent="0.3">
      <c r="I466" t="s">
        <v>172</v>
      </c>
      <c r="J466" s="25">
        <v>2009</v>
      </c>
      <c r="K466" s="36">
        <v>3614.17</v>
      </c>
      <c r="L466" s="38">
        <f t="shared" ca="1" si="16"/>
        <v>102856.00700000743</v>
      </c>
      <c r="M466" s="40">
        <f t="shared" ca="1" si="17"/>
        <v>24.685441680001784</v>
      </c>
      <c r="O466" s="36">
        <v>3589</v>
      </c>
      <c r="P466" s="36">
        <v>90040.999999921201</v>
      </c>
    </row>
    <row r="467" spans="9:16" x14ac:dyDescent="0.3">
      <c r="I467" t="s">
        <v>173</v>
      </c>
      <c r="J467" s="25">
        <v>2009</v>
      </c>
      <c r="K467" s="36">
        <v>3612.05</v>
      </c>
      <c r="L467" s="38">
        <f t="shared" ca="1" si="16"/>
        <v>101738.55499991472</v>
      </c>
      <c r="M467" s="40">
        <f t="shared" ca="1" si="17"/>
        <v>19.330325449983796</v>
      </c>
      <c r="O467" s="36">
        <v>3589.5</v>
      </c>
      <c r="P467" s="36">
        <v>90284.000000009401</v>
      </c>
    </row>
    <row r="468" spans="9:16" x14ac:dyDescent="0.3">
      <c r="I468" t="s">
        <v>174</v>
      </c>
      <c r="J468" s="25">
        <v>2009</v>
      </c>
      <c r="K468" s="36">
        <v>3610.43</v>
      </c>
      <c r="L468" s="38">
        <f t="shared" ca="1" si="16"/>
        <v>100884.65299998829</v>
      </c>
      <c r="M468" s="40">
        <f t="shared" ca="1" si="17"/>
        <v>29.256549369996602</v>
      </c>
      <c r="O468" s="36">
        <v>3590</v>
      </c>
      <c r="P468" s="36">
        <v>90527.000000097498</v>
      </c>
    </row>
    <row r="469" spans="9:16" x14ac:dyDescent="0.3">
      <c r="I469" t="s">
        <v>175</v>
      </c>
      <c r="J469" s="25">
        <v>2009</v>
      </c>
      <c r="K469" s="36">
        <v>3611.26</v>
      </c>
      <c r="L469" s="38">
        <f t="shared" ca="1" si="16"/>
        <v>101322.14599993802</v>
      </c>
      <c r="M469" s="40">
        <f t="shared" ca="1" si="17"/>
        <v>38.502415479976442</v>
      </c>
      <c r="O469" s="36">
        <v>3590.5</v>
      </c>
      <c r="P469" s="36">
        <v>90769.999999938605</v>
      </c>
    </row>
    <row r="470" spans="9:16" x14ac:dyDescent="0.3">
      <c r="I470" t="s">
        <v>165</v>
      </c>
      <c r="J470" s="25">
        <v>2009</v>
      </c>
      <c r="K470" s="36">
        <v>3629.09</v>
      </c>
      <c r="L470" s="38">
        <f t="shared" ca="1" si="16"/>
        <v>111439.81159997894</v>
      </c>
      <c r="M470" s="40">
        <f t="shared" ca="1" si="17"/>
        <v>55.719905799989469</v>
      </c>
      <c r="O470" s="36">
        <v>3591</v>
      </c>
      <c r="P470" s="36">
        <v>91013.000000026805</v>
      </c>
    </row>
    <row r="471" spans="9:16" x14ac:dyDescent="0.3">
      <c r="I471" t="s">
        <v>176</v>
      </c>
      <c r="J471" s="25">
        <v>2009</v>
      </c>
      <c r="K471" s="36">
        <v>3640.49</v>
      </c>
      <c r="L471" s="38">
        <f t="shared" ca="1" si="16"/>
        <v>118368.69759990973</v>
      </c>
      <c r="M471" s="40">
        <f t="shared" ca="1" si="17"/>
        <v>74.572279487943135</v>
      </c>
      <c r="O471" s="36">
        <v>3591.5</v>
      </c>
      <c r="P471" s="36">
        <v>91256.000000114902</v>
      </c>
    </row>
    <row r="472" spans="9:16" x14ac:dyDescent="0.3">
      <c r="I472" t="s">
        <v>177</v>
      </c>
      <c r="J472" s="25">
        <v>2009</v>
      </c>
      <c r="K472" s="36">
        <v>3641.14</v>
      </c>
      <c r="L472" s="38">
        <f t="shared" ca="1" si="16"/>
        <v>118786.16359997122</v>
      </c>
      <c r="M472" s="40">
        <f t="shared" ca="1" si="17"/>
        <v>83.150314519979844</v>
      </c>
      <c r="O472" s="36">
        <v>3592</v>
      </c>
      <c r="P472" s="36">
        <v>91498.999999955995</v>
      </c>
    </row>
    <row r="473" spans="9:16" x14ac:dyDescent="0.3">
      <c r="I473" t="s">
        <v>178</v>
      </c>
      <c r="J473" s="25">
        <v>2009</v>
      </c>
      <c r="K473" s="36">
        <v>3637.5</v>
      </c>
      <c r="L473" s="38">
        <f t="shared" ca="1" si="16"/>
        <v>116538.37000011699</v>
      </c>
      <c r="M473" s="40">
        <f t="shared" ca="1" si="17"/>
        <v>89.734544900090086</v>
      </c>
      <c r="O473" s="36">
        <v>3592.5</v>
      </c>
      <c r="P473" s="36">
        <v>91742.000000044194</v>
      </c>
    </row>
    <row r="474" spans="9:16" x14ac:dyDescent="0.3">
      <c r="I474" t="s">
        <v>179</v>
      </c>
      <c r="J474" s="25">
        <v>2009</v>
      </c>
      <c r="K474" s="36">
        <v>3635.37</v>
      </c>
      <c r="L474" s="38">
        <f t="shared" ca="1" si="16"/>
        <v>115247.05879995739</v>
      </c>
      <c r="M474" s="40">
        <f t="shared" ca="1" si="17"/>
        <v>79.520470571970591</v>
      </c>
      <c r="O474" s="36">
        <v>3593</v>
      </c>
      <c r="P474" s="36">
        <v>91984.9999998852</v>
      </c>
    </row>
    <row r="475" spans="9:16" x14ac:dyDescent="0.3">
      <c r="I475" t="s">
        <v>180</v>
      </c>
      <c r="J475" s="25">
        <v>2009</v>
      </c>
      <c r="K475" s="36">
        <v>3633.52</v>
      </c>
      <c r="L475" s="38">
        <f t="shared" ca="1" si="16"/>
        <v>114125.49519995577</v>
      </c>
      <c r="M475" s="40">
        <f t="shared" ca="1" si="17"/>
        <v>59.345257503977003</v>
      </c>
      <c r="O475" s="36">
        <v>3593.5</v>
      </c>
      <c r="P475" s="36">
        <v>92227.999999973399</v>
      </c>
    </row>
    <row r="476" spans="9:16" x14ac:dyDescent="0.3">
      <c r="I476" t="s">
        <v>181</v>
      </c>
      <c r="J476" s="25">
        <v>2009</v>
      </c>
      <c r="K476" s="36">
        <v>3631.1</v>
      </c>
      <c r="L476" s="38">
        <f t="shared" ca="1" si="16"/>
        <v>112658.37399994</v>
      </c>
      <c r="M476" s="40">
        <f t="shared" ca="1" si="17"/>
        <v>46.189933339975397</v>
      </c>
      <c r="O476" s="36">
        <v>3594</v>
      </c>
      <c r="P476" s="36">
        <v>92471.000000061598</v>
      </c>
    </row>
    <row r="477" spans="9:16" x14ac:dyDescent="0.3">
      <c r="I477" t="s">
        <v>182</v>
      </c>
      <c r="J477" s="25">
        <v>2009</v>
      </c>
      <c r="K477" s="36">
        <v>3626.22</v>
      </c>
      <c r="L477" s="38">
        <f t="shared" ca="1" si="16"/>
        <v>109699.87280005333</v>
      </c>
      <c r="M477" s="40">
        <f t="shared" ca="1" si="17"/>
        <v>39.491954208019195</v>
      </c>
      <c r="O477" s="36">
        <v>3594.5</v>
      </c>
      <c r="P477" s="36">
        <v>92713.999999902604</v>
      </c>
    </row>
    <row r="478" spans="9:16" x14ac:dyDescent="0.3">
      <c r="I478" t="s">
        <v>172</v>
      </c>
      <c r="J478" s="25">
        <v>2010</v>
      </c>
      <c r="K478" s="36">
        <v>3622.14</v>
      </c>
      <c r="L478" s="38">
        <f t="shared" ca="1" si="16"/>
        <v>107226.37360005383</v>
      </c>
      <c r="M478" s="40">
        <f t="shared" ca="1" si="17"/>
        <v>25.734329664012918</v>
      </c>
      <c r="O478" s="36">
        <v>3595</v>
      </c>
      <c r="P478" s="36">
        <v>92956.999999990803</v>
      </c>
    </row>
    <row r="479" spans="9:16" x14ac:dyDescent="0.3">
      <c r="I479" t="s">
        <v>173</v>
      </c>
      <c r="J479" s="25">
        <v>2010</v>
      </c>
      <c r="K479" s="36">
        <v>3620.16</v>
      </c>
      <c r="L479" s="38">
        <f t="shared" ca="1" si="16"/>
        <v>106025.99839991773</v>
      </c>
      <c r="M479" s="40">
        <f t="shared" ca="1" si="17"/>
        <v>20.14493969598437</v>
      </c>
      <c r="O479" s="36">
        <v>3595.5</v>
      </c>
      <c r="P479" s="36">
        <v>93200.0000000789</v>
      </c>
    </row>
    <row r="480" spans="9:16" x14ac:dyDescent="0.3">
      <c r="I480" t="s">
        <v>174</v>
      </c>
      <c r="J480" s="25">
        <v>2010</v>
      </c>
      <c r="K480" s="36">
        <v>3619.41</v>
      </c>
      <c r="L480" s="38">
        <f t="shared" ca="1" si="16"/>
        <v>105618.01099993428</v>
      </c>
      <c r="M480" s="40">
        <f t="shared" ca="1" si="17"/>
        <v>30.629223189980941</v>
      </c>
      <c r="O480" s="36">
        <v>3596</v>
      </c>
      <c r="P480" s="36">
        <v>93442.999999919994</v>
      </c>
    </row>
    <row r="481" spans="9:16" x14ac:dyDescent="0.3">
      <c r="I481" t="s">
        <v>175</v>
      </c>
      <c r="J481" s="25">
        <v>2010</v>
      </c>
      <c r="K481" s="36">
        <v>3620.5</v>
      </c>
      <c r="L481" s="38">
        <f t="shared" ca="1" si="16"/>
        <v>106232.11999995774</v>
      </c>
      <c r="M481" s="40">
        <f t="shared" ca="1" si="17"/>
        <v>40.368205599983945</v>
      </c>
      <c r="O481" s="36">
        <v>3596.5</v>
      </c>
      <c r="P481" s="36">
        <v>93686.000000008207</v>
      </c>
    </row>
    <row r="482" spans="9:16" x14ac:dyDescent="0.3">
      <c r="I482" t="s">
        <v>165</v>
      </c>
      <c r="J482" s="25">
        <v>2010</v>
      </c>
      <c r="K482" s="36">
        <v>3625.96</v>
      </c>
      <c r="L482" s="38">
        <f t="shared" ca="1" si="16"/>
        <v>109542.24960003328</v>
      </c>
      <c r="M482" s="40">
        <f t="shared" ca="1" si="17"/>
        <v>54.771124800016636</v>
      </c>
      <c r="O482" s="36">
        <v>3597</v>
      </c>
      <c r="P482" s="36">
        <v>93929.000000096305</v>
      </c>
    </row>
    <row r="483" spans="9:16" x14ac:dyDescent="0.3">
      <c r="I483" t="s">
        <v>176</v>
      </c>
      <c r="J483" s="25">
        <v>2010</v>
      </c>
      <c r="K483" s="36">
        <v>3638.82</v>
      </c>
      <c r="L483" s="38">
        <f t="shared" ca="1" si="16"/>
        <v>117338.62320004613</v>
      </c>
      <c r="M483" s="40">
        <f t="shared" ca="1" si="17"/>
        <v>73.923332616029057</v>
      </c>
      <c r="O483" s="36">
        <v>3597.5</v>
      </c>
      <c r="P483" s="36">
        <v>94171.999999937398</v>
      </c>
    </row>
    <row r="484" spans="9:16" x14ac:dyDescent="0.3">
      <c r="I484" t="s">
        <v>177</v>
      </c>
      <c r="J484" s="25">
        <v>2010</v>
      </c>
      <c r="K484" s="36">
        <v>3636.52</v>
      </c>
      <c r="L484" s="38">
        <f t="shared" ca="1" si="16"/>
        <v>115944.24519989546</v>
      </c>
      <c r="M484" s="40">
        <f t="shared" ca="1" si="17"/>
        <v>81.160971639926828</v>
      </c>
      <c r="O484" s="36">
        <v>3598</v>
      </c>
      <c r="P484" s="36">
        <v>94415.000000025597</v>
      </c>
    </row>
    <row r="485" spans="9:16" x14ac:dyDescent="0.3">
      <c r="I485" t="s">
        <v>178</v>
      </c>
      <c r="J485" s="25">
        <v>2010</v>
      </c>
      <c r="K485" s="36">
        <v>3634.55</v>
      </c>
      <c r="L485" s="38">
        <f t="shared" ca="1" si="16"/>
        <v>114749.93299994548</v>
      </c>
      <c r="M485" s="40">
        <f t="shared" ca="1" si="17"/>
        <v>88.35744840995801</v>
      </c>
      <c r="O485" s="36">
        <v>3598.5</v>
      </c>
      <c r="P485" s="36">
        <v>94658.000000113694</v>
      </c>
    </row>
    <row r="486" spans="9:16" x14ac:dyDescent="0.3">
      <c r="I486" t="s">
        <v>179</v>
      </c>
      <c r="J486" s="25">
        <v>2010</v>
      </c>
      <c r="K486" s="36">
        <v>3633.66</v>
      </c>
      <c r="L486" s="38">
        <f t="shared" ca="1" si="16"/>
        <v>114210.37160000228</v>
      </c>
      <c r="M486" s="40">
        <f t="shared" ca="1" si="17"/>
        <v>78.805156404001565</v>
      </c>
      <c r="O486" s="36">
        <v>3599</v>
      </c>
      <c r="P486" s="36">
        <v>94900.999999954802</v>
      </c>
    </row>
    <row r="487" spans="9:16" x14ac:dyDescent="0.3">
      <c r="I487" t="s">
        <v>180</v>
      </c>
      <c r="J487" s="25">
        <v>2010</v>
      </c>
      <c r="K487" s="36">
        <v>3634.08</v>
      </c>
      <c r="L487" s="38">
        <f t="shared" ca="1" si="16"/>
        <v>114464.99920008564</v>
      </c>
      <c r="M487" s="40">
        <f t="shared" ca="1" si="17"/>
        <v>59.521799584044537</v>
      </c>
      <c r="O487" s="36">
        <v>3599.5</v>
      </c>
      <c r="P487" s="36">
        <v>95144.000000043001</v>
      </c>
    </row>
    <row r="488" spans="9:16" x14ac:dyDescent="0.3">
      <c r="I488" t="s">
        <v>181</v>
      </c>
      <c r="J488" s="25">
        <v>2010</v>
      </c>
      <c r="K488" s="36">
        <v>3630.31</v>
      </c>
      <c r="L488" s="38">
        <f t="shared" ca="1" si="16"/>
        <v>112179.43439998501</v>
      </c>
      <c r="M488" s="40">
        <f t="shared" ca="1" si="17"/>
        <v>45.993568103993852</v>
      </c>
      <c r="O488" s="36">
        <v>3600</v>
      </c>
      <c r="P488" s="36">
        <v>95386.999999884007</v>
      </c>
    </row>
    <row r="489" spans="9:16" x14ac:dyDescent="0.3">
      <c r="I489" t="s">
        <v>182</v>
      </c>
      <c r="J489" s="25">
        <v>2010</v>
      </c>
      <c r="K489" s="36">
        <v>3626.54</v>
      </c>
      <c r="L489" s="38">
        <f t="shared" ca="1" si="16"/>
        <v>109893.87040008092</v>
      </c>
      <c r="M489" s="40">
        <f t="shared" ca="1" si="17"/>
        <v>39.561793344029134</v>
      </c>
      <c r="O489" s="36">
        <v>3600.5</v>
      </c>
      <c r="P489" s="36">
        <v>95650.5500001006</v>
      </c>
    </row>
    <row r="490" spans="9:16" x14ac:dyDescent="0.3">
      <c r="I490" t="s">
        <v>172</v>
      </c>
      <c r="J490" s="25">
        <v>2011</v>
      </c>
      <c r="K490" s="36">
        <v>3620.55</v>
      </c>
      <c r="L490" s="38">
        <f t="shared" ca="1" si="16"/>
        <v>106262.4329999499</v>
      </c>
      <c r="M490" s="40">
        <f t="shared" ca="1" si="17"/>
        <v>25.502983919987976</v>
      </c>
      <c r="O490" s="36">
        <v>3601</v>
      </c>
      <c r="P490" s="36">
        <v>95914.100000070102</v>
      </c>
    </row>
    <row r="491" spans="9:16" x14ac:dyDescent="0.3">
      <c r="I491" t="s">
        <v>173</v>
      </c>
      <c r="J491" s="25">
        <v>2011</v>
      </c>
      <c r="K491" s="36">
        <v>3614.95</v>
      </c>
      <c r="L491" s="38">
        <f t="shared" ca="1" si="16"/>
        <v>103267.14499995997</v>
      </c>
      <c r="M491" s="40">
        <f t="shared" ca="1" si="17"/>
        <v>19.620757549992394</v>
      </c>
      <c r="O491" s="36">
        <v>3601.5</v>
      </c>
      <c r="P491" s="36">
        <v>96177.650000039604</v>
      </c>
    </row>
    <row r="492" spans="9:16" x14ac:dyDescent="0.3">
      <c r="I492" t="s">
        <v>174</v>
      </c>
      <c r="J492" s="25">
        <v>2011</v>
      </c>
      <c r="K492" s="36">
        <v>3610.73</v>
      </c>
      <c r="L492" s="38">
        <f t="shared" ca="1" si="16"/>
        <v>101042.78299997025</v>
      </c>
      <c r="M492" s="40">
        <f t="shared" ca="1" si="17"/>
        <v>29.302407069991371</v>
      </c>
      <c r="O492" s="36">
        <v>3602</v>
      </c>
      <c r="P492" s="36">
        <v>96441.200000009005</v>
      </c>
    </row>
    <row r="493" spans="9:16" x14ac:dyDescent="0.3">
      <c r="I493" t="s">
        <v>175</v>
      </c>
      <c r="J493" s="25">
        <v>2011</v>
      </c>
      <c r="K493" s="36">
        <v>3611.93</v>
      </c>
      <c r="L493" s="38">
        <f t="shared" ca="1" si="16"/>
        <v>101675.30299989716</v>
      </c>
      <c r="M493" s="40">
        <f t="shared" ca="1" si="17"/>
        <v>38.636615139960924</v>
      </c>
      <c r="O493" s="36">
        <v>3602.5</v>
      </c>
      <c r="P493" s="36">
        <v>96704.749999978507</v>
      </c>
    </row>
    <row r="494" spans="9:16" x14ac:dyDescent="0.3">
      <c r="I494" t="s">
        <v>165</v>
      </c>
      <c r="J494" s="25">
        <v>2011</v>
      </c>
      <c r="K494" s="36">
        <v>3623.13</v>
      </c>
      <c r="L494" s="38">
        <f t="shared" ca="1" si="16"/>
        <v>107826.5612000376</v>
      </c>
      <c r="M494" s="40">
        <f t="shared" ca="1" si="17"/>
        <v>53.913280600018801</v>
      </c>
      <c r="O494" s="36">
        <v>3603</v>
      </c>
      <c r="P494" s="36">
        <v>96968.299999947994</v>
      </c>
    </row>
    <row r="495" spans="9:16" x14ac:dyDescent="0.3">
      <c r="I495" t="s">
        <v>176</v>
      </c>
      <c r="J495" s="25">
        <v>2011</v>
      </c>
      <c r="K495" s="36">
        <v>3648.98</v>
      </c>
      <c r="L495" s="38">
        <f t="shared" ca="1" si="16"/>
        <v>123821.40480010072</v>
      </c>
      <c r="M495" s="40">
        <f t="shared" ca="1" si="17"/>
        <v>78.007485024063456</v>
      </c>
      <c r="O495" s="36">
        <v>3603.5</v>
      </c>
      <c r="P495" s="36">
        <v>97231.849999917496</v>
      </c>
    </row>
    <row r="496" spans="9:16" x14ac:dyDescent="0.3">
      <c r="I496" t="s">
        <v>177</v>
      </c>
      <c r="J496" s="25">
        <v>2011</v>
      </c>
      <c r="K496" s="36">
        <v>3660.86</v>
      </c>
      <c r="L496" s="38">
        <f t="shared" ca="1" si="16"/>
        <v>131533.16400009068</v>
      </c>
      <c r="M496" s="40">
        <f t="shared" ca="1" si="17"/>
        <v>92.073214800063468</v>
      </c>
      <c r="O496" s="36">
        <v>3604</v>
      </c>
      <c r="P496" s="36">
        <v>97495.399999886897</v>
      </c>
    </row>
    <row r="497" spans="9:16" x14ac:dyDescent="0.3">
      <c r="I497" t="s">
        <v>178</v>
      </c>
      <c r="J497" s="25">
        <v>2011</v>
      </c>
      <c r="K497" s="36">
        <v>3655.34</v>
      </c>
      <c r="L497" s="38">
        <f t="shared" ca="1" si="16"/>
        <v>127906.11160003161</v>
      </c>
      <c r="M497" s="40">
        <f t="shared" ca="1" si="17"/>
        <v>98.48770593202434</v>
      </c>
      <c r="O497" s="36">
        <v>3604.5</v>
      </c>
      <c r="P497" s="36">
        <v>97758.950000103505</v>
      </c>
    </row>
    <row r="498" spans="9:16" x14ac:dyDescent="0.3">
      <c r="I498" t="s">
        <v>179</v>
      </c>
      <c r="J498" s="25">
        <v>2011</v>
      </c>
      <c r="K498" s="36">
        <v>3653.01</v>
      </c>
      <c r="L498" s="38">
        <f t="shared" ca="1" si="16"/>
        <v>126409.6724000643</v>
      </c>
      <c r="M498" s="40">
        <f t="shared" ca="1" si="17"/>
        <v>87.22267395604436</v>
      </c>
      <c r="O498" s="36">
        <v>3605</v>
      </c>
      <c r="P498" s="36">
        <v>98022.500000073007</v>
      </c>
    </row>
    <row r="499" spans="9:16" x14ac:dyDescent="0.3">
      <c r="I499" t="s">
        <v>180</v>
      </c>
      <c r="J499" s="25">
        <v>2011</v>
      </c>
      <c r="K499" s="36">
        <v>3650.27</v>
      </c>
      <c r="L499" s="38">
        <f t="shared" ca="1" si="16"/>
        <v>124649.90479998291</v>
      </c>
      <c r="M499" s="40">
        <f t="shared" ca="1" si="17"/>
        <v>64.817950495991113</v>
      </c>
      <c r="O499" s="36">
        <v>3605.5</v>
      </c>
      <c r="P499" s="36">
        <v>98286.050000042495</v>
      </c>
    </row>
    <row r="500" spans="9:16" x14ac:dyDescent="0.3">
      <c r="I500" t="s">
        <v>181</v>
      </c>
      <c r="J500" s="25">
        <v>2011</v>
      </c>
      <c r="K500" s="36">
        <v>3645.67</v>
      </c>
      <c r="L500" s="38">
        <f t="shared" ca="1" si="16"/>
        <v>121695.55420005508</v>
      </c>
      <c r="M500" s="40">
        <f t="shared" ca="1" si="17"/>
        <v>49.895177222022575</v>
      </c>
      <c r="O500" s="36">
        <v>3606</v>
      </c>
      <c r="P500" s="36">
        <v>98549.600000011997</v>
      </c>
    </row>
    <row r="501" spans="9:16" x14ac:dyDescent="0.3">
      <c r="I501" t="s">
        <v>182</v>
      </c>
      <c r="J501" s="25">
        <v>2011</v>
      </c>
      <c r="K501" s="36">
        <v>3639.75</v>
      </c>
      <c r="L501" s="38">
        <f t="shared" ca="1" si="16"/>
        <v>117902.43500003708</v>
      </c>
      <c r="M501" s="40">
        <f t="shared" ca="1" si="17"/>
        <v>42.444876600013345</v>
      </c>
      <c r="O501" s="36">
        <v>3606.5</v>
      </c>
      <c r="P501" s="36">
        <v>98813.149999981397</v>
      </c>
    </row>
    <row r="502" spans="9:16" x14ac:dyDescent="0.3">
      <c r="I502" t="s">
        <v>172</v>
      </c>
      <c r="J502" s="25">
        <v>2012</v>
      </c>
      <c r="K502" s="36">
        <v>3636.91</v>
      </c>
      <c r="L502" s="38">
        <f t="shared" ca="1" si="16"/>
        <v>116180.68660002667</v>
      </c>
      <c r="M502" s="40">
        <f t="shared" ca="1" si="17"/>
        <v>27.8833647840064</v>
      </c>
      <c r="O502" s="36">
        <v>3607</v>
      </c>
      <c r="P502" s="36">
        <v>99076.699999950899</v>
      </c>
    </row>
    <row r="503" spans="9:16" x14ac:dyDescent="0.3">
      <c r="I503" t="s">
        <v>173</v>
      </c>
      <c r="J503" s="25">
        <v>2012</v>
      </c>
      <c r="K503" s="36">
        <v>3635.28</v>
      </c>
      <c r="L503" s="38">
        <f t="shared" ca="1" si="16"/>
        <v>115192.49719999125</v>
      </c>
      <c r="M503" s="40">
        <f t="shared" ca="1" si="17"/>
        <v>21.88657446799834</v>
      </c>
      <c r="O503" s="36">
        <v>3607.5</v>
      </c>
      <c r="P503" s="36">
        <v>99340.249999920401</v>
      </c>
    </row>
    <row r="504" spans="9:16" x14ac:dyDescent="0.3">
      <c r="I504" t="s">
        <v>174</v>
      </c>
      <c r="J504" s="25">
        <v>2012</v>
      </c>
      <c r="K504" s="36">
        <v>3635.33</v>
      </c>
      <c r="L504" s="38">
        <f t="shared" ca="1" si="16"/>
        <v>115222.80919997254</v>
      </c>
      <c r="M504" s="40">
        <f t="shared" ca="1" si="17"/>
        <v>33.414614667992034</v>
      </c>
      <c r="O504" s="36">
        <v>3608</v>
      </c>
      <c r="P504" s="36">
        <v>99603.799999889903</v>
      </c>
    </row>
    <row r="505" spans="9:16" x14ac:dyDescent="0.3">
      <c r="I505" t="s">
        <v>175</v>
      </c>
      <c r="J505" s="25">
        <v>2012</v>
      </c>
      <c r="K505" s="36">
        <v>3635.76</v>
      </c>
      <c r="L505" s="38">
        <f t="shared" ca="1" si="16"/>
        <v>115483.49759999663</v>
      </c>
      <c r="M505" s="40">
        <f t="shared" ca="1" si="17"/>
        <v>43.883729087998717</v>
      </c>
      <c r="O505" s="36">
        <v>3608.5</v>
      </c>
      <c r="P505" s="36">
        <v>99867.350000106497</v>
      </c>
    </row>
    <row r="506" spans="9:16" x14ac:dyDescent="0.3">
      <c r="I506" t="s">
        <v>165</v>
      </c>
      <c r="J506" s="25">
        <v>2012</v>
      </c>
      <c r="K506" s="36">
        <v>3636.83</v>
      </c>
      <c r="L506" s="38">
        <f t="shared" ca="1" si="16"/>
        <v>116132.18579999963</v>
      </c>
      <c r="M506" s="40">
        <f t="shared" ca="1" si="17"/>
        <v>58.066092899999816</v>
      </c>
      <c r="O506" s="36">
        <v>3609</v>
      </c>
      <c r="P506" s="36">
        <v>100130.900000076</v>
      </c>
    </row>
    <row r="507" spans="9:16" x14ac:dyDescent="0.3">
      <c r="I507" t="s">
        <v>176</v>
      </c>
      <c r="J507" s="25">
        <v>2012</v>
      </c>
      <c r="K507" s="36">
        <v>3633.9</v>
      </c>
      <c r="L507" s="38">
        <f t="shared" ca="1" si="16"/>
        <v>114355.87400008249</v>
      </c>
      <c r="M507" s="40">
        <f t="shared" ca="1" si="17"/>
        <v>72.044200620051967</v>
      </c>
      <c r="O507" s="36">
        <v>3609.5</v>
      </c>
      <c r="P507" s="36">
        <v>100394.45000004501</v>
      </c>
    </row>
    <row r="508" spans="9:16" x14ac:dyDescent="0.3">
      <c r="I508" t="s">
        <v>177</v>
      </c>
      <c r="J508" s="25">
        <v>2012</v>
      </c>
      <c r="K508" s="36">
        <v>3628.45</v>
      </c>
      <c r="L508" s="38">
        <f t="shared" ca="1" si="16"/>
        <v>111051.8080000414</v>
      </c>
      <c r="M508" s="40">
        <f t="shared" ca="1" si="17"/>
        <v>77.736265600028972</v>
      </c>
      <c r="O508" s="36">
        <v>3610</v>
      </c>
      <c r="P508" s="36">
        <v>100658.000000015</v>
      </c>
    </row>
    <row r="509" spans="9:16" x14ac:dyDescent="0.3">
      <c r="I509" t="s">
        <v>178</v>
      </c>
      <c r="J509" s="25">
        <v>2012</v>
      </c>
      <c r="K509" s="36">
        <v>3623.62</v>
      </c>
      <c r="L509" s="38">
        <f t="shared" ca="1" si="16"/>
        <v>108123.62119993963</v>
      </c>
      <c r="M509" s="40">
        <f t="shared" ca="1" si="17"/>
        <v>83.255188323953519</v>
      </c>
      <c r="O509" s="36">
        <v>3610.5</v>
      </c>
      <c r="P509" s="36">
        <v>100921.549999984</v>
      </c>
    </row>
    <row r="510" spans="9:16" x14ac:dyDescent="0.3">
      <c r="I510" t="s">
        <v>179</v>
      </c>
      <c r="J510" s="25">
        <v>2012</v>
      </c>
      <c r="K510" s="36">
        <v>3621.56</v>
      </c>
      <c r="L510" s="38">
        <f t="shared" ca="1" si="16"/>
        <v>106874.74559995905</v>
      </c>
      <c r="M510" s="40">
        <f t="shared" ca="1" si="17"/>
        <v>73.743574463971726</v>
      </c>
      <c r="O510" s="36">
        <v>3611</v>
      </c>
      <c r="P510" s="36">
        <v>101185.09999995401</v>
      </c>
    </row>
    <row r="511" spans="9:16" x14ac:dyDescent="0.3">
      <c r="I511" t="s">
        <v>180</v>
      </c>
      <c r="J511" s="25">
        <v>2012</v>
      </c>
      <c r="K511" s="36">
        <v>3619.46</v>
      </c>
      <c r="L511" s="38">
        <f t="shared" ca="1" si="16"/>
        <v>105644.36599993124</v>
      </c>
      <c r="M511" s="40">
        <f t="shared" ca="1" si="17"/>
        <v>54.935070319964247</v>
      </c>
      <c r="O511" s="36">
        <v>3611.5</v>
      </c>
      <c r="P511" s="36">
        <v>101448.649999923</v>
      </c>
    </row>
    <row r="512" spans="9:16" x14ac:dyDescent="0.3">
      <c r="I512" t="s">
        <v>181</v>
      </c>
      <c r="J512" s="25">
        <v>2012</v>
      </c>
      <c r="K512" s="36">
        <v>3615.1</v>
      </c>
      <c r="L512" s="38">
        <f t="shared" ca="1" si="16"/>
        <v>103346.20999995084</v>
      </c>
      <c r="M512" s="40">
        <f t="shared" ca="1" si="17"/>
        <v>42.371946099979837</v>
      </c>
      <c r="O512" s="36">
        <v>3612</v>
      </c>
      <c r="P512" s="36">
        <v>101712.199999893</v>
      </c>
    </row>
    <row r="513" spans="9:16" x14ac:dyDescent="0.3">
      <c r="I513" t="s">
        <v>182</v>
      </c>
      <c r="J513" s="25">
        <v>2012</v>
      </c>
      <c r="K513" s="36">
        <v>3609.82</v>
      </c>
      <c r="L513" s="38">
        <f t="shared" ca="1" si="16"/>
        <v>100563.12200002605</v>
      </c>
      <c r="M513" s="40">
        <f t="shared" ca="1" si="17"/>
        <v>36.202723920009376</v>
      </c>
      <c r="O513" s="36">
        <v>3612.5</v>
      </c>
      <c r="P513" s="36">
        <v>101975.75000010899</v>
      </c>
    </row>
    <row r="514" spans="9:16" x14ac:dyDescent="0.3">
      <c r="I514" t="s">
        <v>172</v>
      </c>
      <c r="J514" s="25">
        <v>2013</v>
      </c>
      <c r="K514" s="36">
        <v>3604.42</v>
      </c>
      <c r="L514" s="38">
        <f t="shared" ca="1" si="16"/>
        <v>97716.782000068808</v>
      </c>
      <c r="M514" s="40">
        <f t="shared" ca="1" si="17"/>
        <v>23.452027680016514</v>
      </c>
      <c r="O514" s="36">
        <v>3613</v>
      </c>
      <c r="P514" s="36">
        <v>102239.30000007901</v>
      </c>
    </row>
    <row r="515" spans="9:16" x14ac:dyDescent="0.3">
      <c r="I515" t="s">
        <v>173</v>
      </c>
      <c r="J515" s="25">
        <v>2013</v>
      </c>
      <c r="K515" s="36">
        <v>3601.47</v>
      </c>
      <c r="L515" s="38">
        <f t="shared" ca="1" si="16"/>
        <v>96161.837000041269</v>
      </c>
      <c r="M515" s="40">
        <f t="shared" ca="1" si="17"/>
        <v>18.270749030007842</v>
      </c>
      <c r="O515" s="36">
        <v>3613.5</v>
      </c>
      <c r="P515" s="36">
        <v>102502.850000048</v>
      </c>
    </row>
    <row r="516" spans="9:16" x14ac:dyDescent="0.3">
      <c r="I516" t="s">
        <v>174</v>
      </c>
      <c r="J516" s="25">
        <v>2013</v>
      </c>
      <c r="K516" s="36">
        <v>3598.96</v>
      </c>
      <c r="L516" s="38">
        <f t="shared" ca="1" si="16"/>
        <v>94881.55999996746</v>
      </c>
      <c r="M516" s="40">
        <f t="shared" ca="1" si="17"/>
        <v>27.515652399990561</v>
      </c>
      <c r="O516" s="36">
        <v>3614</v>
      </c>
      <c r="P516" s="36">
        <v>102766.40000001799</v>
      </c>
    </row>
    <row r="517" spans="9:16" x14ac:dyDescent="0.3">
      <c r="I517" t="s">
        <v>175</v>
      </c>
      <c r="J517" s="25">
        <v>2013</v>
      </c>
      <c r="K517" s="36">
        <v>3596.53</v>
      </c>
      <c r="L517" s="38">
        <f t="shared" ca="1" si="16"/>
        <v>93700.580000013346</v>
      </c>
      <c r="M517" s="40">
        <f t="shared" ca="1" si="17"/>
        <v>35.606220400005071</v>
      </c>
      <c r="O517" s="36">
        <v>3614.5</v>
      </c>
      <c r="P517" s="36">
        <v>103029.949999987</v>
      </c>
    </row>
    <row r="518" spans="9:16" x14ac:dyDescent="0.3">
      <c r="I518" t="s">
        <v>165</v>
      </c>
      <c r="J518" s="25">
        <v>2013</v>
      </c>
      <c r="K518" s="36">
        <v>3599.44</v>
      </c>
      <c r="L518" s="38">
        <f t="shared" ca="1" si="16"/>
        <v>95114.840000032214</v>
      </c>
      <c r="M518" s="40">
        <f t="shared" ca="1" si="17"/>
        <v>47.557420000016108</v>
      </c>
      <c r="O518" s="36">
        <v>3615</v>
      </c>
      <c r="P518" s="36">
        <v>103293.499999957</v>
      </c>
    </row>
    <row r="519" spans="9:16" x14ac:dyDescent="0.3">
      <c r="I519" t="s">
        <v>176</v>
      </c>
      <c r="J519" s="25">
        <v>2013</v>
      </c>
      <c r="K519" s="36">
        <v>3600.07</v>
      </c>
      <c r="L519" s="38">
        <f t="shared" ca="1" si="16"/>
        <v>95423.896999914199</v>
      </c>
      <c r="M519" s="40">
        <f t="shared" ca="1" si="17"/>
        <v>60.117055109945952</v>
      </c>
      <c r="O519" s="36">
        <v>3615.5</v>
      </c>
      <c r="P519" s="36">
        <v>103557.04999992601</v>
      </c>
    </row>
    <row r="520" spans="9:16" x14ac:dyDescent="0.3">
      <c r="I520" t="s">
        <v>177</v>
      </c>
      <c r="J520" s="25">
        <v>2013</v>
      </c>
      <c r="K520" s="36">
        <v>3594.17</v>
      </c>
      <c r="L520" s="38">
        <f t="shared" ca="1" si="16"/>
        <v>92553.620000007562</v>
      </c>
      <c r="M520" s="40">
        <f t="shared" ca="1" si="17"/>
        <v>64.787534000005294</v>
      </c>
      <c r="O520" s="36">
        <v>3616</v>
      </c>
      <c r="P520" s="36">
        <v>103820.599999896</v>
      </c>
    </row>
    <row r="521" spans="9:16" x14ac:dyDescent="0.3">
      <c r="I521" t="s">
        <v>178</v>
      </c>
      <c r="J521" s="25">
        <v>2013</v>
      </c>
      <c r="K521" s="36">
        <v>3589.64</v>
      </c>
      <c r="L521" s="38">
        <f t="shared" ca="1" si="16"/>
        <v>90352.040000034263</v>
      </c>
      <c r="M521" s="40">
        <f t="shared" ca="1" si="17"/>
        <v>69.571070800026391</v>
      </c>
      <c r="O521" s="36">
        <v>3616.5</v>
      </c>
      <c r="P521" s="36">
        <v>104084.150000112</v>
      </c>
    </row>
    <row r="522" spans="9:16" x14ac:dyDescent="0.3">
      <c r="I522" t="s">
        <v>179</v>
      </c>
      <c r="J522" s="25">
        <v>2013</v>
      </c>
      <c r="K522" s="36">
        <v>3591.25</v>
      </c>
      <c r="L522" s="38">
        <f t="shared" ref="L522:L585" ca="1" si="18">FORECAST(K522,OFFSET($P$28:$P$712,MATCH(K522,$O$28:$O$712,1)-1,0,2), OFFSET($O$28:$O$712,MATCH(K522,$O$28:$O$712,1)-1,0,2))</f>
        <v>91134.500000070781</v>
      </c>
      <c r="M522" s="40">
        <f t="shared" ca="1" si="17"/>
        <v>62.882805000048833</v>
      </c>
      <c r="O522" s="36">
        <v>3617</v>
      </c>
      <c r="P522" s="36">
        <v>104347.700000082</v>
      </c>
    </row>
    <row r="523" spans="9:16" x14ac:dyDescent="0.3">
      <c r="I523" t="s">
        <v>180</v>
      </c>
      <c r="J523" s="25">
        <v>2013</v>
      </c>
      <c r="K523" s="36">
        <v>3590.88</v>
      </c>
      <c r="L523" s="38">
        <f t="shared" ca="1" si="18"/>
        <v>90954.680000005756</v>
      </c>
      <c r="M523" s="40">
        <f t="shared" ref="M523:M585" ca="1" si="19">VLOOKUP(I523,$O$10:$P$21,2,FALSE)*L523/1000</f>
        <v>47.296433600002992</v>
      </c>
      <c r="O523" s="36">
        <v>3617.5</v>
      </c>
      <c r="P523" s="36">
        <v>104611.250000051</v>
      </c>
    </row>
    <row r="524" spans="9:16" x14ac:dyDescent="0.3">
      <c r="I524" t="s">
        <v>181</v>
      </c>
      <c r="J524" s="25">
        <v>2013</v>
      </c>
      <c r="K524" s="36">
        <v>3587.9</v>
      </c>
      <c r="L524" s="38">
        <f t="shared" ca="1" si="18"/>
        <v>89506.399999974295</v>
      </c>
      <c r="M524" s="40">
        <f t="shared" ca="1" si="19"/>
        <v>36.69762399998946</v>
      </c>
      <c r="O524" s="36">
        <v>3618</v>
      </c>
      <c r="P524" s="36">
        <v>104874.800000021</v>
      </c>
    </row>
    <row r="525" spans="9:16" x14ac:dyDescent="0.3">
      <c r="I525" t="s">
        <v>182</v>
      </c>
      <c r="J525" s="25">
        <v>2013</v>
      </c>
      <c r="K525" s="36">
        <v>3584.43</v>
      </c>
      <c r="L525" s="38">
        <f t="shared" ca="1" si="18"/>
        <v>87819.980000103591</v>
      </c>
      <c r="M525" s="40">
        <f t="shared" ca="1" si="19"/>
        <v>31.615192800037288</v>
      </c>
      <c r="O525" s="36">
        <v>3618.5</v>
      </c>
      <c r="P525" s="36">
        <v>105138.34999998999</v>
      </c>
    </row>
    <row r="526" spans="9:16" x14ac:dyDescent="0.3">
      <c r="I526" t="s">
        <v>172</v>
      </c>
      <c r="J526" s="25">
        <v>2014</v>
      </c>
      <c r="K526" s="36">
        <v>3578.69</v>
      </c>
      <c r="L526" s="38">
        <f t="shared" ca="1" si="18"/>
        <v>85032.567000012612</v>
      </c>
      <c r="M526" s="40">
        <f t="shared" ca="1" si="19"/>
        <v>20.407816080003027</v>
      </c>
      <c r="O526" s="36">
        <v>3619</v>
      </c>
      <c r="P526" s="36">
        <v>105401.89999996001</v>
      </c>
    </row>
    <row r="527" spans="9:16" x14ac:dyDescent="0.3">
      <c r="I527" t="s">
        <v>173</v>
      </c>
      <c r="J527" s="25">
        <v>2014</v>
      </c>
      <c r="K527" s="36">
        <v>3575.55</v>
      </c>
      <c r="L527" s="38">
        <f t="shared" ca="1" si="18"/>
        <v>83511.865000085905</v>
      </c>
      <c r="M527" s="40">
        <f t="shared" ca="1" si="19"/>
        <v>15.867254350016323</v>
      </c>
      <c r="O527" s="36">
        <v>3619.5</v>
      </c>
      <c r="P527" s="36">
        <v>105665.449999929</v>
      </c>
    </row>
    <row r="528" spans="9:16" x14ac:dyDescent="0.3">
      <c r="I528" t="s">
        <v>174</v>
      </c>
      <c r="J528" s="25">
        <v>2014</v>
      </c>
      <c r="K528" s="36">
        <v>3574.76</v>
      </c>
      <c r="L528" s="38">
        <f t="shared" ca="1" si="18"/>
        <v>83129.267999987584</v>
      </c>
      <c r="M528" s="40">
        <f t="shared" ca="1" si="19"/>
        <v>24.107487719996399</v>
      </c>
      <c r="O528" s="36">
        <v>3620</v>
      </c>
      <c r="P528" s="36">
        <v>105928.999999899</v>
      </c>
    </row>
    <row r="529" spans="9:16" x14ac:dyDescent="0.3">
      <c r="I529" t="s">
        <v>175</v>
      </c>
      <c r="J529" s="25">
        <v>2014</v>
      </c>
      <c r="K529" s="36">
        <v>3577.56</v>
      </c>
      <c r="L529" s="38">
        <f t="shared" ca="1" si="18"/>
        <v>84485.307999930112</v>
      </c>
      <c r="M529" s="40">
        <f t="shared" ca="1" si="19"/>
        <v>32.104417039973441</v>
      </c>
      <c r="O529" s="36">
        <v>3620.5</v>
      </c>
      <c r="P529" s="36">
        <v>106232.119999958</v>
      </c>
    </row>
    <row r="530" spans="9:16" x14ac:dyDescent="0.3">
      <c r="I530" t="s">
        <v>165</v>
      </c>
      <c r="J530" s="25">
        <v>2014</v>
      </c>
      <c r="K530" s="36">
        <v>3589.38</v>
      </c>
      <c r="L530" s="38">
        <f t="shared" ca="1" si="18"/>
        <v>90225.679999988293</v>
      </c>
      <c r="M530" s="40">
        <f t="shared" ca="1" si="19"/>
        <v>45.112839999994144</v>
      </c>
      <c r="O530" s="36">
        <v>3621</v>
      </c>
      <c r="P530" s="36">
        <v>106535.249999879</v>
      </c>
    </row>
    <row r="531" spans="9:16" x14ac:dyDescent="0.3">
      <c r="I531" t="s">
        <v>176</v>
      </c>
      <c r="J531" s="25">
        <v>2014</v>
      </c>
      <c r="K531" s="36">
        <v>3609.19</v>
      </c>
      <c r="L531" s="38">
        <f t="shared" ca="1" si="18"/>
        <v>100231.04900006438</v>
      </c>
      <c r="M531" s="40">
        <f t="shared" ca="1" si="19"/>
        <v>63.145560870040555</v>
      </c>
      <c r="O531" s="36">
        <v>3621.5</v>
      </c>
      <c r="P531" s="36">
        <v>106838.36999993899</v>
      </c>
    </row>
    <row r="532" spans="9:16" x14ac:dyDescent="0.3">
      <c r="I532" t="s">
        <v>177</v>
      </c>
      <c r="J532" s="25">
        <v>2014</v>
      </c>
      <c r="K532" s="36">
        <v>3608.05</v>
      </c>
      <c r="L532" s="38">
        <f t="shared" ca="1" si="18"/>
        <v>99630.154999911552</v>
      </c>
      <c r="M532" s="40">
        <f t="shared" ca="1" si="19"/>
        <v>69.741108499938079</v>
      </c>
      <c r="O532" s="36">
        <v>3622</v>
      </c>
      <c r="P532" s="36">
        <v>107141.500000106</v>
      </c>
    </row>
    <row r="533" spans="9:16" x14ac:dyDescent="0.3">
      <c r="I533" t="s">
        <v>178</v>
      </c>
      <c r="J533" s="25">
        <v>2014</v>
      </c>
      <c r="K533" s="36">
        <v>3605.82</v>
      </c>
      <c r="L533" s="38">
        <f t="shared" ca="1" si="18"/>
        <v>98454.722000022884</v>
      </c>
      <c r="M533" s="40">
        <f t="shared" ca="1" si="19"/>
        <v>75.810135940017631</v>
      </c>
      <c r="O533" s="36">
        <v>3622.5</v>
      </c>
      <c r="P533" s="36">
        <v>107444.619999919</v>
      </c>
    </row>
    <row r="534" spans="9:16" x14ac:dyDescent="0.3">
      <c r="I534" t="s">
        <v>179</v>
      </c>
      <c r="J534" s="25">
        <v>2014</v>
      </c>
      <c r="K534" s="36">
        <v>3605.53</v>
      </c>
      <c r="L534" s="38">
        <f t="shared" ca="1" si="18"/>
        <v>98301.863000040641</v>
      </c>
      <c r="M534" s="40">
        <f t="shared" ca="1" si="19"/>
        <v>67.82828547002805</v>
      </c>
      <c r="O534" s="36">
        <v>3623</v>
      </c>
      <c r="P534" s="36">
        <v>107747.750000086</v>
      </c>
    </row>
    <row r="535" spans="9:16" x14ac:dyDescent="0.3">
      <c r="I535" t="s">
        <v>180</v>
      </c>
      <c r="J535" s="25">
        <v>2014</v>
      </c>
      <c r="K535" s="36">
        <v>3605.57</v>
      </c>
      <c r="L535" s="38">
        <f t="shared" ca="1" si="18"/>
        <v>98322.947000038112</v>
      </c>
      <c r="M535" s="40">
        <f t="shared" ca="1" si="19"/>
        <v>51.127932440019819</v>
      </c>
      <c r="O535" s="36">
        <v>3623.5</v>
      </c>
      <c r="P535" s="36">
        <v>108050.86999989901</v>
      </c>
    </row>
    <row r="536" spans="9:16" x14ac:dyDescent="0.3">
      <c r="I536" t="s">
        <v>181</v>
      </c>
      <c r="J536" s="25">
        <v>2014</v>
      </c>
      <c r="K536" s="36">
        <v>3601.87</v>
      </c>
      <c r="L536" s="38">
        <f t="shared" ca="1" si="18"/>
        <v>96372.677000016905</v>
      </c>
      <c r="M536" s="40">
        <f t="shared" ca="1" si="19"/>
        <v>39.512797570006931</v>
      </c>
      <c r="O536" s="36">
        <v>3624</v>
      </c>
      <c r="P536" s="36">
        <v>108354.000000067</v>
      </c>
    </row>
    <row r="537" spans="9:16" x14ac:dyDescent="0.3">
      <c r="I537" t="s">
        <v>182</v>
      </c>
      <c r="J537" s="25">
        <v>2014</v>
      </c>
      <c r="K537" s="36">
        <v>3597.75</v>
      </c>
      <c r="L537" s="38">
        <f t="shared" ca="1" si="18"/>
        <v>94293.499999981606</v>
      </c>
      <c r="M537" s="40">
        <f t="shared" ca="1" si="19"/>
        <v>33.945659999993374</v>
      </c>
      <c r="O537" s="36">
        <v>3624.5</v>
      </c>
      <c r="P537" s="36">
        <v>108657.119999879</v>
      </c>
    </row>
    <row r="538" spans="9:16" x14ac:dyDescent="0.3">
      <c r="I538" t="s">
        <v>172</v>
      </c>
      <c r="J538" s="25">
        <v>2015</v>
      </c>
      <c r="K538" s="36">
        <v>3593.57</v>
      </c>
      <c r="L538" s="38">
        <f t="shared" ca="1" si="18"/>
        <v>92262.019999985816</v>
      </c>
      <c r="M538" s="40">
        <f t="shared" ca="1" si="19"/>
        <v>22.142884799996594</v>
      </c>
      <c r="O538" s="36">
        <v>3625</v>
      </c>
      <c r="P538" s="36">
        <v>108960.250000047</v>
      </c>
    </row>
    <row r="539" spans="9:16" x14ac:dyDescent="0.3">
      <c r="I539" t="s">
        <v>173</v>
      </c>
      <c r="J539" s="25">
        <v>2015</v>
      </c>
      <c r="K539" s="36">
        <v>3592.23</v>
      </c>
      <c r="L539" s="38">
        <f t="shared" ca="1" si="18"/>
        <v>91610.779999996535</v>
      </c>
      <c r="M539" s="40">
        <f t="shared" ca="1" si="19"/>
        <v>17.406048199999343</v>
      </c>
      <c r="O539" s="36">
        <v>3625.5</v>
      </c>
      <c r="P539" s="36">
        <v>109263.370000107</v>
      </c>
    </row>
    <row r="540" spans="9:16" x14ac:dyDescent="0.3">
      <c r="I540" t="s">
        <v>174</v>
      </c>
      <c r="J540" s="25">
        <v>2015</v>
      </c>
      <c r="K540" s="36">
        <v>3591.02</v>
      </c>
      <c r="L540" s="38">
        <f t="shared" ca="1" si="18"/>
        <v>91022.72000003024</v>
      </c>
      <c r="M540" s="40">
        <f t="shared" ca="1" si="19"/>
        <v>26.396588800008768</v>
      </c>
      <c r="O540" s="36">
        <v>3626</v>
      </c>
      <c r="P540" s="36">
        <v>109566.50000002699</v>
      </c>
    </row>
    <row r="541" spans="9:16" x14ac:dyDescent="0.3">
      <c r="I541" t="s">
        <v>175</v>
      </c>
      <c r="J541" s="25">
        <v>2015</v>
      </c>
      <c r="K541" s="36">
        <v>3590.18</v>
      </c>
      <c r="L541" s="38">
        <f t="shared" ca="1" si="18"/>
        <v>90614.480000040261</v>
      </c>
      <c r="M541" s="40">
        <f t="shared" ca="1" si="19"/>
        <v>34.4335024000153</v>
      </c>
      <c r="O541" s="36">
        <v>3626.5</v>
      </c>
      <c r="P541" s="36">
        <v>109869.620000087</v>
      </c>
    </row>
    <row r="542" spans="9:16" x14ac:dyDescent="0.3">
      <c r="I542" t="s">
        <v>165</v>
      </c>
      <c r="J542" s="25">
        <v>2015</v>
      </c>
      <c r="K542" s="36">
        <v>3597.27</v>
      </c>
      <c r="L542" s="38">
        <f t="shared" ca="1" si="18"/>
        <v>94060.220000010449</v>
      </c>
      <c r="M542" s="40">
        <f t="shared" ca="1" si="19"/>
        <v>47.030110000005223</v>
      </c>
      <c r="O542" s="36">
        <v>3627</v>
      </c>
      <c r="P542" s="36">
        <v>110172.750000007</v>
      </c>
    </row>
    <row r="543" spans="9:16" x14ac:dyDescent="0.3">
      <c r="I543" t="s">
        <v>176</v>
      </c>
      <c r="J543" s="25">
        <v>2015</v>
      </c>
      <c r="K543" s="36">
        <v>3613.54</v>
      </c>
      <c r="L543" s="38">
        <f t="shared" ca="1" si="18"/>
        <v>102523.93400004576</v>
      </c>
      <c r="M543" s="40">
        <f t="shared" ca="1" si="19"/>
        <v>64.590078420028831</v>
      </c>
      <c r="O543" s="36">
        <v>3627.5</v>
      </c>
      <c r="P543" s="36">
        <v>110475.87000006701</v>
      </c>
    </row>
    <row r="544" spans="9:16" x14ac:dyDescent="0.3">
      <c r="I544" t="s">
        <v>177</v>
      </c>
      <c r="J544" s="25">
        <v>2015</v>
      </c>
      <c r="K544" s="36">
        <v>3612.62</v>
      </c>
      <c r="L544" s="38">
        <f t="shared" ca="1" si="18"/>
        <v>102039.00200010161</v>
      </c>
      <c r="M544" s="40">
        <f t="shared" ca="1" si="19"/>
        <v>71.42730140007113</v>
      </c>
      <c r="O544" s="36">
        <v>3628</v>
      </c>
      <c r="P544" s="36">
        <v>110778.99999998799</v>
      </c>
    </row>
    <row r="545" spans="9:16" x14ac:dyDescent="0.3">
      <c r="I545" t="s">
        <v>178</v>
      </c>
      <c r="J545" s="25">
        <v>2015</v>
      </c>
      <c r="K545" s="36">
        <v>3609.07</v>
      </c>
      <c r="L545" s="38">
        <f t="shared" ca="1" si="18"/>
        <v>100167.79700007197</v>
      </c>
      <c r="M545" s="40">
        <f t="shared" ca="1" si="19"/>
        <v>77.129203690055405</v>
      </c>
      <c r="O545" s="36">
        <v>3628.5</v>
      </c>
      <c r="P545" s="36">
        <v>111082.120000047</v>
      </c>
    </row>
    <row r="546" spans="9:16" x14ac:dyDescent="0.3">
      <c r="I546" t="s">
        <v>179</v>
      </c>
      <c r="J546" s="25">
        <v>2015</v>
      </c>
      <c r="K546" s="36">
        <v>3606.01</v>
      </c>
      <c r="L546" s="38">
        <f t="shared" ca="1" si="18"/>
        <v>98554.871000011684</v>
      </c>
      <c r="M546" s="40">
        <f t="shared" ca="1" si="19"/>
        <v>68.00286099000806</v>
      </c>
      <c r="O546" s="36">
        <v>3629</v>
      </c>
      <c r="P546" s="36">
        <v>111385.249999968</v>
      </c>
    </row>
    <row r="547" spans="9:16" x14ac:dyDescent="0.3">
      <c r="I547" t="s">
        <v>180</v>
      </c>
      <c r="J547" s="25">
        <v>2015</v>
      </c>
      <c r="K547" s="36">
        <v>3606.44</v>
      </c>
      <c r="L547" s="38">
        <f t="shared" ca="1" si="18"/>
        <v>98781.523999985075</v>
      </c>
      <c r="M547" s="40">
        <f t="shared" ca="1" si="19"/>
        <v>51.366392479992236</v>
      </c>
      <c r="O547" s="36">
        <v>3629.5</v>
      </c>
      <c r="P547" s="36">
        <v>111688.37000002799</v>
      </c>
    </row>
    <row r="548" spans="9:16" x14ac:dyDescent="0.3">
      <c r="I548" t="s">
        <v>181</v>
      </c>
      <c r="J548" s="25">
        <v>2015</v>
      </c>
      <c r="K548" s="36">
        <v>3605.47</v>
      </c>
      <c r="L548" s="38">
        <f t="shared" ca="1" si="18"/>
        <v>98270.237000044202</v>
      </c>
      <c r="M548" s="40">
        <f t="shared" ca="1" si="19"/>
        <v>40.290797170018124</v>
      </c>
      <c r="O548" s="36">
        <v>3630</v>
      </c>
      <c r="P548" s="36">
        <v>111991.49999994801</v>
      </c>
    </row>
    <row r="549" spans="9:16" x14ac:dyDescent="0.3">
      <c r="I549" t="s">
        <v>182</v>
      </c>
      <c r="J549" s="25">
        <v>2015</v>
      </c>
      <c r="K549" s="36">
        <v>3600.8</v>
      </c>
      <c r="L549" s="38">
        <f t="shared" ca="1" si="18"/>
        <v>95808.680000082357</v>
      </c>
      <c r="M549" s="40">
        <f t="shared" ca="1" si="19"/>
        <v>34.491124800029645</v>
      </c>
      <c r="O549" s="36">
        <v>3630.5</v>
      </c>
      <c r="P549" s="36">
        <v>112294.620000008</v>
      </c>
    </row>
    <row r="550" spans="9:16" x14ac:dyDescent="0.3">
      <c r="I550" t="s">
        <v>172</v>
      </c>
      <c r="J550" s="25">
        <v>2016</v>
      </c>
      <c r="K550" s="36">
        <v>3596.58</v>
      </c>
      <c r="L550" s="38">
        <f t="shared" ca="1" si="18"/>
        <v>93724.880000022007</v>
      </c>
      <c r="M550" s="40">
        <f t="shared" ca="1" si="19"/>
        <v>22.493971200005284</v>
      </c>
      <c r="O550" s="36">
        <v>3631</v>
      </c>
      <c r="P550" s="36">
        <v>112597.749999928</v>
      </c>
    </row>
    <row r="551" spans="9:16" x14ac:dyDescent="0.3">
      <c r="I551" t="s">
        <v>173</v>
      </c>
      <c r="J551" s="25">
        <v>2016</v>
      </c>
      <c r="K551" s="36">
        <v>3594.41</v>
      </c>
      <c r="L551" s="38">
        <f t="shared" ca="1" si="18"/>
        <v>92670.259999931091</v>
      </c>
      <c r="M551" s="40">
        <f t="shared" ca="1" si="19"/>
        <v>17.607349399986905</v>
      </c>
      <c r="O551" s="36">
        <v>3631.5</v>
      </c>
      <c r="P551" s="36">
        <v>112900.869999988</v>
      </c>
    </row>
    <row r="552" spans="9:16" x14ac:dyDescent="0.3">
      <c r="I552" t="s">
        <v>174</v>
      </c>
      <c r="J552" s="25">
        <v>2016</v>
      </c>
      <c r="K552" s="36">
        <v>3592.18</v>
      </c>
      <c r="L552" s="38">
        <f t="shared" ca="1" si="18"/>
        <v>91586.479999987641</v>
      </c>
      <c r="M552" s="40">
        <f t="shared" ca="1" si="19"/>
        <v>26.560079199996412</v>
      </c>
      <c r="O552" s="36">
        <v>3632</v>
      </c>
      <c r="P552" s="36">
        <v>113203.99999990901</v>
      </c>
    </row>
    <row r="553" spans="9:16" x14ac:dyDescent="0.3">
      <c r="I553" t="s">
        <v>175</v>
      </c>
      <c r="J553" s="25">
        <v>2016</v>
      </c>
      <c r="K553" s="36">
        <v>3592.12</v>
      </c>
      <c r="L553" s="38">
        <f t="shared" ca="1" si="18"/>
        <v>91557.319999977015</v>
      </c>
      <c r="M553" s="40">
        <f t="shared" ca="1" si="19"/>
        <v>34.791781599991261</v>
      </c>
      <c r="O553" s="36">
        <v>3632.5</v>
      </c>
      <c r="P553" s="36">
        <v>113507.119999968</v>
      </c>
    </row>
    <row r="554" spans="9:16" x14ac:dyDescent="0.3">
      <c r="I554" t="s">
        <v>165</v>
      </c>
      <c r="J554" s="25">
        <v>2016</v>
      </c>
      <c r="K554" s="36">
        <v>3603.87</v>
      </c>
      <c r="L554" s="38">
        <f t="shared" ca="1" si="18"/>
        <v>97426.876999894856</v>
      </c>
      <c r="M554" s="40">
        <f t="shared" ca="1" si="19"/>
        <v>48.713438499947429</v>
      </c>
      <c r="O554" s="36">
        <v>3633</v>
      </c>
      <c r="P554" s="36">
        <v>113810.249999889</v>
      </c>
    </row>
    <row r="555" spans="9:16" x14ac:dyDescent="0.3">
      <c r="I555" t="s">
        <v>176</v>
      </c>
      <c r="J555" s="25">
        <v>2016</v>
      </c>
      <c r="K555" s="36">
        <v>3620.01</v>
      </c>
      <c r="L555" s="38">
        <f t="shared" ca="1" si="18"/>
        <v>105935.06239990029</v>
      </c>
      <c r="M555" s="40">
        <f t="shared" ca="1" si="19"/>
        <v>66.739089311937178</v>
      </c>
      <c r="O555" s="36">
        <v>3633.5</v>
      </c>
      <c r="P555" s="36">
        <v>114113.36999994901</v>
      </c>
    </row>
    <row r="556" spans="9:16" x14ac:dyDescent="0.3">
      <c r="I556" t="s">
        <v>177</v>
      </c>
      <c r="J556" s="25">
        <v>2016</v>
      </c>
      <c r="K556" s="36">
        <v>3618.22</v>
      </c>
      <c r="L556" s="38">
        <f t="shared" ca="1" si="18"/>
        <v>104990.76200000732</v>
      </c>
      <c r="M556" s="40">
        <f t="shared" ca="1" si="19"/>
        <v>73.49353340000512</v>
      </c>
      <c r="O556" s="36">
        <v>3634</v>
      </c>
      <c r="P556" s="36">
        <v>114416.50000011599</v>
      </c>
    </row>
    <row r="557" spans="9:16" x14ac:dyDescent="0.3">
      <c r="I557" t="s">
        <v>178</v>
      </c>
      <c r="J557" s="25">
        <v>2016</v>
      </c>
      <c r="K557" s="36">
        <v>3613.55</v>
      </c>
      <c r="L557" s="38">
        <f t="shared" ca="1" si="18"/>
        <v>102529.20500004524</v>
      </c>
      <c r="M557" s="40">
        <f t="shared" ca="1" si="19"/>
        <v>78.947487850034847</v>
      </c>
      <c r="O557" s="36">
        <v>3634.5</v>
      </c>
      <c r="P557" s="36">
        <v>114719.619999929</v>
      </c>
    </row>
    <row r="558" spans="9:16" x14ac:dyDescent="0.3">
      <c r="I558" t="s">
        <v>179</v>
      </c>
      <c r="J558" s="25">
        <v>2016</v>
      </c>
      <c r="K558" s="36">
        <v>3610.93</v>
      </c>
      <c r="L558" s="38">
        <f t="shared" ca="1" si="18"/>
        <v>101148.20299995807</v>
      </c>
      <c r="M558" s="40">
        <f t="shared" ca="1" si="19"/>
        <v>69.792260069971064</v>
      </c>
      <c r="O558" s="36">
        <v>3635</v>
      </c>
      <c r="P558" s="36">
        <v>115022.750000096</v>
      </c>
    </row>
    <row r="559" spans="9:16" x14ac:dyDescent="0.3">
      <c r="I559" t="s">
        <v>180</v>
      </c>
      <c r="J559" s="25">
        <v>2016</v>
      </c>
      <c r="K559" s="36">
        <v>3609.48</v>
      </c>
      <c r="L559" s="38">
        <f t="shared" ca="1" si="18"/>
        <v>100383.90800004639</v>
      </c>
      <c r="M559" s="40">
        <f t="shared" ca="1" si="19"/>
        <v>52.199632160024123</v>
      </c>
      <c r="O559" s="36">
        <v>3635.5</v>
      </c>
      <c r="P559" s="36">
        <v>115325.869999909</v>
      </c>
    </row>
    <row r="560" spans="9:16" x14ac:dyDescent="0.3">
      <c r="I560" t="s">
        <v>181</v>
      </c>
      <c r="J560" s="25">
        <v>2016</v>
      </c>
      <c r="K560" s="36">
        <v>3605.81</v>
      </c>
      <c r="L560" s="38">
        <f t="shared" ca="1" si="18"/>
        <v>98449.4510000234</v>
      </c>
      <c r="M560" s="40">
        <f t="shared" ca="1" si="19"/>
        <v>40.364274910009591</v>
      </c>
      <c r="O560" s="36">
        <v>3636</v>
      </c>
      <c r="P560" s="36">
        <v>115629.00000007699</v>
      </c>
    </row>
    <row r="561" spans="9:16" x14ac:dyDescent="0.3">
      <c r="I561" t="s">
        <v>182</v>
      </c>
      <c r="J561" s="25">
        <v>2016</v>
      </c>
      <c r="K561" s="36">
        <v>3600.49</v>
      </c>
      <c r="L561" s="38">
        <f t="shared" ca="1" si="18"/>
        <v>95645.279000096023</v>
      </c>
      <c r="M561" s="40">
        <f t="shared" ca="1" si="19"/>
        <v>34.432300440034567</v>
      </c>
      <c r="O561" s="36">
        <v>3636.5</v>
      </c>
      <c r="P561" s="36">
        <v>115932.11999988899</v>
      </c>
    </row>
    <row r="562" spans="9:16" x14ac:dyDescent="0.3">
      <c r="I562" t="s">
        <v>172</v>
      </c>
      <c r="J562" s="25">
        <v>2017</v>
      </c>
      <c r="K562" s="36">
        <v>3595.86</v>
      </c>
      <c r="L562" s="38">
        <f t="shared" ca="1" si="18"/>
        <v>93374.959999964805</v>
      </c>
      <c r="M562" s="40">
        <f t="shared" ca="1" si="19"/>
        <v>22.40999039999155</v>
      </c>
      <c r="O562" s="36">
        <v>3637</v>
      </c>
      <c r="P562" s="36">
        <v>116235.250000057</v>
      </c>
    </row>
    <row r="563" spans="9:16" x14ac:dyDescent="0.3">
      <c r="I563" t="s">
        <v>173</v>
      </c>
      <c r="J563" s="25">
        <v>2017</v>
      </c>
      <c r="K563" s="36">
        <v>3594.33</v>
      </c>
      <c r="L563" s="38">
        <f t="shared" ca="1" si="18"/>
        <v>92631.379999956582</v>
      </c>
      <c r="M563" s="40">
        <f t="shared" ca="1" si="19"/>
        <v>17.599962199991751</v>
      </c>
      <c r="O563" s="36">
        <v>3637.5</v>
      </c>
      <c r="P563" s="36">
        <v>116538.37000011699</v>
      </c>
    </row>
    <row r="564" spans="9:16" x14ac:dyDescent="0.3">
      <c r="I564" t="s">
        <v>174</v>
      </c>
      <c r="J564" s="25">
        <v>2017</v>
      </c>
      <c r="K564" s="36">
        <v>3595.91</v>
      </c>
      <c r="L564" s="38">
        <f t="shared" ca="1" si="18"/>
        <v>93399.259999948787</v>
      </c>
      <c r="M564" s="40">
        <f t="shared" ca="1" si="19"/>
        <v>27.085785399985149</v>
      </c>
      <c r="O564" s="36">
        <v>3638</v>
      </c>
      <c r="P564" s="36">
        <v>116841.50000003701</v>
      </c>
    </row>
    <row r="565" spans="9:16" x14ac:dyDescent="0.3">
      <c r="I565" t="s">
        <v>175</v>
      </c>
      <c r="J565" s="25">
        <v>2017</v>
      </c>
      <c r="K565" s="36">
        <v>3604.14</v>
      </c>
      <c r="L565" s="38">
        <f t="shared" ca="1" si="18"/>
        <v>97569.193999947282</v>
      </c>
      <c r="M565" s="40">
        <f t="shared" ca="1" si="19"/>
        <v>37.076293719979972</v>
      </c>
      <c r="O565" s="36">
        <v>3638.5</v>
      </c>
      <c r="P565" s="36">
        <v>117144.620000097</v>
      </c>
    </row>
    <row r="566" spans="9:16" x14ac:dyDescent="0.3">
      <c r="I566" t="s">
        <v>165</v>
      </c>
      <c r="J566" s="25">
        <v>2017</v>
      </c>
      <c r="K566" s="36">
        <v>3619.09</v>
      </c>
      <c r="L566" s="38">
        <f t="shared" ca="1" si="18"/>
        <v>105449.33899995429</v>
      </c>
      <c r="M566" s="40">
        <f t="shared" ca="1" si="19"/>
        <v>52.724669499977139</v>
      </c>
      <c r="O566" s="36">
        <v>3639</v>
      </c>
      <c r="P566" s="36">
        <v>117447.750000017</v>
      </c>
    </row>
    <row r="567" spans="9:16" x14ac:dyDescent="0.3">
      <c r="I567" t="s">
        <v>176</v>
      </c>
      <c r="J567" s="25">
        <v>2017</v>
      </c>
      <c r="K567" s="36">
        <v>3634.89</v>
      </c>
      <c r="L567" s="38">
        <f t="shared" ca="1" si="18"/>
        <v>114956.06140005891</v>
      </c>
      <c r="M567" s="40">
        <f t="shared" ca="1" si="19"/>
        <v>72.422318682037115</v>
      </c>
      <c r="O567" s="36">
        <v>3639.5</v>
      </c>
      <c r="P567" s="36">
        <v>117750.870000077</v>
      </c>
    </row>
    <row r="568" spans="9:16" x14ac:dyDescent="0.3">
      <c r="I568" t="s">
        <v>177</v>
      </c>
      <c r="J568" s="25">
        <v>2017</v>
      </c>
      <c r="K568" s="36">
        <v>3634.69</v>
      </c>
      <c r="L568" s="38">
        <f t="shared" ca="1" si="18"/>
        <v>114834.80939999246</v>
      </c>
      <c r="M568" s="40">
        <f t="shared" ca="1" si="19"/>
        <v>80.384366579994719</v>
      </c>
      <c r="O568" s="36">
        <v>3640</v>
      </c>
      <c r="P568" s="36">
        <v>118053.999999997</v>
      </c>
    </row>
    <row r="569" spans="9:16" x14ac:dyDescent="0.3">
      <c r="I569" t="s">
        <v>178</v>
      </c>
      <c r="J569" s="25">
        <v>2017</v>
      </c>
      <c r="K569" s="36">
        <v>3630.88</v>
      </c>
      <c r="L569" s="38">
        <f t="shared" ca="1" si="18"/>
        <v>112524.99879994709</v>
      </c>
      <c r="M569" s="40">
        <f t="shared" ca="1" si="19"/>
        <v>86.644249075959266</v>
      </c>
      <c r="O569" s="36">
        <v>3640.5</v>
      </c>
      <c r="P569" s="36">
        <v>118375.119999908</v>
      </c>
    </row>
    <row r="570" spans="9:16" x14ac:dyDescent="0.3">
      <c r="I570" t="s">
        <v>179</v>
      </c>
      <c r="J570" s="25">
        <v>2017</v>
      </c>
      <c r="K570" s="36">
        <v>3628.31</v>
      </c>
      <c r="L570" s="38">
        <f t="shared" ca="1" si="18"/>
        <v>110966.93440002459</v>
      </c>
      <c r="M570" s="40">
        <f t="shared" ca="1" si="19"/>
        <v>76.567184736016969</v>
      </c>
      <c r="O570" s="36">
        <v>3641</v>
      </c>
      <c r="P570" s="36">
        <v>118696.24999992699</v>
      </c>
    </row>
    <row r="571" spans="9:16" x14ac:dyDescent="0.3">
      <c r="I571" t="s">
        <v>180</v>
      </c>
      <c r="J571" s="25">
        <v>2017</v>
      </c>
      <c r="K571" s="36">
        <v>3627.09</v>
      </c>
      <c r="L571" s="38">
        <f t="shared" ca="1" si="18"/>
        <v>110227.31160001806</v>
      </c>
      <c r="M571" s="40">
        <f t="shared" ca="1" si="19"/>
        <v>57.318202032009395</v>
      </c>
      <c r="O571" s="36">
        <v>3641.5</v>
      </c>
      <c r="P571" s="36">
        <v>119017.37000008499</v>
      </c>
    </row>
    <row r="572" spans="9:16" x14ac:dyDescent="0.3">
      <c r="I572" t="s">
        <v>181</v>
      </c>
      <c r="J572" s="25">
        <v>2017</v>
      </c>
      <c r="K572" s="36">
        <v>3625.29</v>
      </c>
      <c r="L572" s="38">
        <f t="shared" ca="1" si="18"/>
        <v>109136.05960008176</v>
      </c>
      <c r="M572" s="40">
        <f t="shared" ca="1" si="19"/>
        <v>44.745784436033524</v>
      </c>
      <c r="O572" s="36">
        <v>3642</v>
      </c>
      <c r="P572" s="36">
        <v>119338.500000103</v>
      </c>
    </row>
    <row r="573" spans="9:16" x14ac:dyDescent="0.3">
      <c r="I573" t="s">
        <v>182</v>
      </c>
      <c r="J573" s="25">
        <v>2017</v>
      </c>
      <c r="K573" s="36">
        <v>3622.85</v>
      </c>
      <c r="L573" s="38">
        <f t="shared" ca="1" si="18"/>
        <v>107656.81100003561</v>
      </c>
      <c r="M573" s="40">
        <f t="shared" ca="1" si="19"/>
        <v>38.756451960012818</v>
      </c>
      <c r="O573" s="36">
        <v>3642.5</v>
      </c>
      <c r="P573" s="36">
        <v>119659.62000001399</v>
      </c>
    </row>
    <row r="574" spans="9:16" x14ac:dyDescent="0.3">
      <c r="I574" t="s">
        <v>172</v>
      </c>
      <c r="J574" s="25">
        <v>2018</v>
      </c>
      <c r="K574" s="36">
        <v>3619.14</v>
      </c>
      <c r="L574" s="38">
        <f t="shared" ca="1" si="18"/>
        <v>105475.69399995101</v>
      </c>
      <c r="M574" s="40">
        <f t="shared" ca="1" si="19"/>
        <v>25.314166559988241</v>
      </c>
      <c r="O574" s="36">
        <v>3643</v>
      </c>
      <c r="P574" s="36">
        <v>119980.750000032</v>
      </c>
    </row>
    <row r="575" spans="9:16" x14ac:dyDescent="0.3">
      <c r="I575" t="s">
        <v>173</v>
      </c>
      <c r="J575" s="25">
        <v>2018</v>
      </c>
      <c r="K575" s="36">
        <v>3616.02</v>
      </c>
      <c r="L575" s="38">
        <f t="shared" ca="1" si="18"/>
        <v>103831.14199990453</v>
      </c>
      <c r="M575" s="40">
        <f t="shared" ca="1" si="19"/>
        <v>19.727916979981863</v>
      </c>
      <c r="O575" s="36">
        <v>3643.5</v>
      </c>
      <c r="P575" s="36">
        <v>120301.869999943</v>
      </c>
    </row>
    <row r="576" spans="9:16" x14ac:dyDescent="0.3">
      <c r="I576" t="s">
        <v>174</v>
      </c>
      <c r="J576" s="25">
        <v>2018</v>
      </c>
      <c r="K576" s="36">
        <v>3612.23</v>
      </c>
      <c r="L576" s="38">
        <f t="shared" ca="1" si="18"/>
        <v>101833.43299999251</v>
      </c>
      <c r="M576" s="40">
        <f t="shared" ca="1" si="19"/>
        <v>29.531695569997826</v>
      </c>
      <c r="O576" s="36">
        <v>3644</v>
      </c>
      <c r="P576" s="36">
        <v>120622.999999961</v>
      </c>
    </row>
    <row r="577" spans="9:16" x14ac:dyDescent="0.3">
      <c r="I577" t="s">
        <v>175</v>
      </c>
      <c r="J577" s="25">
        <v>2018</v>
      </c>
      <c r="K577" s="36">
        <v>3609.39</v>
      </c>
      <c r="L577" s="38">
        <f t="shared" ca="1" si="18"/>
        <v>100336.46900005196</v>
      </c>
      <c r="M577" s="40">
        <f t="shared" ca="1" si="19"/>
        <v>38.127858220019746</v>
      </c>
      <c r="O577" s="36">
        <v>3644.5</v>
      </c>
      <c r="P577" s="36">
        <v>120944.120000119</v>
      </c>
    </row>
    <row r="578" spans="9:16" x14ac:dyDescent="0.3">
      <c r="I578" t="s">
        <v>165</v>
      </c>
      <c r="J578" s="25">
        <v>2018</v>
      </c>
      <c r="K578" s="36">
        <v>3611.54</v>
      </c>
      <c r="L578" s="38">
        <f t="shared" ca="1" si="18"/>
        <v>101469.73399992054</v>
      </c>
      <c r="M578" s="40">
        <f t="shared" ca="1" si="19"/>
        <v>50.734866999960275</v>
      </c>
      <c r="O578" s="36">
        <v>3645</v>
      </c>
      <c r="P578" s="36">
        <v>121265.24999989101</v>
      </c>
    </row>
    <row r="579" spans="9:16" x14ac:dyDescent="0.3">
      <c r="I579" t="s">
        <v>176</v>
      </c>
      <c r="J579" s="25">
        <v>2018</v>
      </c>
      <c r="K579" s="36">
        <v>3609.98</v>
      </c>
      <c r="L579" s="38">
        <f t="shared" ca="1" si="18"/>
        <v>100647.4580000164</v>
      </c>
      <c r="M579" s="40">
        <f t="shared" ca="1" si="19"/>
        <v>63.407898540010336</v>
      </c>
      <c r="O579" s="36">
        <v>3645.5</v>
      </c>
      <c r="P579" s="36">
        <v>121586.37000004901</v>
      </c>
    </row>
    <row r="580" spans="9:16" x14ac:dyDescent="0.3">
      <c r="I580" t="s">
        <v>177</v>
      </c>
      <c r="J580" s="25">
        <v>2018</v>
      </c>
      <c r="K580" s="36">
        <v>3603.8</v>
      </c>
      <c r="L580" s="38">
        <f t="shared" ca="1" si="18"/>
        <v>97389.979999899399</v>
      </c>
      <c r="M580" s="40">
        <f t="shared" ca="1" si="19"/>
        <v>68.17298599992958</v>
      </c>
      <c r="O580" s="36">
        <v>3646</v>
      </c>
      <c r="P580" s="36">
        <v>121907.500000067</v>
      </c>
    </row>
    <row r="581" spans="9:16" x14ac:dyDescent="0.3">
      <c r="I581" t="s">
        <v>178</v>
      </c>
      <c r="J581" s="25">
        <v>2018</v>
      </c>
      <c r="K581" s="36">
        <v>3597.12</v>
      </c>
      <c r="L581" s="38">
        <f t="shared" ca="1" si="18"/>
        <v>93987.32000005804</v>
      </c>
      <c r="M581" s="40">
        <f t="shared" ca="1" si="19"/>
        <v>72.370236400044703</v>
      </c>
      <c r="O581" s="36">
        <v>3646.5</v>
      </c>
      <c r="P581" s="36">
        <v>122228.61999997799</v>
      </c>
    </row>
    <row r="582" spans="9:16" x14ac:dyDescent="0.3">
      <c r="I582" t="s">
        <v>179</v>
      </c>
      <c r="J582" s="25">
        <v>2018</v>
      </c>
      <c r="K582" s="36">
        <v>3592.28</v>
      </c>
      <c r="L582" s="38">
        <f t="shared" ca="1" si="18"/>
        <v>91635.08000000543</v>
      </c>
      <c r="M582" s="40">
        <f t="shared" ca="1" si="19"/>
        <v>63.228205200003742</v>
      </c>
      <c r="O582" s="36">
        <v>3647</v>
      </c>
      <c r="P582" s="36">
        <v>122549.749999996</v>
      </c>
    </row>
    <row r="583" spans="9:16" x14ac:dyDescent="0.3">
      <c r="I583" t="s">
        <v>180</v>
      </c>
      <c r="J583" s="25">
        <v>2018</v>
      </c>
      <c r="K583" s="36">
        <v>3590.46</v>
      </c>
      <c r="L583" s="38">
        <f t="shared" ca="1" si="18"/>
        <v>90750.559999951394</v>
      </c>
      <c r="M583" s="40">
        <f t="shared" ca="1" si="19"/>
        <v>47.19029119997473</v>
      </c>
      <c r="O583" s="36">
        <v>3647.5</v>
      </c>
      <c r="P583" s="36">
        <v>122870.86999990699</v>
      </c>
    </row>
    <row r="584" spans="9:16" x14ac:dyDescent="0.3">
      <c r="I584" t="s">
        <v>181</v>
      </c>
      <c r="J584" s="25">
        <v>2018</v>
      </c>
      <c r="K584" s="36">
        <v>3586.5</v>
      </c>
      <c r="L584" s="38">
        <f t="shared" ca="1" si="18"/>
        <v>88825.999999974621</v>
      </c>
      <c r="M584" s="40">
        <f t="shared" ca="1" si="19"/>
        <v>36.418659999989593</v>
      </c>
      <c r="O584" s="36">
        <v>3648</v>
      </c>
      <c r="P584" s="36">
        <v>123191.999999926</v>
      </c>
    </row>
    <row r="585" spans="9:16" x14ac:dyDescent="0.3">
      <c r="I585" t="s">
        <v>182</v>
      </c>
      <c r="J585" s="25">
        <v>2018</v>
      </c>
      <c r="K585" s="36">
        <v>3581.85</v>
      </c>
      <c r="L585" s="38">
        <f t="shared" ca="1" si="18"/>
        <v>86566.099999970058</v>
      </c>
      <c r="M585" s="40">
        <f t="shared" ca="1" si="19"/>
        <v>31.163795999989219</v>
      </c>
      <c r="O585" s="36">
        <v>3648.5</v>
      </c>
      <c r="P585" s="36">
        <v>123513.120000083</v>
      </c>
    </row>
    <row r="586" spans="9:16" x14ac:dyDescent="0.3">
      <c r="L586" s="38"/>
      <c r="O586" s="36">
        <v>3649</v>
      </c>
      <c r="P586" s="36">
        <v>123834.25000010199</v>
      </c>
    </row>
    <row r="587" spans="9:16" x14ac:dyDescent="0.3">
      <c r="O587" s="36">
        <v>3649.5</v>
      </c>
      <c r="P587" s="36">
        <v>124155.370000013</v>
      </c>
    </row>
    <row r="588" spans="9:16" x14ac:dyDescent="0.3">
      <c r="O588" s="36">
        <v>3650</v>
      </c>
      <c r="P588" s="36">
        <v>124476.500000031</v>
      </c>
    </row>
    <row r="589" spans="9:16" x14ac:dyDescent="0.3">
      <c r="O589" s="36">
        <v>3650.5</v>
      </c>
      <c r="P589" s="36">
        <v>124797.61999994201</v>
      </c>
    </row>
    <row r="590" spans="9:16" x14ac:dyDescent="0.3">
      <c r="O590" s="36">
        <v>3651</v>
      </c>
      <c r="P590" s="36">
        <v>125118.74999996</v>
      </c>
    </row>
    <row r="591" spans="9:16" x14ac:dyDescent="0.3">
      <c r="O591" s="36">
        <v>3651.5</v>
      </c>
      <c r="P591" s="36">
        <v>125439.870000118</v>
      </c>
    </row>
    <row r="592" spans="9:16" x14ac:dyDescent="0.3">
      <c r="O592" s="36">
        <v>3652</v>
      </c>
      <c r="P592" s="36">
        <v>125760.99999989</v>
      </c>
    </row>
    <row r="593" spans="15:16" x14ac:dyDescent="0.3">
      <c r="O593" s="36">
        <v>3652.5</v>
      </c>
      <c r="P593" s="36">
        <v>126082.120000047</v>
      </c>
    </row>
    <row r="594" spans="15:16" x14ac:dyDescent="0.3">
      <c r="O594" s="36">
        <v>3653</v>
      </c>
      <c r="P594" s="36">
        <v>126403.25000006599</v>
      </c>
    </row>
    <row r="595" spans="15:16" x14ac:dyDescent="0.3">
      <c r="O595" s="36">
        <v>3653.5</v>
      </c>
      <c r="P595" s="36">
        <v>126724.369999977</v>
      </c>
    </row>
    <row r="596" spans="15:16" x14ac:dyDescent="0.3">
      <c r="O596" s="36">
        <v>3654</v>
      </c>
      <c r="P596" s="36">
        <v>127045.49999999499</v>
      </c>
    </row>
    <row r="597" spans="15:16" x14ac:dyDescent="0.3">
      <c r="O597" s="36">
        <v>3654.5</v>
      </c>
      <c r="P597" s="36">
        <v>127366.619999906</v>
      </c>
    </row>
    <row r="598" spans="15:16" x14ac:dyDescent="0.3">
      <c r="O598" s="36">
        <v>3655</v>
      </c>
      <c r="P598" s="36">
        <v>127687.749999924</v>
      </c>
    </row>
    <row r="599" spans="15:16" x14ac:dyDescent="0.3">
      <c r="O599" s="36">
        <v>3655.5</v>
      </c>
      <c r="P599" s="36">
        <v>128008.870000082</v>
      </c>
    </row>
    <row r="600" spans="15:16" x14ac:dyDescent="0.3">
      <c r="O600" s="36">
        <v>3656</v>
      </c>
      <c r="P600" s="36">
        <v>128330.000000101</v>
      </c>
    </row>
    <row r="601" spans="15:16" x14ac:dyDescent="0.3">
      <c r="O601" s="36">
        <v>3656.5</v>
      </c>
      <c r="P601" s="36">
        <v>128651.120000011</v>
      </c>
    </row>
    <row r="602" spans="15:16" x14ac:dyDescent="0.3">
      <c r="O602" s="36">
        <v>3657</v>
      </c>
      <c r="P602" s="36">
        <v>128972.25000003001</v>
      </c>
    </row>
    <row r="603" spans="15:16" x14ac:dyDescent="0.3">
      <c r="O603" s="36">
        <v>3657.5</v>
      </c>
      <c r="P603" s="36">
        <v>129293.369999941</v>
      </c>
    </row>
    <row r="604" spans="15:16" x14ac:dyDescent="0.3">
      <c r="O604" s="36">
        <v>3658</v>
      </c>
      <c r="P604" s="36">
        <v>129614.49999995901</v>
      </c>
    </row>
    <row r="605" spans="15:16" x14ac:dyDescent="0.3">
      <c r="O605" s="36">
        <v>3658.5</v>
      </c>
      <c r="P605" s="36">
        <v>129935.62000011699</v>
      </c>
    </row>
    <row r="606" spans="15:16" x14ac:dyDescent="0.3">
      <c r="O606" s="36">
        <v>3659</v>
      </c>
      <c r="P606" s="36">
        <v>130256.74999988799</v>
      </c>
    </row>
    <row r="607" spans="15:16" x14ac:dyDescent="0.3">
      <c r="O607" s="36">
        <v>3659.5</v>
      </c>
      <c r="P607" s="36">
        <v>130577.87000004599</v>
      </c>
    </row>
    <row r="608" spans="15:16" x14ac:dyDescent="0.3">
      <c r="O608" s="36">
        <v>3660</v>
      </c>
      <c r="P608" s="36">
        <v>130899.000000065</v>
      </c>
    </row>
    <row r="609" spans="15:16" x14ac:dyDescent="0.3">
      <c r="O609" s="36">
        <v>3660.5</v>
      </c>
      <c r="P609" s="36">
        <v>131267.70000007999</v>
      </c>
    </row>
    <row r="610" spans="15:16" x14ac:dyDescent="0.3">
      <c r="O610" s="36">
        <v>3661</v>
      </c>
      <c r="P610" s="36">
        <v>131636.40000009499</v>
      </c>
    </row>
    <row r="611" spans="15:16" x14ac:dyDescent="0.3">
      <c r="O611" s="36">
        <v>3661.5</v>
      </c>
      <c r="P611" s="36">
        <v>132005.10000010999</v>
      </c>
    </row>
    <row r="612" spans="15:16" x14ac:dyDescent="0.3">
      <c r="O612" s="36">
        <v>3662</v>
      </c>
      <c r="P612" s="36">
        <v>132373.79999987801</v>
      </c>
    </row>
    <row r="613" spans="15:16" x14ac:dyDescent="0.3">
      <c r="O613" s="36">
        <v>3662.5</v>
      </c>
      <c r="P613" s="36">
        <v>132742.49999989301</v>
      </c>
    </row>
    <row r="614" spans="15:16" x14ac:dyDescent="0.3">
      <c r="O614" s="36">
        <v>3663</v>
      </c>
      <c r="P614" s="36">
        <v>133111.19999990801</v>
      </c>
    </row>
    <row r="615" spans="15:16" x14ac:dyDescent="0.3">
      <c r="O615" s="36">
        <v>3663.5</v>
      </c>
      <c r="P615" s="36">
        <v>133479.89999992301</v>
      </c>
    </row>
    <row r="616" spans="15:16" x14ac:dyDescent="0.3">
      <c r="O616" s="36">
        <v>3664</v>
      </c>
      <c r="P616" s="36">
        <v>133848.59999993799</v>
      </c>
    </row>
    <row r="617" spans="15:16" x14ac:dyDescent="0.3">
      <c r="O617" s="36">
        <v>3664.5</v>
      </c>
      <c r="P617" s="36">
        <v>134217.29999995299</v>
      </c>
    </row>
    <row r="618" spans="15:16" x14ac:dyDescent="0.3">
      <c r="O618" s="36">
        <v>3665</v>
      </c>
      <c r="P618" s="36">
        <v>134585.999999969</v>
      </c>
    </row>
    <row r="619" spans="15:16" x14ac:dyDescent="0.3">
      <c r="O619" s="36">
        <v>3665.5</v>
      </c>
      <c r="P619" s="36">
        <v>134954.699999984</v>
      </c>
    </row>
    <row r="620" spans="15:16" x14ac:dyDescent="0.3">
      <c r="O620" s="36">
        <v>3666</v>
      </c>
      <c r="P620" s="36">
        <v>135323.399999999</v>
      </c>
    </row>
    <row r="621" spans="15:16" x14ac:dyDescent="0.3">
      <c r="O621" s="36">
        <v>3666.5</v>
      </c>
      <c r="P621" s="36">
        <v>135692.100000014</v>
      </c>
    </row>
    <row r="622" spans="15:16" x14ac:dyDescent="0.3">
      <c r="O622" s="36">
        <v>3667</v>
      </c>
      <c r="P622" s="36">
        <v>136060.800000029</v>
      </c>
    </row>
    <row r="623" spans="15:16" x14ac:dyDescent="0.3">
      <c r="O623" s="36">
        <v>3667.5</v>
      </c>
      <c r="P623" s="36">
        <v>136429.500000044</v>
      </c>
    </row>
    <row r="624" spans="15:16" x14ac:dyDescent="0.3">
      <c r="O624" s="36">
        <v>3668</v>
      </c>
      <c r="P624" s="36">
        <v>136798.20000005901</v>
      </c>
    </row>
    <row r="625" spans="15:16" x14ac:dyDescent="0.3">
      <c r="O625" s="36">
        <v>3668.5</v>
      </c>
      <c r="P625" s="36">
        <v>137166.90000007401</v>
      </c>
    </row>
    <row r="626" spans="15:16" x14ac:dyDescent="0.3">
      <c r="O626" s="36">
        <v>3669</v>
      </c>
      <c r="P626" s="36">
        <v>137535.60000008901</v>
      </c>
    </row>
    <row r="627" spans="15:16" x14ac:dyDescent="0.3">
      <c r="O627" s="36">
        <v>3669.5</v>
      </c>
      <c r="P627" s="36">
        <v>137904.30000010499</v>
      </c>
    </row>
    <row r="628" spans="15:16" x14ac:dyDescent="0.3">
      <c r="O628" s="36">
        <v>3670</v>
      </c>
      <c r="P628" s="36">
        <v>138273.00000012</v>
      </c>
    </row>
    <row r="629" spans="15:16" x14ac:dyDescent="0.3">
      <c r="O629" s="36">
        <v>3670.5</v>
      </c>
      <c r="P629" s="36">
        <v>138641.69999988799</v>
      </c>
    </row>
    <row r="630" spans="15:16" x14ac:dyDescent="0.3">
      <c r="O630" s="36">
        <v>3671</v>
      </c>
      <c r="P630" s="36">
        <v>139010.39999990299</v>
      </c>
    </row>
    <row r="631" spans="15:16" x14ac:dyDescent="0.3">
      <c r="O631" s="36">
        <v>3671.5</v>
      </c>
      <c r="P631" s="36">
        <v>139379.09999991799</v>
      </c>
    </row>
    <row r="632" spans="15:16" x14ac:dyDescent="0.3">
      <c r="O632" s="36">
        <v>3672</v>
      </c>
      <c r="P632" s="36">
        <v>139747.79999993299</v>
      </c>
    </row>
    <row r="633" spans="15:16" x14ac:dyDescent="0.3">
      <c r="O633" s="36">
        <v>3672.5</v>
      </c>
      <c r="P633" s="36">
        <v>140116.49999994799</v>
      </c>
    </row>
    <row r="634" spans="15:16" x14ac:dyDescent="0.3">
      <c r="O634" s="36">
        <v>3673</v>
      </c>
      <c r="P634" s="36">
        <v>140485.19999996299</v>
      </c>
    </row>
    <row r="635" spans="15:16" x14ac:dyDescent="0.3">
      <c r="O635" s="36">
        <v>3673.5</v>
      </c>
      <c r="P635" s="36">
        <v>140853.89999997799</v>
      </c>
    </row>
    <row r="636" spans="15:16" x14ac:dyDescent="0.3">
      <c r="O636" s="36">
        <v>3674</v>
      </c>
      <c r="P636" s="36">
        <v>141222.59999999299</v>
      </c>
    </row>
    <row r="637" spans="15:16" x14ac:dyDescent="0.3">
      <c r="O637" s="36">
        <v>3674.5</v>
      </c>
      <c r="P637" s="36">
        <v>141591.30000000799</v>
      </c>
    </row>
    <row r="638" spans="15:16" x14ac:dyDescent="0.3">
      <c r="O638" s="36">
        <v>3675</v>
      </c>
      <c r="P638" s="36">
        <v>141960.00000002401</v>
      </c>
    </row>
    <row r="639" spans="15:16" x14ac:dyDescent="0.3">
      <c r="O639" s="36">
        <v>3675.5</v>
      </c>
      <c r="P639" s="36">
        <v>142328.70000003901</v>
      </c>
    </row>
    <row r="640" spans="15:16" x14ac:dyDescent="0.3">
      <c r="O640" s="36">
        <v>3676</v>
      </c>
      <c r="P640" s="36">
        <v>142697.40000005401</v>
      </c>
    </row>
    <row r="641" spans="15:16" x14ac:dyDescent="0.3">
      <c r="O641" s="36">
        <v>3676.5</v>
      </c>
      <c r="P641" s="36">
        <v>143066.10000006901</v>
      </c>
    </row>
    <row r="642" spans="15:16" x14ac:dyDescent="0.3">
      <c r="O642" s="36">
        <v>3677</v>
      </c>
      <c r="P642" s="36">
        <v>143434.80000008401</v>
      </c>
    </row>
    <row r="643" spans="15:16" x14ac:dyDescent="0.3">
      <c r="O643" s="36">
        <v>3677.5</v>
      </c>
      <c r="P643" s="36">
        <v>143803.50000009901</v>
      </c>
    </row>
    <row r="644" spans="15:16" x14ac:dyDescent="0.3">
      <c r="O644" s="36">
        <v>3678</v>
      </c>
      <c r="P644" s="36">
        <v>144172.20000011401</v>
      </c>
    </row>
    <row r="645" spans="15:16" x14ac:dyDescent="0.3">
      <c r="O645" s="36">
        <v>3678.5</v>
      </c>
      <c r="P645" s="36">
        <v>144540.89999988201</v>
      </c>
    </row>
    <row r="646" spans="15:16" x14ac:dyDescent="0.3">
      <c r="O646" s="36">
        <v>3679</v>
      </c>
      <c r="P646" s="36">
        <v>144909.59999989701</v>
      </c>
    </row>
    <row r="647" spans="15:16" x14ac:dyDescent="0.3">
      <c r="O647" s="36">
        <v>3679.5</v>
      </c>
      <c r="P647" s="36">
        <v>145278.29999991201</v>
      </c>
    </row>
    <row r="648" spans="15:16" x14ac:dyDescent="0.3">
      <c r="O648" s="36">
        <v>3680</v>
      </c>
      <c r="P648" s="36">
        <v>145646.99999992701</v>
      </c>
    </row>
    <row r="649" spans="15:16" x14ac:dyDescent="0.3">
      <c r="O649" s="36">
        <v>3680.5</v>
      </c>
      <c r="P649" s="36">
        <v>146025.42000008401</v>
      </c>
    </row>
    <row r="650" spans="15:16" x14ac:dyDescent="0.3">
      <c r="O650" s="36">
        <v>3681</v>
      </c>
      <c r="P650" s="36">
        <v>146403.85000010199</v>
      </c>
    </row>
    <row r="651" spans="15:16" x14ac:dyDescent="0.3">
      <c r="O651" s="36">
        <v>3681.5</v>
      </c>
      <c r="P651" s="36">
        <v>146782.27000001201</v>
      </c>
    </row>
    <row r="652" spans="15:16" x14ac:dyDescent="0.3">
      <c r="O652" s="36">
        <v>3682</v>
      </c>
      <c r="P652" s="36">
        <v>147160.70000002999</v>
      </c>
    </row>
    <row r="653" spans="15:16" x14ac:dyDescent="0.3">
      <c r="O653" s="36">
        <v>3682.5</v>
      </c>
      <c r="P653" s="36">
        <v>147539.11999993899</v>
      </c>
    </row>
    <row r="654" spans="15:16" x14ac:dyDescent="0.3">
      <c r="O654" s="36">
        <v>3683</v>
      </c>
      <c r="P654" s="36">
        <v>147917.549999957</v>
      </c>
    </row>
    <row r="655" spans="15:16" x14ac:dyDescent="0.3">
      <c r="O655" s="36">
        <v>3683.5</v>
      </c>
      <c r="P655" s="36">
        <v>148295.970000114</v>
      </c>
    </row>
    <row r="656" spans="15:16" x14ac:dyDescent="0.3">
      <c r="O656" s="36">
        <v>3684</v>
      </c>
      <c r="P656" s="36">
        <v>148674.39999988399</v>
      </c>
    </row>
    <row r="657" spans="15:16" x14ac:dyDescent="0.3">
      <c r="O657" s="36">
        <v>3684.5</v>
      </c>
      <c r="P657" s="36">
        <v>149052.820000042</v>
      </c>
    </row>
    <row r="658" spans="15:16" x14ac:dyDescent="0.3">
      <c r="O658" s="36">
        <v>3685</v>
      </c>
      <c r="P658" s="36">
        <v>149431.25000005899</v>
      </c>
    </row>
    <row r="659" spans="15:16" x14ac:dyDescent="0.3">
      <c r="O659" s="36">
        <v>3685.5</v>
      </c>
      <c r="P659" s="36">
        <v>149809.66999996899</v>
      </c>
    </row>
    <row r="660" spans="15:16" x14ac:dyDescent="0.3">
      <c r="O660" s="36">
        <v>3686</v>
      </c>
      <c r="P660" s="36">
        <v>150188.099999987</v>
      </c>
    </row>
    <row r="661" spans="15:16" x14ac:dyDescent="0.3">
      <c r="O661" s="36">
        <v>3686.5</v>
      </c>
      <c r="P661" s="36">
        <v>150566.519999896</v>
      </c>
    </row>
    <row r="662" spans="15:16" x14ac:dyDescent="0.3">
      <c r="O662" s="36">
        <v>3687</v>
      </c>
      <c r="P662" s="36">
        <v>150944.94999991401</v>
      </c>
    </row>
    <row r="663" spans="15:16" x14ac:dyDescent="0.3">
      <c r="O663" s="36">
        <v>3687.5</v>
      </c>
      <c r="P663" s="36">
        <v>151323.37000007101</v>
      </c>
    </row>
    <row r="664" spans="15:16" x14ac:dyDescent="0.3">
      <c r="O664" s="36">
        <v>3688</v>
      </c>
      <c r="P664" s="36">
        <v>151701.80000008899</v>
      </c>
    </row>
    <row r="665" spans="15:16" x14ac:dyDescent="0.3">
      <c r="O665" s="36">
        <v>3688.5</v>
      </c>
      <c r="P665" s="36">
        <v>152080.21999999901</v>
      </c>
    </row>
    <row r="666" spans="15:16" x14ac:dyDescent="0.3">
      <c r="O666" s="36">
        <v>3689</v>
      </c>
      <c r="P666" s="36">
        <v>152458.650000016</v>
      </c>
    </row>
    <row r="667" spans="15:16" x14ac:dyDescent="0.3">
      <c r="O667" s="36">
        <v>3689.5</v>
      </c>
      <c r="P667" s="36">
        <v>152837.069999926</v>
      </c>
    </row>
    <row r="668" spans="15:16" x14ac:dyDescent="0.3">
      <c r="O668" s="36">
        <v>3690</v>
      </c>
      <c r="P668" s="36">
        <v>153215.499999944</v>
      </c>
    </row>
    <row r="669" spans="15:16" x14ac:dyDescent="0.3">
      <c r="O669" s="36">
        <v>3690.5</v>
      </c>
      <c r="P669" s="36">
        <v>153593.920000101</v>
      </c>
    </row>
    <row r="670" spans="15:16" x14ac:dyDescent="0.3">
      <c r="O670" s="36">
        <v>3691</v>
      </c>
      <c r="P670" s="36">
        <v>153972.35000011799</v>
      </c>
    </row>
    <row r="671" spans="15:16" x14ac:dyDescent="0.3">
      <c r="O671" s="36">
        <v>3691.5</v>
      </c>
      <c r="P671" s="36">
        <v>154350.77000002799</v>
      </c>
    </row>
    <row r="672" spans="15:16" x14ac:dyDescent="0.3">
      <c r="O672" s="36">
        <v>3692</v>
      </c>
      <c r="P672" s="36">
        <v>154729.200000046</v>
      </c>
    </row>
    <row r="673" spans="15:16" x14ac:dyDescent="0.3">
      <c r="O673" s="36">
        <v>3692.5</v>
      </c>
      <c r="P673" s="36">
        <v>155107.61999995599</v>
      </c>
    </row>
    <row r="674" spans="15:16" x14ac:dyDescent="0.3">
      <c r="O674" s="36">
        <v>3693</v>
      </c>
      <c r="P674" s="36">
        <v>155486.04999997301</v>
      </c>
    </row>
    <row r="675" spans="15:16" x14ac:dyDescent="0.3">
      <c r="O675" s="36">
        <v>3693.5</v>
      </c>
      <c r="P675" s="36">
        <v>155864.469999883</v>
      </c>
    </row>
    <row r="676" spans="15:16" x14ac:dyDescent="0.3">
      <c r="O676" s="36">
        <v>3694</v>
      </c>
      <c r="P676" s="36">
        <v>156242.89999990101</v>
      </c>
    </row>
    <row r="677" spans="15:16" x14ac:dyDescent="0.3">
      <c r="O677" s="36">
        <v>3694.5</v>
      </c>
      <c r="P677" s="36">
        <v>156621.32000005801</v>
      </c>
    </row>
    <row r="678" spans="15:16" x14ac:dyDescent="0.3">
      <c r="O678" s="36">
        <v>3695</v>
      </c>
      <c r="P678" s="36">
        <v>156999.750000075</v>
      </c>
    </row>
    <row r="679" spans="15:16" x14ac:dyDescent="0.3">
      <c r="O679" s="36">
        <v>3695.5</v>
      </c>
      <c r="P679" s="36">
        <v>157378.169999985</v>
      </c>
    </row>
    <row r="680" spans="15:16" x14ac:dyDescent="0.3">
      <c r="O680" s="36">
        <v>3696</v>
      </c>
      <c r="P680" s="36">
        <v>157756.600000003</v>
      </c>
    </row>
    <row r="681" spans="15:16" x14ac:dyDescent="0.3">
      <c r="O681" s="36">
        <v>3696.5</v>
      </c>
      <c r="P681" s="36">
        <v>158135.019999913</v>
      </c>
    </row>
    <row r="682" spans="15:16" x14ac:dyDescent="0.3">
      <c r="O682" s="36">
        <v>3697</v>
      </c>
      <c r="P682" s="36">
        <v>158513.44999992999</v>
      </c>
    </row>
    <row r="683" spans="15:16" x14ac:dyDescent="0.3">
      <c r="O683" s="36">
        <v>3697.5</v>
      </c>
      <c r="P683" s="36">
        <v>158891.87000008699</v>
      </c>
    </row>
    <row r="684" spans="15:16" x14ac:dyDescent="0.3">
      <c r="O684" s="36">
        <v>3698</v>
      </c>
      <c r="P684" s="36">
        <v>159270.30000010499</v>
      </c>
    </row>
    <row r="685" spans="15:16" x14ac:dyDescent="0.3">
      <c r="O685" s="36">
        <v>3698.5</v>
      </c>
      <c r="P685" s="36">
        <v>159648.72000001499</v>
      </c>
    </row>
    <row r="686" spans="15:16" x14ac:dyDescent="0.3">
      <c r="O686" s="36">
        <v>3699</v>
      </c>
      <c r="P686" s="36">
        <v>160027.15000003201</v>
      </c>
    </row>
    <row r="687" spans="15:16" x14ac:dyDescent="0.3">
      <c r="O687" s="36">
        <v>3699.5</v>
      </c>
      <c r="P687" s="36">
        <v>160405.569999942</v>
      </c>
    </row>
    <row r="688" spans="15:16" x14ac:dyDescent="0.3">
      <c r="O688" s="36">
        <v>3700</v>
      </c>
      <c r="P688" s="36">
        <v>160783.99999996001</v>
      </c>
    </row>
    <row r="689" spans="15:16" x14ac:dyDescent="0.3">
      <c r="O689" s="36">
        <v>3700.5</v>
      </c>
      <c r="P689" s="36">
        <v>161191.12000003699</v>
      </c>
    </row>
    <row r="690" spans="15:16" x14ac:dyDescent="0.3">
      <c r="O690" s="36">
        <v>3701</v>
      </c>
      <c r="P690" s="36">
        <v>161598.249999975</v>
      </c>
    </row>
    <row r="691" spans="15:16" x14ac:dyDescent="0.3">
      <c r="O691" s="36">
        <v>3701.5</v>
      </c>
      <c r="P691" s="36">
        <v>162005.370000052</v>
      </c>
    </row>
    <row r="692" spans="15:16" x14ac:dyDescent="0.3">
      <c r="O692" s="36">
        <v>3702</v>
      </c>
      <c r="P692" s="36">
        <v>162412.49999998999</v>
      </c>
    </row>
    <row r="693" spans="15:16" x14ac:dyDescent="0.3">
      <c r="O693" s="36">
        <v>3702.5</v>
      </c>
      <c r="P693" s="36">
        <v>162819.62000006699</v>
      </c>
    </row>
    <row r="694" spans="15:16" x14ac:dyDescent="0.3">
      <c r="O694" s="36">
        <v>3703</v>
      </c>
      <c r="P694" s="36">
        <v>163226.75000000501</v>
      </c>
    </row>
    <row r="695" spans="15:16" x14ac:dyDescent="0.3">
      <c r="O695" s="36">
        <v>3703.5</v>
      </c>
      <c r="P695" s="36">
        <v>163633.87000008201</v>
      </c>
    </row>
    <row r="696" spans="15:16" x14ac:dyDescent="0.3">
      <c r="O696" s="36">
        <v>3704</v>
      </c>
      <c r="P696" s="36">
        <v>164041.00000001999</v>
      </c>
    </row>
    <row r="697" spans="15:16" x14ac:dyDescent="0.3">
      <c r="O697" s="36">
        <v>3704.5</v>
      </c>
      <c r="P697" s="36">
        <v>164448.120000097</v>
      </c>
    </row>
    <row r="698" spans="15:16" x14ac:dyDescent="0.3">
      <c r="O698" s="36">
        <v>3705</v>
      </c>
      <c r="P698" s="36">
        <v>164855.25000003501</v>
      </c>
    </row>
    <row r="699" spans="15:16" x14ac:dyDescent="0.3">
      <c r="O699" s="36">
        <v>3705.5</v>
      </c>
      <c r="P699" s="36">
        <v>165262.37000011199</v>
      </c>
    </row>
    <row r="700" spans="15:16" x14ac:dyDescent="0.3">
      <c r="O700" s="36">
        <v>3706</v>
      </c>
      <c r="P700" s="36">
        <v>165669.50000005</v>
      </c>
    </row>
    <row r="701" spans="15:16" x14ac:dyDescent="0.3">
      <c r="O701" s="36">
        <v>3706.5</v>
      </c>
      <c r="P701" s="36">
        <v>166076.61999988</v>
      </c>
    </row>
    <row r="702" spans="15:16" x14ac:dyDescent="0.3">
      <c r="O702" s="36">
        <v>3707</v>
      </c>
      <c r="P702" s="36">
        <v>166483.75000006499</v>
      </c>
    </row>
    <row r="703" spans="15:16" x14ac:dyDescent="0.3">
      <c r="O703" s="36">
        <v>3707.5</v>
      </c>
      <c r="P703" s="36">
        <v>166890.86999989499</v>
      </c>
    </row>
    <row r="704" spans="15:16" x14ac:dyDescent="0.3">
      <c r="O704" s="36">
        <v>3708</v>
      </c>
      <c r="P704" s="36">
        <v>167298.00000008001</v>
      </c>
    </row>
    <row r="705" spans="15:16" x14ac:dyDescent="0.3">
      <c r="O705" s="36">
        <v>3708.5</v>
      </c>
      <c r="P705" s="36">
        <v>167705.11999991001</v>
      </c>
    </row>
    <row r="706" spans="15:16" x14ac:dyDescent="0.3">
      <c r="O706" s="36">
        <v>3709</v>
      </c>
      <c r="P706" s="36">
        <v>168112.25000009499</v>
      </c>
    </row>
    <row r="707" spans="15:16" x14ac:dyDescent="0.3">
      <c r="O707" s="36">
        <v>3709.5</v>
      </c>
      <c r="P707" s="36">
        <v>168519.36999992499</v>
      </c>
    </row>
    <row r="708" spans="15:16" x14ac:dyDescent="0.3">
      <c r="O708" s="36">
        <v>3710</v>
      </c>
      <c r="P708" s="36">
        <v>168926.50000011001</v>
      </c>
    </row>
    <row r="709" spans="15:16" x14ac:dyDescent="0.3">
      <c r="O709" s="36">
        <v>3710.5</v>
      </c>
      <c r="P709" s="36">
        <v>169333.61999994001</v>
      </c>
    </row>
    <row r="710" spans="15:16" x14ac:dyDescent="0.3">
      <c r="O710" s="36">
        <v>3711</v>
      </c>
      <c r="P710" s="36">
        <v>169740.749999878</v>
      </c>
    </row>
    <row r="711" spans="15:16" x14ac:dyDescent="0.3">
      <c r="O711" s="36">
        <v>3711.5</v>
      </c>
      <c r="P711" s="36">
        <v>170147.869999955</v>
      </c>
    </row>
    <row r="712" spans="15:16" x14ac:dyDescent="0.3">
      <c r="O712" s="36">
        <v>3800</v>
      </c>
      <c r="P712" s="36">
        <v>250000</v>
      </c>
    </row>
  </sheetData>
  <hyperlinks>
    <hyperlink ref="K8" r:id="rId1" xr:uid="{8026E829-8455-41EC-8365-88F2C7775F59}"/>
    <hyperlink ref="P8" r:id="rId2" xr:uid="{505022D0-53FF-4E26-94E0-0B73C517C7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Charts</vt:lpstr>
      </vt:variant>
      <vt:variant>
        <vt:i4>2</vt:i4>
      </vt:variant>
    </vt:vector>
  </HeadingPairs>
  <TitlesOfParts>
    <vt:vector size="14" baseType="lpstr">
      <vt:lpstr>ReadMe</vt:lpstr>
      <vt:lpstr>Upper Colorado River Depeletion</vt:lpstr>
      <vt:lpstr>Upper Colorado River ResEvap</vt:lpstr>
      <vt:lpstr>Consumptive Uses</vt:lpstr>
      <vt:lpstr>UCRC 1996</vt:lpstr>
      <vt:lpstr>UCRC 1999</vt:lpstr>
      <vt:lpstr>UCRC 2007</vt:lpstr>
      <vt:lpstr>UCRC 2016</vt:lpstr>
      <vt:lpstr>BOR 1981</vt:lpstr>
      <vt:lpstr>BOR 1984</vt:lpstr>
      <vt:lpstr>BOR-CRSS (6 scenarios) </vt:lpstr>
      <vt:lpstr>CRSP evap (PowellGrossEvapRate)</vt:lpstr>
      <vt:lpstr>UB Depletion Plot</vt:lpstr>
      <vt:lpstr>CRSP Reservoir Evaporation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 WANG</dc:creator>
  <cp:lastModifiedBy>JianWang</cp:lastModifiedBy>
  <dcterms:created xsi:type="dcterms:W3CDTF">2015-06-05T18:17:20Z</dcterms:created>
  <dcterms:modified xsi:type="dcterms:W3CDTF">2020-03-20T21:08:49Z</dcterms:modified>
</cp:coreProperties>
</file>