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NdFeMn_ads\"/>
    </mc:Choice>
  </mc:AlternateContent>
  <bookViews>
    <workbookView xWindow="-96" yWindow="-96" windowWidth="15456" windowHeight="9156" activeTab="5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Sheet2" sheetId="24" r:id="rId8"/>
    <sheet name="options" sheetId="14" r:id="rId9"/>
    <sheet name="data" sheetId="23" r:id="rId10"/>
    <sheet name="output" sheetId="18" r:id="rId11"/>
  </sheets>
  <definedNames>
    <definedName name="_xlnm._FilterDatabase" localSheetId="9" hidden="1">data!$A$1:$H$311</definedName>
    <definedName name="_xlnm._FilterDatabase" localSheetId="10" hidden="1">output!$G$1:$G$43</definedName>
    <definedName name="_xlnm._FilterDatabase" localSheetId="5" hidden="1">parameters!$A$1:$H$172</definedName>
    <definedName name="_xlnm._FilterDatabase" localSheetId="0" hidden="1">substances!$A$1:$G$32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7" l="1"/>
  <c r="E18" i="17" l="1"/>
  <c r="D7" i="21"/>
  <c r="D5" i="21" l="1"/>
  <c r="D4" i="21"/>
  <c r="E22" i="17" l="1"/>
  <c r="E176" i="17" l="1"/>
  <c r="E162" i="17"/>
  <c r="D8" i="21"/>
  <c r="E172" i="17"/>
  <c r="E182" i="17" l="1"/>
  <c r="E184" i="17"/>
  <c r="E173" i="17"/>
  <c r="E177" i="17" s="1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2" i="24"/>
  <c r="E181" i="17"/>
  <c r="E180" i="17"/>
  <c r="E168" i="17"/>
  <c r="E185" i="17" l="1"/>
  <c r="E159" i="17"/>
  <c r="E76" i="17"/>
  <c r="D2" i="21" l="1"/>
  <c r="E45" i="17" l="1"/>
  <c r="E71" i="17" l="1"/>
  <c r="E70" i="17"/>
  <c r="E156" i="17" l="1"/>
  <c r="E77" i="17" l="1"/>
  <c r="D6" i="21" l="1"/>
  <c r="E91" i="17" l="1"/>
  <c r="E72" i="17" l="1"/>
  <c r="E166" i="17" l="1"/>
  <c r="E158" i="17"/>
  <c r="E86" i="17"/>
  <c r="E88" i="17" s="1"/>
  <c r="E119" i="17" l="1"/>
  <c r="E124" i="17"/>
  <c r="E123" i="17"/>
  <c r="H119" i="17" l="1"/>
  <c r="E10" i="3" l="1"/>
  <c r="E133" i="17"/>
  <c r="E130" i="17"/>
  <c r="E126" i="17"/>
  <c r="E128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7" i="17" l="1"/>
  <c r="E170" i="17" l="1"/>
  <c r="E171" i="17" s="1"/>
  <c r="E73" i="17"/>
  <c r="E92" i="17"/>
  <c r="E14" i="17" l="1"/>
  <c r="E15" i="17" s="1"/>
  <c r="E160" i="17" l="1"/>
  <c r="E163" i="17" s="1"/>
</calcChain>
</file>

<file path=xl/sharedStrings.xml><?xml version="1.0" encoding="utf-8"?>
<sst xmlns="http://schemas.openxmlformats.org/spreadsheetml/2006/main" count="3238" uniqueCount="911">
  <si>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</si>
  <si>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</si>
  <si>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</si>
  <si>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</si>
  <si>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</si>
  <si>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</si>
  <si>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</si>
  <si>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</si>
  <si>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</si>
  <si>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</si>
  <si>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</si>
  <si>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</si>
  <si>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</si>
  <si>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</si>
  <si>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</si>
  <si>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</si>
  <si>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</si>
  <si>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</si>
  <si>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</si>
  <si>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</si>
  <si>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</si>
  <si>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</si>
  <si>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</si>
  <si>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</si>
  <si>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</si>
  <si>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</si>
  <si>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</si>
  <si>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</si>
  <si>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</si>
  <si>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</si>
  <si>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</si>
  <si>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</si>
  <si>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</si>
  <si>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</si>
  <si>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</si>
  <si>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</si>
  <si>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</si>
  <si>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</si>
  <si>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</si>
  <si>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</si>
  <si>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</si>
  <si>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</si>
  <si>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</si>
  <si>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</si>
  <si>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</si>
  <si>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</si>
  <si>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</si>
  <si>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</si>
  <si>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</si>
  <si>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</si>
  <si>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</si>
  <si>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</si>
  <si>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</si>
  <si>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</si>
  <si>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</si>
  <si>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</si>
  <si>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</si>
  <si>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</si>
  <si>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</si>
  <si>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</si>
  <si>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</si>
  <si>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</si>
  <si>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</si>
  <si>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</si>
  <si>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</si>
  <si>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</si>
  <si>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</si>
  <si>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</si>
  <si>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</si>
  <si>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</si>
  <si>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</si>
  <si>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</si>
  <si>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</si>
  <si>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</si>
  <si>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</si>
  <si>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</si>
  <si>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</si>
  <si>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Ca{2+}</t>
  </si>
  <si>
    <t>CO2,HCO3{-},CO3{2-}</t>
  </si>
  <si>
    <t>H2S,HS{-}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</si>
  <si>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</si>
  <si>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</si>
  <si>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</si>
  <si>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</si>
  <si>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</si>
  <si>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</si>
  <si>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</si>
  <si>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</si>
  <si>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</si>
  <si>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</si>
  <si>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</si>
  <si>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</si>
  <si>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kNO3Fe*NO3*Fe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</si>
  <si>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</si>
  <si>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</si>
  <si>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</si>
  <si>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</si>
  <si>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</si>
  <si>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</si>
  <si>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</si>
  <si>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</si>
  <si>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</si>
  <si>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</si>
  <si>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</si>
  <si>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</si>
  <si>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</si>
  <si>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</si>
  <si>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</si>
  <si>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</si>
  <si>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</si>
  <si>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</si>
  <si>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</si>
  <si>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</si>
  <si>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</si>
  <si>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</si>
  <si>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</si>
  <si>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</si>
  <si>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</si>
  <si>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</si>
  <si>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</si>
  <si>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</si>
  <si>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</si>
  <si>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</si>
  <si>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</si>
  <si>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</si>
  <si>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</si>
  <si>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</si>
  <si>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</si>
  <si>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</si>
  <si>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</si>
  <si>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</si>
  <si>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</si>
  <si>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</si>
  <si>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</si>
  <si>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SiO2_b</t>
  </si>
  <si>
    <t>SiO2_b + 2*H2O = H4SiO4</t>
  </si>
  <si>
    <t>Al{3+} + CO3{2-} = AlCO3{+}</t>
  </si>
  <si>
    <t>Ngrid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</si>
  <si>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</si>
  <si>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</si>
  <si>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</si>
  <si>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</si>
  <si>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</si>
  <si>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</si>
  <si>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</si>
  <si>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H4SiO4/H4SiO4_dis_sat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</si>
  <si>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</si>
  <si>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</si>
  <si>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</si>
  <si>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</si>
  <si>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</si>
  <si>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</si>
  <si>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</si>
  <si>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</si>
  <si>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</si>
  <si>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</si>
  <si>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</si>
  <si>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</si>
  <si>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</si>
  <si>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</si>
  <si>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</si>
  <si>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</si>
  <si>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</si>
  <si>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</si>
  <si>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</si>
  <si>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</si>
  <si>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</si>
  <si>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</si>
  <si>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</si>
  <si>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</si>
  <si>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</si>
  <si>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</si>
  <si>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</si>
  <si>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</si>
  <si>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</si>
  <si>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</si>
  <si>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</si>
  <si>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</si>
  <si>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</si>
  <si>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</si>
  <si>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</si>
  <si>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</si>
  <si>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</si>
  <si>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</si>
  <si>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</si>
  <si>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</si>
  <si>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</si>
  <si>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</si>
  <si>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</si>
  <si>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</si>
  <si>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</si>
  <si>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</si>
  <si>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</si>
  <si>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</si>
  <si>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</si>
  <si>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</si>
  <si>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</si>
  <si>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</si>
  <si>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</si>
  <si>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</si>
  <si>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</si>
  <si>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</si>
  <si>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</si>
  <si>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</si>
  <si>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</si>
  <si>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</si>
  <si>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</si>
  <si>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</si>
  <si>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</si>
  <si>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</si>
  <si>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</si>
  <si>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</si>
  <si>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</si>
  <si>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</si>
  <si>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</si>
  <si>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</si>
  <si>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</si>
  <si>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</si>
  <si>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</si>
  <si>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</si>
  <si>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</si>
  <si>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</si>
  <si>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</si>
  <si>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</si>
  <si>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</si>
  <si>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</si>
  <si>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</si>
  <si>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</si>
  <si>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</si>
  <si>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</si>
  <si>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</si>
  <si>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</si>
  <si>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</si>
  <si>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</si>
  <si>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</si>
  <si>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</si>
  <si>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</si>
  <si>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</si>
  <si>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</si>
  <si>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</si>
  <si>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</si>
  <si>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</si>
  <si>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</si>
  <si>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</si>
  <si>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</si>
  <si>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</si>
  <si>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</si>
  <si>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</si>
  <si>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</si>
  <si>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</si>
  <si>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</si>
  <si>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</si>
  <si>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</si>
  <si>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</si>
  <si>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</si>
  <si>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</si>
  <si>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</si>
  <si>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</si>
  <si>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</si>
  <si>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</si>
  <si>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</si>
  <si>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</si>
  <si>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</si>
  <si>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</si>
  <si>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</si>
  <si>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</si>
  <si>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</si>
  <si>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</si>
  <si>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</si>
  <si>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</si>
  <si>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</si>
  <si>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</si>
  <si>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</si>
  <si>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</si>
  <si>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</si>
  <si>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</si>
  <si>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</si>
  <si>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</si>
  <si>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</si>
  <si>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</si>
  <si>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</si>
  <si>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</si>
  <si>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</si>
  <si>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</si>
  <si>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</si>
  <si>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</si>
  <si>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</si>
  <si>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</si>
  <si>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</si>
  <si>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</si>
  <si>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</si>
  <si>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</si>
  <si>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</si>
  <si>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</si>
  <si>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</si>
  <si>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</si>
  <si>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</si>
  <si>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</si>
  <si>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</si>
  <si>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</si>
  <si>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</si>
  <si>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</si>
  <si>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yes</t>
  </si>
  <si>
    <t>bioturbation</t>
  </si>
  <si>
    <t>bioturbation coefficient</t>
  </si>
  <si>
    <t>mmol/cm3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</si>
  <si>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</si>
  <si>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</si>
  <si>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</si>
  <si>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</si>
  <si>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</si>
  <si>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</si>
  <si>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</si>
  <si>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</si>
  <si>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bottom water oxygen</t>
  </si>
  <si>
    <t>bioirrigation constant</t>
  </si>
  <si>
    <t>ds_rho</t>
  </si>
  <si>
    <t>source</t>
  </si>
  <si>
    <t>TH3BO3</t>
  </si>
  <si>
    <t>H3BO3,H4BO4{-}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</si>
  <si>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</si>
  <si>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</si>
  <si>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</si>
  <si>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</si>
  <si>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</si>
  <si>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</si>
  <si>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</si>
  <si>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</si>
  <si>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</si>
  <si>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</si>
  <si>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</si>
  <si>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</si>
  <si>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</si>
  <si>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</si>
  <si>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</si>
  <si>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</si>
  <si>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</si>
  <si>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</si>
  <si>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</si>
  <si>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</si>
  <si>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</si>
  <si>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</si>
  <si>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</si>
  <si>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</si>
  <si>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</si>
  <si>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</si>
  <si>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</si>
  <si>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</si>
  <si>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</si>
  <si>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</si>
  <si>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</si>
  <si>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</si>
  <si>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</si>
  <si>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</si>
  <si>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</si>
  <si>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</si>
  <si>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</si>
  <si>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</si>
  <si>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</si>
  <si>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</si>
  <si>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</si>
  <si>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</si>
  <si>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</si>
  <si>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</si>
  <si>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</si>
  <si>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</si>
  <si>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</si>
  <si>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</si>
  <si>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</si>
  <si>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</si>
  <si>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</si>
  <si>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</si>
  <si>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</si>
  <si>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</si>
  <si>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</si>
  <si>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</si>
  <si>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</si>
  <si>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</si>
  <si>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</si>
  <si>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</si>
  <si>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</si>
  <si>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</si>
  <si>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</si>
  <si>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</si>
  <si>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</si>
  <si>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</si>
  <si>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</si>
  <si>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</si>
  <si>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</si>
  <si>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</si>
  <si>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</si>
  <si>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</si>
  <si>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</si>
  <si>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</si>
  <si>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</si>
  <si>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</si>
  <si>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</si>
  <si>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</si>
  <si>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</si>
  <si>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</si>
  <si>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</si>
  <si>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</si>
  <si>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</si>
  <si>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</si>
  <si>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</si>
  <si>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</si>
  <si>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</si>
  <si>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</si>
  <si>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</si>
  <si>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</si>
  <si>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</si>
  <si>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</si>
  <si>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</si>
  <si>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</si>
  <si>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</si>
  <si>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</si>
  <si>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</si>
  <si>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</si>
  <si>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</si>
  <si>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</si>
  <si>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</si>
  <si>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</si>
  <si>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</si>
  <si>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</si>
  <si>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</si>
  <si>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</si>
  <si>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</si>
  <si>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</si>
  <si>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cm^3(porewater) cm^-3(dry sediment)</t>
  </si>
  <si>
    <t>Adsorption constant</t>
  </si>
  <si>
    <t>KNH4_ads</t>
  </si>
  <si>
    <t>1.6*ds_rho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</si>
  <si>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</si>
  <si>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</si>
  <si>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</si>
  <si>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</si>
  <si>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</si>
  <si>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</si>
  <si>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</si>
  <si>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</si>
  <si>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</si>
  <si>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</si>
  <si>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</si>
  <si>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</si>
  <si>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</si>
  <si>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</si>
  <si>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</si>
  <si>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</si>
  <si>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</si>
  <si>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</si>
  <si>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</si>
  <si>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</si>
  <si>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</si>
  <si>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</si>
  <si>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</si>
  <si>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</si>
  <si>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</si>
  <si>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</si>
  <si>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</si>
  <si>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</si>
  <si>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</si>
  <si>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</si>
  <si>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</si>
  <si>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</si>
  <si>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</si>
  <si>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</si>
  <si>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</si>
  <si>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</si>
  <si>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</si>
  <si>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</si>
  <si>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</si>
  <si>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</si>
  <si>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</si>
  <si>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</si>
  <si>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</si>
  <si>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</si>
  <si>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</si>
  <si>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</si>
  <si>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</si>
  <si>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</si>
  <si>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</si>
  <si>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</si>
  <si>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</si>
  <si>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</si>
  <si>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</si>
  <si>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</si>
  <si>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</si>
  <si>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</si>
  <si>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</si>
  <si>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</si>
  <si>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</si>
  <si>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87.383/ds_rho/10</t>
  </si>
  <si>
    <t>eNd_Basalt</t>
  </si>
  <si>
    <t>Bottom water eNd</t>
  </si>
  <si>
    <t>Bottom water concentration of Nd144</t>
  </si>
  <si>
    <t>Bottom water concentration of Nd143</t>
  </si>
  <si>
    <t>Ndr</t>
  </si>
  <si>
    <t>rNdrSi</t>
  </si>
  <si>
    <t>rNdnrSi</t>
  </si>
  <si>
    <t>epsilon</t>
  </si>
  <si>
    <t>(Ndnr)[rNdnrSi](Ndr)[rNdrSi] = rNdnrSi*Ndnr + rNdrSi*Ndr</t>
  </si>
  <si>
    <t>RBasalt_dis_Nd</t>
  </si>
  <si>
    <t>eNd_MnO2</t>
  </si>
  <si>
    <t>eNd_FeOOH</t>
  </si>
  <si>
    <t>Si(Al)[0.35]O2(OH)[1.05]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</si>
  <si>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</si>
  <si>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</si>
  <si>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</si>
  <si>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</si>
  <si>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</si>
  <si>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</si>
  <si>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</si>
  <si>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</si>
  <si>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</si>
  <si>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</si>
  <si>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</si>
  <si>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</si>
  <si>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</si>
  <si>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</si>
  <si>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</si>
  <si>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</si>
  <si>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</si>
  <si>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</si>
  <si>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</si>
  <si>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</si>
  <si>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</si>
  <si>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</si>
  <si>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</si>
  <si>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</si>
  <si>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</si>
  <si>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</si>
  <si>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</si>
  <si>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</si>
  <si>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</si>
  <si>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</si>
  <si>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</si>
  <si>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</si>
  <si>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</si>
  <si>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</si>
  <si>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</si>
  <si>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</si>
  <si>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</si>
  <si>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CaCO3+MnCO3+FeCO3</t>
  </si>
  <si>
    <t>Opal</t>
  </si>
  <si>
    <t>2.754 * exp(1 / (temp + 273.15) * (-2229 - 3.688e-3 * (1500 - 22 * 60) + 0.20 * (depth/10) - 2.7e-4 * (depth/10)^2 +1.46e-7 * (depth/10)^3))</t>
  </si>
  <si>
    <t>nuBSi</t>
  </si>
  <si>
    <t>aBSi</t>
  </si>
  <si>
    <t>20e-6*365*24</t>
  </si>
  <si>
    <t>aBasalt</t>
  </si>
  <si>
    <t>pBasalt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</si>
  <si>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</si>
  <si>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</si>
  <si>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</si>
  <si>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</si>
  <si>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</si>
  <si>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</si>
  <si>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</si>
  <si>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</si>
  <si>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</si>
  <si>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</si>
  <si>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</si>
  <si>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</si>
  <si>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</si>
  <si>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</si>
  <si>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</si>
  <si>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</si>
  <si>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</si>
  <si>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</si>
  <si>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</si>
  <si>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KspChlorite</t>
  </si>
  <si>
    <t>RBasalt_dis_Mn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</si>
  <si>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</si>
  <si>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</si>
  <si>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</si>
  <si>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</si>
  <si>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</si>
  <si>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</si>
  <si>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</si>
  <si>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</si>
  <si>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</si>
  <si>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</si>
  <si>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</si>
  <si>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</si>
  <si>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</si>
  <si>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</si>
  <si>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</si>
  <si>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</si>
  <si>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</si>
  <si>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</si>
  <si>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</si>
  <si>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</si>
  <si>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</si>
  <si>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</si>
  <si>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</si>
  <si>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</si>
  <si>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</si>
  <si>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</si>
  <si>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</si>
  <si>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</si>
  <si>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</si>
  <si>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</si>
  <si>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</si>
  <si>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</si>
  <si>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</si>
  <si>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</si>
  <si>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</si>
  <si>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</si>
  <si>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</si>
  <si>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</si>
  <si>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</si>
  <si>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</si>
  <si>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</si>
  <si>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</si>
  <si>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</si>
  <si>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</si>
  <si>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</si>
  <si>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</si>
  <si>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</si>
  <si>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</si>
  <si>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</si>
  <si>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</si>
  <si>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</si>
  <si>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</si>
  <si>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</si>
  <si>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</si>
  <si>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</si>
  <si>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</si>
  <si>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</si>
  <si>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</si>
  <si>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</si>
  <si>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</si>
  <si>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</si>
  <si>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</si>
  <si>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</si>
  <si>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</si>
  <si>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</si>
  <si>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</si>
  <si>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</si>
  <si>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</si>
  <si>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</si>
  <si>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</si>
  <si>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</si>
  <si>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</si>
  <si>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</si>
  <si>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</si>
  <si>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</si>
  <si>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</si>
  <si>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</si>
  <si>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</si>
  <si>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</si>
  <si>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</si>
  <si>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</si>
  <si>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</si>
  <si>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</si>
  <si>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</si>
  <si>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</si>
  <si>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</si>
  <si>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</si>
  <si>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</si>
  <si>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</si>
  <si>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</si>
  <si>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</si>
  <si>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</si>
  <si>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</si>
  <si>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</si>
  <si>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</si>
  <si>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</si>
  <si>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</si>
  <si>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</si>
  <si>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</si>
  <si>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</si>
  <si>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</si>
  <si>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</si>
  <si>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</si>
  <si>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</si>
  <si>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</si>
  <si>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</si>
  <si>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</si>
  <si>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</si>
  <si>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</si>
  <si>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</si>
  <si>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</si>
  <si>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</si>
  <si>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</si>
  <si>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</si>
  <si>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</si>
  <si>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</si>
  <si>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</si>
  <si>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kNdPO4_dis*NdnrPO4*(Omega_RNdnrPO4_pre-1)</t>
  </si>
  <si>
    <t>kNdPO4_dis*NdrPO4*(Omega_RNdrPO4_pre-1)</t>
  </si>
  <si>
    <t>kNdPO4_pre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</si>
  <si>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</si>
  <si>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</si>
  <si>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</si>
  <si>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</si>
  <si>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</si>
  <si>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L*(exp(x*pgrid/L)-1)/(exp(pgrid)-1)</t>
  </si>
  <si>
    <t>kNdPO4_pre*NdnrPO4/(NdnrPO4+NdrPO4)*(Omega_RNdnrPO4_pre-1)</t>
  </si>
  <si>
    <t>kNdPO4_pre*NdrPO4/(NdnrPO4+NdrPO4)*(Omega_RNdrPO4_pre-1)</t>
  </si>
  <si>
    <t>Fe_free*CO3/KspFeCO3</t>
  </si>
  <si>
    <t>H2PO4{-},HPO4{2-},PO4{3-}/PO4_free,H3PO4</t>
  </si>
  <si>
    <t>dissolved_summed_pH</t>
  </si>
  <si>
    <t>dissolved_summed</t>
  </si>
  <si>
    <t>Ndnr_free*PO4/(KspNdPO4*Ndnr/(Ndnr+Ndr))</t>
  </si>
  <si>
    <t>Ndr_free*PO4/(KspNdPO4*Ndr/(Ndnr+Ndr))</t>
  </si>
  <si>
    <t>Ndnr_free*PO4/(KspNdPO4*NdnrPO4/(NdnrPO4+NdrPO4))</t>
  </si>
  <si>
    <t>Ndr_free*PO4/(KspNdPO4*NdrPO4/(NdnrPO4+NdrPO4))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</si>
  <si>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</si>
  <si>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</si>
  <si>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</si>
  <si>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</si>
  <si>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</si>
  <si>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</si>
  <si>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</si>
  <si>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</si>
  <si>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</si>
  <si>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>species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</si>
  <si>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</si>
  <si>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</si>
  <si>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</si>
  <si>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</si>
  <si>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</si>
  <si>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</si>
  <si>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</si>
  <si>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</si>
  <si>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</si>
  <si>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</si>
  <si>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</si>
  <si>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</si>
  <si>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</si>
  <si>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</si>
  <si>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</si>
  <si>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</si>
  <si>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</si>
  <si>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</si>
  <si>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</si>
  <si>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</si>
  <si>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</si>
  <si>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</si>
  <si>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</si>
  <si>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Nd_MnO2</t>
  </si>
  <si>
    <t>Ndnr_ads_Mn+Ndr_ads_Mn</t>
  </si>
  <si>
    <t>(Ndr_ads_Mn/Ndnr_ads_Mn/0.512638-1)*1e4</t>
  </si>
  <si>
    <t>Nd_FeOOH</t>
  </si>
  <si>
    <t>Ndnr_ads_Fe+Ndr_ads_Fe</t>
  </si>
  <si>
    <t>(Ndr_ads_Fe/Ndnr_ads_Fe/0.512638-1)*1e4</t>
  </si>
  <si>
    <t>Nd_auth</t>
  </si>
  <si>
    <t>eNd_auth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</si>
  <si>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</si>
  <si>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</si>
  <si>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</si>
  <si>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</si>
  <si>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</si>
  <si>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</si>
  <si>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</si>
  <si>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</si>
  <si>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2.4*BSi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</si>
  <si>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</si>
  <si>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</si>
  <si>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</si>
  <si>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</si>
  <si>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</si>
  <si>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</si>
  <si>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</si>
  <si>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</si>
  <si>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</si>
  <si>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</si>
  <si>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</si>
  <si>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</si>
  <si>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</si>
  <si>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</si>
  <si>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</si>
  <si>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</si>
  <si>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</si>
  <si>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</si>
  <si>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</si>
  <si>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</si>
  <si>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</si>
  <si>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</si>
  <si>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</si>
  <si>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Fe{2+}/Fe_free,Fe_ads_Mn,Fe_ads_Fe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</si>
  <si>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</si>
  <si>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</si>
  <si>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</si>
  <si>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</si>
  <si>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</si>
  <si>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</si>
  <si>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</si>
  <si>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</si>
  <si>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</si>
  <si>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</si>
  <si>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SurfMn_Ndnr = SurfMn + Ndnr</t>
  </si>
  <si>
    <t>(RMnO2POC*2+RMnO2H2S+RMnO2Fe)*SurfMn_Ndnr/MnO2</t>
  </si>
  <si>
    <t>RMnRe_Ndr</t>
  </si>
  <si>
    <t>SurfMn_Ndr = SurfMn + Ndr</t>
  </si>
  <si>
    <t>(RMnO2POC*2+RMnO2H2S+RMnO2Fe)*SurfMn_Ndr/MnO2</t>
  </si>
  <si>
    <t>RMnOx_Ndnr</t>
  </si>
  <si>
    <t>Ndnr + SurfMn = SurfMn_Ndnr</t>
  </si>
  <si>
    <t>RMnOx_Ndr</t>
  </si>
  <si>
    <t>Ndr + SurfMn = SurfMn_Ndr</t>
  </si>
  <si>
    <t>RFeRe_Ndnr</t>
  </si>
  <si>
    <t>SurfFe_Ndnr = SurfFe + Ndnr</t>
  </si>
  <si>
    <t>(RFeOOHPOC+RFeOOHH2S)*SurfFe_Ndnr/FeOOH</t>
  </si>
  <si>
    <t>RFeRe_Ndr</t>
  </si>
  <si>
    <t>SurfFe_Ndr = SurfFe + Ndr</t>
  </si>
  <si>
    <t>(RFeOOHPOC+RFeOOHH2S)*SurfFe_Ndr/FeOOH</t>
  </si>
  <si>
    <t>RFeOx_Ndnr</t>
  </si>
  <si>
    <t>Ndnr + SurfFe = SurfFe_Ndnr</t>
  </si>
  <si>
    <t>RFeOx_Ndr</t>
  </si>
  <si>
    <t>Ndr + SurfFe = SurfFe_Ndr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</si>
  <si>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</si>
  <si>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</si>
  <si>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</si>
  <si>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</si>
  <si>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</si>
  <si>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</si>
  <si>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</si>
  <si>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</si>
  <si>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</si>
  <si>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</si>
  <si>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rNdMn</t>
  </si>
  <si>
    <t>rNdFe</t>
  </si>
  <si>
    <t>eNd_ads_Fe</t>
  </si>
  <si>
    <t>Nd_ads_Fe</t>
  </si>
  <si>
    <t>Nd_ads_Mn</t>
  </si>
  <si>
    <t>eNd_ads_Mn</t>
  </si>
  <si>
    <t>NdnrPO4+NdrPO4+SurfMn_Ndnr+SurfMn_Ndr+SurfFe_Ndnr+SurfFe_Ndr</t>
  </si>
  <si>
    <t>((SurfMn_Ndr+SurfFe_Ndr+NdrPO4)/(SurfMn_Ndnr+SurfFe_Ndnr+NdnrPO4)/0.512638-1)*1e4</t>
  </si>
  <si>
    <t>SurfMn_Ndnr+SurfMn_Ndr</t>
  </si>
  <si>
    <t>SurfFe_Ndnr+SurfFe_Ndr</t>
  </si>
  <si>
    <t>(SurfMn_Ndr/SurfMn_Ndr/0.512638-1)*1E4</t>
  </si>
  <si>
    <t>(SurfFe_Ndr/SurfFe_Ndr/0.512638-1)*1E4</t>
  </si>
  <si>
    <t>FMnO20*Ndnr0/Mn0*DNdMn</t>
  </si>
  <si>
    <t>FMnO20*Ndr0/Mn0*DNdMn</t>
  </si>
  <si>
    <t>FFeOOH0*Ndnr0/Fe0*DNdFe</t>
  </si>
  <si>
    <t>FFeOOH0*Ndr0/Fe0*DNdFe</t>
  </si>
  <si>
    <t>(SurfMn_Ndnr+SurfMn_Ndr)/MnO2</t>
  </si>
  <si>
    <t>(SurfFe_Ndnr+SurfFe_Ndr)/FeOOH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</si>
  <si>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</si>
  <si>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</si>
  <si>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</si>
  <si>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</si>
  <si>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</si>
  <si>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</si>
  <si>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</si>
  <si>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</si>
  <si>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 + HS{-} = MnHS{+}</t>
  </si>
  <si>
    <t>Mn{2+} + SO4{2-} = MnSO4</t>
  </si>
  <si>
    <t>Mn{2+} + Cl{-} = MnCl{+}</t>
  </si>
  <si>
    <t>Mn{2+}/Mn_free,Mn_ads_Mn,Mn_ads_Fe</t>
  </si>
  <si>
    <t>(Mn)[rMnSi] = rMnSi*Mn</t>
  </si>
  <si>
    <t xml:space="preserve">Si(Al)[0.35]O2(OH)[1.05] + 0.95*H2O + 1.05*H{+} = H4SiO4 + 0.35*Al{3+} </t>
  </si>
  <si>
    <t>bioirrigation_scale</t>
  </si>
  <si>
    <t>Fsed*1/100/87.383*1000</t>
  </si>
  <si>
    <t>Chlorite</t>
  </si>
  <si>
    <t>RChlorite_dis</t>
  </si>
  <si>
    <t>RChlorite_dis_Nd</t>
  </si>
  <si>
    <t>(Ndnr)[rNdnrSi_Chl](Ndr)[rNdrSi_Chl] = rNdnrSi_Chl*Ndnr + rNdrSi_Chl*Ndr</t>
  </si>
  <si>
    <t>SAChlorite</t>
  </si>
  <si>
    <t>EaChlorite</t>
  </si>
  <si>
    <t>kChlorite_0</t>
  </si>
  <si>
    <t>kChlorite</t>
  </si>
  <si>
    <t>aChlorite</t>
  </si>
  <si>
    <t>pChlorite</t>
  </si>
  <si>
    <t>rFeSi_Chl</t>
  </si>
  <si>
    <t>rMnSi_Chl</t>
  </si>
  <si>
    <t>rNdSi_Chl</t>
  </si>
  <si>
    <t>rNdnrSi_Chl</t>
  </si>
  <si>
    <t>rNdrSi_Chl</t>
  </si>
  <si>
    <t>eNd_Chl</t>
  </si>
  <si>
    <t>MChlorite</t>
  </si>
  <si>
    <t>aH</t>
  </si>
  <si>
    <t>k</t>
  </si>
  <si>
    <t>Fe5Al2Si3O10(OH)[8]</t>
  </si>
  <si>
    <t>FChlorite0</t>
  </si>
  <si>
    <t>Fsed*0/100/713.5*1000</t>
  </si>
  <si>
    <t>kBasalt*Basalt*H/(Al_free)^(1/3)*(1-Omega_RBasalt_dis)/(aBasalt + Age)^pBasalt</t>
  </si>
  <si>
    <t>1/3*Fe5Al2Si3O10(OH)[8] + 16/3*H{+}  = 5/3*Fe{2+} + 2/3*Al{3+}  + H4SiO4 + 2*H2O</t>
  </si>
  <si>
    <t>713.5/ds_rho/10</t>
  </si>
  <si>
    <t>Fe5Al2Si3O10(OH)[8] + 16*H{+} = 5*Fe{2+} + 2*Al{3+}  + 3*H4SiO4 + 6*H2O</t>
  </si>
  <si>
    <t>Fe_free^(5/3)*Al_free^(2/3)*H4SiO4/H^(16/3)/KspChlorite</t>
  </si>
  <si>
    <t>3*kChlorite*Chlorite*(1-Omega_RChlorite_dis)</t>
  </si>
  <si>
    <t>L/10</t>
  </si>
  <si>
    <t>Dbt0 *exp(-x/xbt)</t>
  </si>
  <si>
    <t>RMnO2FeS</t>
  </si>
  <si>
    <t>4*MnO2 + FeS +8*H{+} = 4*Mn{2+} + Fe{2+} + SO4{2-} + 4H2O</t>
  </si>
  <si>
    <t>KMnO2FeS*MnO2*FeS</t>
  </si>
  <si>
    <t>kFeOOHH2S*FeOOH*TH2S</t>
  </si>
  <si>
    <t>(RO2Mn+RO2Mn_ads*dstopw+RNO3Mn)*Ndnr/Mn*DNdMn_sed</t>
  </si>
  <si>
    <t>(RO2Mn+RO2Mn_ads*dstopw+RNO3Mn)*Ndr/Mn*DNdMn_sed</t>
  </si>
  <si>
    <t>(RO2Fe+RO2Fe_ads*dstopw+RNO3Fe+RMnO2Fe*dstopw)*Ndnr/Fe*DNdFe_sed</t>
  </si>
  <si>
    <t>(RO2Fe+RO2Fe_ads*dstopw+RNO3Fe+RMnO2Fe*dstopw)*Ndr/Fe*DNdFe_sed</t>
  </si>
  <si>
    <t>DNdMn_sed</t>
  </si>
  <si>
    <t>DNdFe_sed</t>
  </si>
  <si>
    <t>Nd_leach</t>
  </si>
  <si>
    <t>NdnrPO4+NdrPO4+SurfMn_Ndnr+SurfMn_Ndr+SurfFe_Ndnr+SurfFe_Ndr+Basalt*rNdSi</t>
  </si>
  <si>
    <t>eNd_leach</t>
  </si>
  <si>
    <t>((SurfMn_Ndr+SurfFe_Ndr+NdrPO4+Basalt*rNdrSi)/(SurfMn_Ndnr+SurfFe_Ndnr+NdnrPO4+Basalt*rNdnrSi)/0.512638-1)*1e4</t>
  </si>
  <si>
    <t>MnO2+Mn_ads_Mn+Mn_ads_Fe</t>
  </si>
  <si>
    <t>FeOOH+Fe_ads_Mn+Fe_ads_Fe</t>
  </si>
  <si>
    <t>20/(88.85174/ds_rho/10)</t>
  </si>
  <si>
    <t>0.065/100*Fsed/86.94*1000</t>
  </si>
  <si>
    <t>4/100*Fsed/12*1000</t>
  </si>
  <si>
    <t>0.01/100*Fsed/88.85*1000</t>
  </si>
  <si>
    <t>0.2/(86.93685/ds_rho/10)</t>
  </si>
  <si>
    <t>Mn_free*CO3/KspMnCO3</t>
  </si>
  <si>
    <t>Dbt0 *erfc((x-xbt)/1)/2</t>
  </si>
  <si>
    <t>10/100*Fsed/28.09*1000</t>
  </si>
  <si>
    <t>pBSi</t>
  </si>
  <si>
    <t>kBSi_dis</t>
  </si>
  <si>
    <t xml:space="preserve"> (1-Omega_RBSi_dis)*BSi*kBSi_dis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</si>
</sst>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E+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0" fontId="15" fillId="0" borderId="0" xfId="0" applyFont="1" applyBorder="1" applyAlignment="1"/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2" fontId="21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5" fontId="15" fillId="0" borderId="0" xfId="0" applyNumberFormat="1" applyFont="1" applyFill="1"/>
    <xf numFmtId="165" fontId="0" fillId="0" borderId="0" xfId="0" applyNumberFormat="1"/>
    <xf numFmtId="165" fontId="15" fillId="0" borderId="0" xfId="0" applyNumberFormat="1" applyFont="1"/>
    <xf numFmtId="0" fontId="23" fillId="0" borderId="0" xfId="0" applyFont="1"/>
    <xf numFmtId="11" fontId="23" fillId="0" borderId="0" xfId="0" applyNumberFormat="1" applyFont="1"/>
    <xf numFmtId="166" fontId="15" fillId="0" borderId="0" xfId="0" applyNumberFormat="1" applyFont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</c:f>
              <c:numCache>
                <c:formatCode>General</c:formatCode>
                <c:ptCount val="2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</c:numCache>
            </c:numRef>
          </c:xVal>
          <c:yVal>
            <c:numRef>
              <c:f>Sheet2!$D$2:$D$30</c:f>
              <c:numCache>
                <c:formatCode>General</c:formatCode>
                <c:ptCount val="29"/>
                <c:pt idx="0">
                  <c:v>-8.0861797936030975</c:v>
                </c:pt>
                <c:pt idx="1">
                  <c:v>-8.2261731767269914</c:v>
                </c:pt>
                <c:pt idx="2">
                  <c:v>-8.3661596679656807</c:v>
                </c:pt>
                <c:pt idx="3">
                  <c:v>-8.5061320890967789</c:v>
                </c:pt>
                <c:pt idx="4">
                  <c:v>-8.6460757873357625</c:v>
                </c:pt>
                <c:pt idx="5">
                  <c:v>-8.7859608587954643</c:v>
                </c:pt>
                <c:pt idx="6">
                  <c:v>-8.9257263023258329</c:v>
                </c:pt>
                <c:pt idx="7">
                  <c:v>-9.0652477967574683</c:v>
                </c:pt>
                <c:pt idx="8">
                  <c:v>-9.2042724537287217</c:v>
                </c:pt>
                <c:pt idx="9">
                  <c:v>-9.342287842928128</c:v>
                </c:pt>
                <c:pt idx="10">
                  <c:v>-9.4782637442367346</c:v>
                </c:pt>
                <c:pt idx="11">
                  <c:v>-9.6101616004074017</c:v>
                </c:pt>
                <c:pt idx="12">
                  <c:v>-9.7340741917683555</c:v>
                </c:pt>
                <c:pt idx="13">
                  <c:v>-9.8429697915336476</c:v>
                </c:pt>
                <c:pt idx="14">
                  <c:v>-9.9256397951669832</c:v>
                </c:pt>
                <c:pt idx="15">
                  <c:v>-9.9678648144756679</c:v>
                </c:pt>
                <c:pt idx="16">
                  <c:v>-9.9581539634247491</c:v>
                </c:pt>
                <c:pt idx="17">
                  <c:v>-9.8953019644931377</c:v>
                </c:pt>
                <c:pt idx="18">
                  <c:v>-9.7893156606690308</c:v>
                </c:pt>
                <c:pt idx="19">
                  <c:v>-9.6544828760269699</c:v>
                </c:pt>
                <c:pt idx="20">
                  <c:v>-9.5028047218223826</c:v>
                </c:pt>
                <c:pt idx="21">
                  <c:v>-9.342068461948303</c:v>
                </c:pt>
                <c:pt idx="22">
                  <c:v>-9.176678771632611</c:v>
                </c:pt>
                <c:pt idx="23">
                  <c:v>-9.0089547887155454</c:v>
                </c:pt>
                <c:pt idx="24">
                  <c:v>-8.8400739030126037</c:v>
                </c:pt>
                <c:pt idx="25">
                  <c:v>-8.6706230771011334</c:v>
                </c:pt>
                <c:pt idx="26">
                  <c:v>-8.5008923056661256</c:v>
                </c:pt>
                <c:pt idx="27">
                  <c:v>-8.331024229816677</c:v>
                </c:pt>
                <c:pt idx="28">
                  <c:v>-8.1610888586263588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1-43BD-A91C-355C4910A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58287"/>
        <c:axId val="983162447"/>
      </c:scatterChart>
      <c:valAx>
        <c:axId val="98315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62447"/>
        <c:crosses val="autoZero"/>
        <c:crossBetween val="midCat"/>
      </c:valAx>
      <c:valAx>
        <c:axId val="983162447"/>
        <c:scaling>
          <c:orientation val="minMax"/>
          <c:max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5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46263</xdr:colOff>
      <xdr:row>19</xdr:row>
      <xdr:rowOff>106135</xdr:rowOff>
    </xdr:from>
    <xdr:to>
      <xdr:col>23</xdr:col>
      <xdr:colOff>517070</xdr:colOff>
      <xdr:row>34</xdr:row>
      <xdr:rowOff>73478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="115" zoomScaleNormal="115" workbookViewId="0">
      <selection activeCell="C18" sqref="C18"/>
    </sheetView>
  </sheetViews>
  <sheetFormatPr defaultColWidth="9.20703125" defaultRowHeight="14.4" x14ac:dyDescent="0.55000000000000004"/>
  <cols>
    <col min="1" max="1" width="9.20703125" style="1"/>
    <col min="2" max="2" width="12.62890625" style="1" bestFit="1" customWidth="1"/>
    <col min="3" max="3" width="27.734375" style="1" bestFit="1" customWidth="1"/>
    <col min="4" max="4" width="68.734375" style="1" bestFit="1" customWidth="1"/>
    <col min="5" max="6" width="11.62890625" style="1" bestFit="1" customWidth="1"/>
    <col min="7" max="7" width="17.05078125" bestFit="1" customWidth="1"/>
    <col min="8" max="16384" width="9.20703125" style="1"/>
  </cols>
  <sheetData>
    <row r="1" spans="1:7" ht="13.8" x14ac:dyDescent="0.45">
      <c r="A1" s="21" t="s">
        <v>132</v>
      </c>
      <c r="B1" s="2" t="s">
        <v>89</v>
      </c>
      <c r="C1" s="1" t="s">
        <v>0</v>
      </c>
      <c r="D1" s="3" t="s">
        <v>90</v>
      </c>
      <c r="E1" s="15" t="s">
        <v>324</v>
      </c>
      <c r="F1" s="15" t="s">
        <v>325</v>
      </c>
      <c r="G1" s="43" t="s">
        <v>852</v>
      </c>
    </row>
    <row r="2" spans="1:7" x14ac:dyDescent="0.55000000000000004">
      <c r="A2" s="1">
        <v>1</v>
      </c>
      <c r="B2" s="43" t="s">
        <v>2</v>
      </c>
      <c r="C2" s="1" t="s">
        <v>22</v>
      </c>
      <c r="E2" s="15" t="s">
        <v>334</v>
      </c>
      <c r="F2" s="15" t="s">
        <v>326</v>
      </c>
      <c r="G2" s="12"/>
    </row>
    <row r="3" spans="1:7" x14ac:dyDescent="0.55000000000000004">
      <c r="A3" s="1">
        <v>1</v>
      </c>
      <c r="B3" s="1" t="s">
        <v>3</v>
      </c>
      <c r="C3" s="1" t="s">
        <v>22</v>
      </c>
      <c r="E3" s="15" t="s">
        <v>334</v>
      </c>
      <c r="F3" s="15" t="s">
        <v>326</v>
      </c>
      <c r="G3" s="12"/>
    </row>
    <row r="4" spans="1:7" x14ac:dyDescent="0.55000000000000004">
      <c r="A4" s="1">
        <v>1</v>
      </c>
      <c r="B4" s="1" t="s">
        <v>1</v>
      </c>
      <c r="C4" s="1" t="s">
        <v>22</v>
      </c>
      <c r="D4" s="2" t="s">
        <v>87</v>
      </c>
      <c r="E4" s="15" t="s">
        <v>334</v>
      </c>
      <c r="F4" s="15" t="s">
        <v>326</v>
      </c>
      <c r="G4" s="12"/>
    </row>
    <row r="5" spans="1:7" x14ac:dyDescent="0.55000000000000004">
      <c r="A5" s="1">
        <v>1</v>
      </c>
      <c r="B5" s="1" t="s">
        <v>4</v>
      </c>
      <c r="C5" s="1" t="s">
        <v>22</v>
      </c>
      <c r="E5" s="15" t="s">
        <v>334</v>
      </c>
      <c r="F5" s="15" t="s">
        <v>326</v>
      </c>
      <c r="G5" s="12"/>
    </row>
    <row r="6" spans="1:7" x14ac:dyDescent="0.55000000000000004">
      <c r="A6" s="1">
        <v>1</v>
      </c>
      <c r="B6" s="1" t="s">
        <v>5</v>
      </c>
      <c r="C6" s="1" t="s">
        <v>22</v>
      </c>
      <c r="E6" s="15" t="s">
        <v>334</v>
      </c>
      <c r="F6" s="15" t="s">
        <v>326</v>
      </c>
      <c r="G6" s="12"/>
    </row>
    <row r="7" spans="1:7" x14ac:dyDescent="0.55000000000000004">
      <c r="A7" s="1">
        <v>1</v>
      </c>
      <c r="B7" s="1" t="s">
        <v>6</v>
      </c>
      <c r="C7" s="1" t="s">
        <v>22</v>
      </c>
      <c r="E7" s="15" t="s">
        <v>334</v>
      </c>
      <c r="F7" s="15" t="s">
        <v>326</v>
      </c>
      <c r="G7" s="12"/>
    </row>
    <row r="8" spans="1:7" x14ac:dyDescent="0.55000000000000004">
      <c r="A8" s="1">
        <v>1</v>
      </c>
      <c r="B8" s="1" t="s">
        <v>7</v>
      </c>
      <c r="C8" s="1" t="s">
        <v>22</v>
      </c>
      <c r="E8" s="15" t="s">
        <v>334</v>
      </c>
      <c r="F8" s="15" t="s">
        <v>326</v>
      </c>
      <c r="G8" s="12"/>
    </row>
    <row r="9" spans="1:7" ht="13.95" customHeight="1" x14ac:dyDescent="0.55000000000000004">
      <c r="A9" s="1">
        <v>1</v>
      </c>
      <c r="B9" s="1" t="s">
        <v>8</v>
      </c>
      <c r="C9" s="1" t="s">
        <v>22</v>
      </c>
      <c r="E9" s="15" t="s">
        <v>334</v>
      </c>
      <c r="F9" s="15" t="s">
        <v>326</v>
      </c>
      <c r="G9" s="12"/>
    </row>
    <row r="10" spans="1:7" x14ac:dyDescent="0.55000000000000004">
      <c r="A10" s="1">
        <v>1</v>
      </c>
      <c r="B10" s="1" t="s">
        <v>9</v>
      </c>
      <c r="C10" s="1" t="s">
        <v>22</v>
      </c>
      <c r="E10" s="43" t="s">
        <v>327</v>
      </c>
      <c r="F10" s="15" t="s">
        <v>326</v>
      </c>
      <c r="G10" s="12"/>
    </row>
    <row r="11" spans="1:7" x14ac:dyDescent="0.55000000000000004">
      <c r="A11" s="1">
        <v>1</v>
      </c>
      <c r="B11" s="1" t="s">
        <v>10</v>
      </c>
      <c r="C11" s="1" t="s">
        <v>22</v>
      </c>
      <c r="D11" s="4" t="s">
        <v>134</v>
      </c>
      <c r="E11" s="15" t="s">
        <v>334</v>
      </c>
      <c r="F11" s="15" t="s">
        <v>326</v>
      </c>
      <c r="G11" s="12"/>
    </row>
    <row r="12" spans="1:7" x14ac:dyDescent="0.55000000000000004">
      <c r="A12" s="1">
        <v>1</v>
      </c>
      <c r="B12" s="20" t="s">
        <v>478</v>
      </c>
      <c r="C12" s="20" t="s">
        <v>22</v>
      </c>
      <c r="D12" s="43" t="s">
        <v>504</v>
      </c>
      <c r="E12" s="20" t="s">
        <v>334</v>
      </c>
      <c r="F12" s="15" t="s">
        <v>326</v>
      </c>
      <c r="G12" s="12"/>
    </row>
    <row r="13" spans="1:7" x14ac:dyDescent="0.55000000000000004">
      <c r="B13" s="43" t="s">
        <v>854</v>
      </c>
      <c r="C13" s="43" t="s">
        <v>22</v>
      </c>
      <c r="D13" s="43" t="s">
        <v>873</v>
      </c>
      <c r="E13" s="43" t="s">
        <v>334</v>
      </c>
      <c r="F13" s="43" t="s">
        <v>326</v>
      </c>
    </row>
    <row r="14" spans="1:7" x14ac:dyDescent="0.55000000000000004">
      <c r="A14" s="1">
        <v>1</v>
      </c>
      <c r="B14" s="43" t="s">
        <v>674</v>
      </c>
      <c r="C14" s="43" t="s">
        <v>22</v>
      </c>
      <c r="E14" s="43" t="s">
        <v>334</v>
      </c>
      <c r="F14" s="43" t="s">
        <v>326</v>
      </c>
    </row>
    <row r="15" spans="1:7" x14ac:dyDescent="0.55000000000000004">
      <c r="A15" s="1">
        <v>1</v>
      </c>
      <c r="B15" s="43" t="s">
        <v>675</v>
      </c>
      <c r="C15" s="43" t="s">
        <v>22</v>
      </c>
      <c r="E15" s="43" t="s">
        <v>334</v>
      </c>
      <c r="F15" s="43" t="s">
        <v>326</v>
      </c>
    </row>
    <row r="16" spans="1:7" x14ac:dyDescent="0.55000000000000004">
      <c r="A16" s="1">
        <v>1</v>
      </c>
      <c r="B16" s="1" t="s">
        <v>12</v>
      </c>
      <c r="C16" s="1" t="s">
        <v>23</v>
      </c>
      <c r="E16" s="15" t="s">
        <v>334</v>
      </c>
      <c r="F16" s="15" t="s">
        <v>326</v>
      </c>
      <c r="G16" s="12"/>
    </row>
    <row r="17" spans="1:7" x14ac:dyDescent="0.55000000000000004">
      <c r="A17" s="1">
        <v>1</v>
      </c>
      <c r="B17" s="4" t="s">
        <v>13</v>
      </c>
      <c r="C17" s="1" t="s">
        <v>23</v>
      </c>
      <c r="D17" s="1" t="s">
        <v>55</v>
      </c>
      <c r="E17" s="15" t="s">
        <v>334</v>
      </c>
      <c r="F17" s="15" t="s">
        <v>326</v>
      </c>
      <c r="G17" s="12"/>
    </row>
    <row r="18" spans="1:7" x14ac:dyDescent="0.55000000000000004">
      <c r="A18" s="1">
        <v>1</v>
      </c>
      <c r="B18" s="43" t="s">
        <v>758</v>
      </c>
      <c r="C18" s="43" t="s">
        <v>725</v>
      </c>
      <c r="D18" s="43" t="s">
        <v>849</v>
      </c>
      <c r="E18" s="15" t="s">
        <v>327</v>
      </c>
      <c r="F18" s="15" t="s">
        <v>326</v>
      </c>
      <c r="G18" s="12"/>
    </row>
    <row r="19" spans="1:7" x14ac:dyDescent="0.55000000000000004">
      <c r="A19" s="1">
        <v>1</v>
      </c>
      <c r="B19" s="43" t="s">
        <v>759</v>
      </c>
      <c r="C19" s="43" t="s">
        <v>725</v>
      </c>
      <c r="D19" s="43" t="s">
        <v>780</v>
      </c>
      <c r="E19" s="15" t="s">
        <v>327</v>
      </c>
      <c r="F19" s="15" t="s">
        <v>326</v>
      </c>
      <c r="G19" s="12"/>
    </row>
    <row r="20" spans="1:7" x14ac:dyDescent="0.55000000000000004">
      <c r="A20" s="1">
        <v>1</v>
      </c>
      <c r="B20" s="1" t="s">
        <v>15</v>
      </c>
      <c r="C20" s="1" t="s">
        <v>23</v>
      </c>
      <c r="E20" s="15" t="s">
        <v>334</v>
      </c>
      <c r="F20" s="15" t="s">
        <v>326</v>
      </c>
      <c r="G20" s="12"/>
    </row>
    <row r="21" spans="1:7" x14ac:dyDescent="0.55000000000000004">
      <c r="A21" s="1">
        <v>1</v>
      </c>
      <c r="B21" s="1" t="s">
        <v>16</v>
      </c>
      <c r="C21" s="1" t="s">
        <v>23</v>
      </c>
      <c r="D21" s="1" t="s">
        <v>56</v>
      </c>
      <c r="E21" s="15" t="s">
        <v>334</v>
      </c>
      <c r="F21" s="15" t="s">
        <v>326</v>
      </c>
      <c r="G21" s="12"/>
    </row>
    <row r="22" spans="1:7" x14ac:dyDescent="0.55000000000000004">
      <c r="A22" s="1">
        <v>1</v>
      </c>
      <c r="B22" s="1" t="s">
        <v>17</v>
      </c>
      <c r="C22" s="1" t="s">
        <v>23</v>
      </c>
      <c r="D22" s="1" t="s">
        <v>77</v>
      </c>
      <c r="E22" s="15" t="s">
        <v>334</v>
      </c>
      <c r="F22" s="15" t="s">
        <v>326</v>
      </c>
      <c r="G22" s="12"/>
    </row>
    <row r="23" spans="1:7" x14ac:dyDescent="0.55000000000000004">
      <c r="A23" s="1">
        <v>1</v>
      </c>
      <c r="B23" s="2" t="s">
        <v>18</v>
      </c>
      <c r="C23" s="1" t="s">
        <v>23</v>
      </c>
      <c r="D23" s="2" t="s">
        <v>88</v>
      </c>
      <c r="E23" s="15" t="s">
        <v>334</v>
      </c>
      <c r="F23" s="15" t="s">
        <v>326</v>
      </c>
      <c r="G23" s="12"/>
    </row>
    <row r="24" spans="1:7" x14ac:dyDescent="0.55000000000000004">
      <c r="A24" s="1">
        <v>1</v>
      </c>
      <c r="B24" s="10" t="s">
        <v>139</v>
      </c>
      <c r="C24" s="9" t="s">
        <v>125</v>
      </c>
      <c r="D24" s="43" t="s">
        <v>446</v>
      </c>
      <c r="E24" s="15" t="s">
        <v>327</v>
      </c>
      <c r="F24" s="15" t="s">
        <v>326</v>
      </c>
      <c r="G24" s="12"/>
    </row>
    <row r="25" spans="1:7" x14ac:dyDescent="0.55000000000000004">
      <c r="A25" s="1">
        <v>1</v>
      </c>
      <c r="B25" s="10" t="s">
        <v>138</v>
      </c>
      <c r="C25" s="9" t="s">
        <v>23</v>
      </c>
      <c r="D25" s="19" t="s">
        <v>444</v>
      </c>
      <c r="E25" s="15" t="s">
        <v>334</v>
      </c>
      <c r="F25" s="15" t="s">
        <v>326</v>
      </c>
      <c r="G25" s="12"/>
    </row>
    <row r="26" spans="1:7" x14ac:dyDescent="0.55000000000000004">
      <c r="A26" s="1">
        <v>1</v>
      </c>
      <c r="B26" s="43" t="s">
        <v>707</v>
      </c>
      <c r="C26" s="43" t="s">
        <v>725</v>
      </c>
      <c r="D26" s="43" t="s">
        <v>730</v>
      </c>
      <c r="E26" s="43" t="s">
        <v>327</v>
      </c>
      <c r="F26" s="15" t="s">
        <v>326</v>
      </c>
      <c r="G26" s="12"/>
    </row>
    <row r="27" spans="1:7" x14ac:dyDescent="0.55000000000000004">
      <c r="A27" s="1">
        <v>1</v>
      </c>
      <c r="B27" s="43" t="s">
        <v>708</v>
      </c>
      <c r="C27" s="43" t="s">
        <v>725</v>
      </c>
      <c r="D27" s="43" t="s">
        <v>731</v>
      </c>
      <c r="E27" s="43" t="s">
        <v>327</v>
      </c>
      <c r="F27" s="15" t="s">
        <v>326</v>
      </c>
      <c r="G27" s="12"/>
    </row>
    <row r="28" spans="1:7" x14ac:dyDescent="0.55000000000000004">
      <c r="A28" s="1">
        <v>1</v>
      </c>
      <c r="B28" s="34" t="s">
        <v>638</v>
      </c>
      <c r="C28" s="43" t="s">
        <v>702</v>
      </c>
      <c r="D28" s="19" t="s">
        <v>445</v>
      </c>
      <c r="E28" s="15" t="s">
        <v>334</v>
      </c>
      <c r="F28" s="15" t="s">
        <v>326</v>
      </c>
      <c r="G28" s="12"/>
    </row>
    <row r="29" spans="1:7" x14ac:dyDescent="0.55000000000000004">
      <c r="A29" s="1">
        <v>1</v>
      </c>
      <c r="B29" s="32" t="s">
        <v>20</v>
      </c>
      <c r="C29" s="43" t="s">
        <v>701</v>
      </c>
      <c r="D29" s="10" t="s">
        <v>78</v>
      </c>
      <c r="E29" s="15" t="s">
        <v>334</v>
      </c>
      <c r="F29" s="15" t="s">
        <v>326</v>
      </c>
      <c r="G29" s="12"/>
    </row>
    <row r="30" spans="1:7" x14ac:dyDescent="0.55000000000000004">
      <c r="A30" s="1">
        <v>1</v>
      </c>
      <c r="B30" s="1" t="s">
        <v>21</v>
      </c>
      <c r="C30" s="43" t="s">
        <v>701</v>
      </c>
      <c r="D30" s="10" t="s">
        <v>79</v>
      </c>
      <c r="E30" s="15" t="s">
        <v>334</v>
      </c>
      <c r="F30" s="15" t="s">
        <v>326</v>
      </c>
      <c r="G30" s="12"/>
    </row>
    <row r="31" spans="1:7" x14ac:dyDescent="0.55000000000000004">
      <c r="A31" s="1">
        <v>1</v>
      </c>
      <c r="B31" s="10" t="s">
        <v>318</v>
      </c>
      <c r="C31" s="43" t="s">
        <v>701</v>
      </c>
      <c r="D31" s="10" t="s">
        <v>319</v>
      </c>
      <c r="E31" s="15" t="s">
        <v>334</v>
      </c>
      <c r="F31" s="15" t="s">
        <v>326</v>
      </c>
      <c r="G31" s="12"/>
    </row>
    <row r="32" spans="1:7" x14ac:dyDescent="0.55000000000000004">
      <c r="A32" s="1">
        <v>1</v>
      </c>
      <c r="B32" s="21" t="s">
        <v>507</v>
      </c>
      <c r="C32" s="43" t="s">
        <v>702</v>
      </c>
      <c r="D32" s="43" t="s">
        <v>700</v>
      </c>
      <c r="E32" s="15" t="s">
        <v>334</v>
      </c>
      <c r="F32" s="15" t="s">
        <v>326</v>
      </c>
      <c r="G32" s="12"/>
    </row>
    <row r="33" spans="1:7" x14ac:dyDescent="0.55000000000000004">
      <c r="A33" s="1">
        <v>1</v>
      </c>
      <c r="B33" s="1" t="s">
        <v>19</v>
      </c>
      <c r="C33" s="43" t="s">
        <v>701</v>
      </c>
      <c r="D33" s="18" t="s">
        <v>402</v>
      </c>
      <c r="E33" s="15" t="s">
        <v>334</v>
      </c>
      <c r="F33" s="15" t="s">
        <v>326</v>
      </c>
      <c r="G33" s="12"/>
    </row>
    <row r="34" spans="1:7" x14ac:dyDescent="0.55000000000000004">
      <c r="A34" s="43">
        <v>1</v>
      </c>
      <c r="B34" s="43" t="s">
        <v>812</v>
      </c>
      <c r="C34" s="43" t="s">
        <v>22</v>
      </c>
      <c r="D34" s="43"/>
      <c r="E34" s="43" t="s">
        <v>334</v>
      </c>
      <c r="F34" s="43" t="s">
        <v>326</v>
      </c>
    </row>
    <row r="35" spans="1:7" x14ac:dyDescent="0.55000000000000004">
      <c r="A35" s="43">
        <v>1</v>
      </c>
      <c r="B35" s="43" t="s">
        <v>813</v>
      </c>
      <c r="C35" s="43" t="s">
        <v>22</v>
      </c>
      <c r="D35" s="43"/>
      <c r="E35" s="43" t="s">
        <v>334</v>
      </c>
      <c r="F35" s="43" t="s">
        <v>326</v>
      </c>
    </row>
    <row r="36" spans="1:7" x14ac:dyDescent="0.55000000000000004">
      <c r="A36" s="43">
        <v>1</v>
      </c>
      <c r="B36" s="43" t="s">
        <v>814</v>
      </c>
      <c r="C36" s="43" t="s">
        <v>22</v>
      </c>
      <c r="D36" s="43"/>
      <c r="E36" s="43" t="s">
        <v>334</v>
      </c>
      <c r="F36" s="43" t="s">
        <v>326</v>
      </c>
    </row>
    <row r="37" spans="1:7" x14ac:dyDescent="0.55000000000000004">
      <c r="A37" s="43">
        <v>1</v>
      </c>
      <c r="B37" s="43" t="s">
        <v>815</v>
      </c>
      <c r="C37" s="43" t="s">
        <v>22</v>
      </c>
      <c r="D37" s="43"/>
      <c r="E37" s="43" t="s">
        <v>334</v>
      </c>
      <c r="F37" s="43" t="s">
        <v>326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opLeftCell="A301" zoomScale="115" zoomScaleNormal="115" workbookViewId="0">
      <selection activeCell="A338" sqref="A338:XFD338"/>
    </sheetView>
  </sheetViews>
  <sheetFormatPr defaultColWidth="8.83984375" defaultRowHeight="14.4" x14ac:dyDescent="0.55000000000000004"/>
  <cols>
    <col min="1" max="16384" width="8.83984375" style="22"/>
  </cols>
  <sheetData>
    <row r="1" spans="1:7" x14ac:dyDescent="0.55000000000000004">
      <c r="A1" s="24" t="s">
        <v>89</v>
      </c>
      <c r="B1" s="24" t="s">
        <v>0</v>
      </c>
      <c r="C1" s="24" t="s">
        <v>533</v>
      </c>
      <c r="D1" s="25" t="s">
        <v>279</v>
      </c>
      <c r="E1" s="26" t="s">
        <v>147</v>
      </c>
      <c r="F1" s="26" t="s">
        <v>550</v>
      </c>
      <c r="G1" s="24" t="s">
        <v>277</v>
      </c>
    </row>
    <row r="2" spans="1:7" x14ac:dyDescent="0.55000000000000004">
      <c r="A2" s="24" t="s">
        <v>539</v>
      </c>
      <c r="B2" s="24" t="s">
        <v>841</v>
      </c>
      <c r="C2" s="24" t="s">
        <v>525</v>
      </c>
      <c r="D2" s="25">
        <v>0.6</v>
      </c>
      <c r="E2" s="30">
        <v>7.49</v>
      </c>
      <c r="F2" s="30"/>
      <c r="G2" s="24" t="s">
        <v>448</v>
      </c>
    </row>
    <row r="3" spans="1:7" x14ac:dyDescent="0.55000000000000004">
      <c r="A3" s="24" t="s">
        <v>539</v>
      </c>
      <c r="B3" s="24" t="s">
        <v>841</v>
      </c>
      <c r="C3" s="24" t="s">
        <v>525</v>
      </c>
      <c r="D3" s="25">
        <v>1.7999999999999998</v>
      </c>
      <c r="E3" s="30">
        <v>7.46</v>
      </c>
      <c r="F3" s="30"/>
      <c r="G3" s="24" t="s">
        <v>448</v>
      </c>
    </row>
    <row r="4" spans="1:7" x14ac:dyDescent="0.55000000000000004">
      <c r="A4" s="24" t="s">
        <v>539</v>
      </c>
      <c r="B4" s="24" t="s">
        <v>841</v>
      </c>
      <c r="C4" s="24" t="s">
        <v>525</v>
      </c>
      <c r="D4" s="25">
        <v>3.05</v>
      </c>
      <c r="E4" s="30">
        <v>7.51</v>
      </c>
      <c r="F4" s="30"/>
      <c r="G4" s="24" t="s">
        <v>448</v>
      </c>
    </row>
    <row r="5" spans="1:7" x14ac:dyDescent="0.55000000000000004">
      <c r="A5" s="24" t="s">
        <v>539</v>
      </c>
      <c r="B5" s="24" t="s">
        <v>841</v>
      </c>
      <c r="C5" s="24" t="s">
        <v>525</v>
      </c>
      <c r="D5" s="25">
        <v>4.3000000000000007</v>
      </c>
      <c r="E5" s="30">
        <v>7.54</v>
      </c>
      <c r="F5" s="30"/>
      <c r="G5" s="24" t="s">
        <v>448</v>
      </c>
    </row>
    <row r="6" spans="1:7" x14ac:dyDescent="0.55000000000000004">
      <c r="A6" s="24" t="s">
        <v>539</v>
      </c>
      <c r="B6" s="24" t="s">
        <v>841</v>
      </c>
      <c r="C6" s="24" t="s">
        <v>525</v>
      </c>
      <c r="D6" s="25">
        <v>5.5</v>
      </c>
      <c r="E6" s="30">
        <v>7.52</v>
      </c>
      <c r="F6" s="30"/>
      <c r="G6" s="24" t="s">
        <v>448</v>
      </c>
    </row>
    <row r="7" spans="1:7" x14ac:dyDescent="0.55000000000000004">
      <c r="A7" s="24" t="s">
        <v>539</v>
      </c>
      <c r="B7" s="24" t="s">
        <v>841</v>
      </c>
      <c r="C7" s="24" t="s">
        <v>525</v>
      </c>
      <c r="D7" s="25">
        <v>6.6999999999999993</v>
      </c>
      <c r="E7" s="30">
        <v>7.54</v>
      </c>
      <c r="F7" s="30"/>
      <c r="G7" s="24" t="s">
        <v>448</v>
      </c>
    </row>
    <row r="8" spans="1:7" x14ac:dyDescent="0.55000000000000004">
      <c r="A8" s="24" t="s">
        <v>539</v>
      </c>
      <c r="B8" s="24" t="s">
        <v>841</v>
      </c>
      <c r="C8" s="24" t="s">
        <v>525</v>
      </c>
      <c r="D8" s="25">
        <v>7.9499999999999993</v>
      </c>
      <c r="E8" s="30">
        <v>7.44</v>
      </c>
      <c r="F8" s="30"/>
      <c r="G8" s="24" t="s">
        <v>448</v>
      </c>
    </row>
    <row r="9" spans="1:7" x14ac:dyDescent="0.55000000000000004">
      <c r="A9" s="24" t="s">
        <v>539</v>
      </c>
      <c r="B9" s="24" t="s">
        <v>841</v>
      </c>
      <c r="C9" s="24" t="s">
        <v>525</v>
      </c>
      <c r="D9" s="25">
        <v>9.1999999999999993</v>
      </c>
      <c r="E9" s="30">
        <v>7.37</v>
      </c>
      <c r="F9" s="30"/>
      <c r="G9" s="24" t="s">
        <v>448</v>
      </c>
    </row>
    <row r="10" spans="1:7" x14ac:dyDescent="0.55000000000000004">
      <c r="A10" s="24" t="s">
        <v>539</v>
      </c>
      <c r="B10" s="24" t="s">
        <v>841</v>
      </c>
      <c r="C10" s="24" t="s">
        <v>525</v>
      </c>
      <c r="D10" s="25">
        <v>10.4</v>
      </c>
      <c r="E10" s="30">
        <v>7.21</v>
      </c>
      <c r="F10" s="30"/>
      <c r="G10" s="24" t="s">
        <v>448</v>
      </c>
    </row>
    <row r="11" spans="1:7" x14ac:dyDescent="0.55000000000000004">
      <c r="A11" s="24" t="s">
        <v>535</v>
      </c>
      <c r="B11" s="24" t="s">
        <v>841</v>
      </c>
      <c r="C11" s="27" t="s">
        <v>525</v>
      </c>
      <c r="D11" s="25">
        <v>0.6</v>
      </c>
      <c r="E11" s="27">
        <v>-1.7</v>
      </c>
      <c r="F11" s="27"/>
      <c r="G11" s="24" t="s">
        <v>499</v>
      </c>
    </row>
    <row r="12" spans="1:7" x14ac:dyDescent="0.55000000000000004">
      <c r="A12" s="24" t="s">
        <v>535</v>
      </c>
      <c r="B12" s="24" t="s">
        <v>841</v>
      </c>
      <c r="C12" s="27" t="s">
        <v>525</v>
      </c>
      <c r="D12" s="25">
        <v>1.7999999999999998</v>
      </c>
      <c r="E12" s="27">
        <v>-2</v>
      </c>
      <c r="F12" s="27"/>
      <c r="G12" s="24" t="s">
        <v>499</v>
      </c>
    </row>
    <row r="13" spans="1:7" x14ac:dyDescent="0.55000000000000004">
      <c r="A13" s="24" t="s">
        <v>535</v>
      </c>
      <c r="B13" s="24" t="s">
        <v>841</v>
      </c>
      <c r="C13" s="27" t="s">
        <v>525</v>
      </c>
      <c r="D13" s="25">
        <v>3.05</v>
      </c>
      <c r="E13" s="27">
        <v>-2.4</v>
      </c>
      <c r="F13" s="27"/>
      <c r="G13" s="24" t="s">
        <v>499</v>
      </c>
    </row>
    <row r="14" spans="1:7" x14ac:dyDescent="0.55000000000000004">
      <c r="A14" s="24" t="s">
        <v>535</v>
      </c>
      <c r="B14" s="24" t="s">
        <v>841</v>
      </c>
      <c r="C14" s="27" t="s">
        <v>525</v>
      </c>
      <c r="D14" s="25">
        <v>4.3000000000000007</v>
      </c>
      <c r="E14" s="27">
        <v>-2.5</v>
      </c>
      <c r="F14" s="27"/>
      <c r="G14" s="24" t="s">
        <v>499</v>
      </c>
    </row>
    <row r="15" spans="1:7" x14ac:dyDescent="0.55000000000000004">
      <c r="A15" s="24" t="s">
        <v>535</v>
      </c>
      <c r="B15" s="24" t="s">
        <v>841</v>
      </c>
      <c r="C15" s="27" t="s">
        <v>525</v>
      </c>
      <c r="D15" s="25">
        <v>5.5</v>
      </c>
      <c r="E15" s="27">
        <v>-2.5</v>
      </c>
      <c r="F15" s="27"/>
      <c r="G15" s="24" t="s">
        <v>499</v>
      </c>
    </row>
    <row r="16" spans="1:7" x14ac:dyDescent="0.55000000000000004">
      <c r="A16" s="24" t="s">
        <v>535</v>
      </c>
      <c r="B16" s="24" t="s">
        <v>841</v>
      </c>
      <c r="C16" s="27" t="s">
        <v>525</v>
      </c>
      <c r="D16" s="25">
        <v>6.6999999999999993</v>
      </c>
      <c r="E16" s="27">
        <v>-2.5</v>
      </c>
      <c r="F16" s="27"/>
      <c r="G16" s="24" t="s">
        <v>499</v>
      </c>
    </row>
    <row r="17" spans="1:7" x14ac:dyDescent="0.55000000000000004">
      <c r="A17" s="24" t="s">
        <v>535</v>
      </c>
      <c r="B17" s="24" t="s">
        <v>841</v>
      </c>
      <c r="C17" s="27" t="s">
        <v>525</v>
      </c>
      <c r="D17" s="25">
        <v>7.9499999999999993</v>
      </c>
      <c r="E17" s="27">
        <v>-2.2000000000000002</v>
      </c>
      <c r="F17" s="27"/>
      <c r="G17" s="24" t="s">
        <v>499</v>
      </c>
    </row>
    <row r="18" spans="1:7" x14ac:dyDescent="0.55000000000000004">
      <c r="A18" s="24" t="s">
        <v>535</v>
      </c>
      <c r="B18" s="24" t="s">
        <v>841</v>
      </c>
      <c r="C18" s="27" t="s">
        <v>525</v>
      </c>
      <c r="D18" s="25">
        <v>9.1999999999999993</v>
      </c>
      <c r="E18" s="27">
        <v>-2.2000000000000002</v>
      </c>
      <c r="F18" s="27"/>
      <c r="G18" s="24" t="s">
        <v>499</v>
      </c>
    </row>
    <row r="19" spans="1:7" x14ac:dyDescent="0.55000000000000004">
      <c r="A19" s="24" t="s">
        <v>535</v>
      </c>
      <c r="B19" s="24" t="s">
        <v>841</v>
      </c>
      <c r="C19" s="27" t="s">
        <v>525</v>
      </c>
      <c r="D19" s="25">
        <v>10.4</v>
      </c>
      <c r="E19" s="27">
        <v>-2.1</v>
      </c>
      <c r="F19" s="27"/>
      <c r="G19" s="24" t="s">
        <v>499</v>
      </c>
    </row>
    <row r="20" spans="1:7" x14ac:dyDescent="0.55000000000000004">
      <c r="A20" s="24" t="s">
        <v>537</v>
      </c>
      <c r="B20" s="24" t="s">
        <v>841</v>
      </c>
      <c r="C20" s="24" t="s">
        <v>525</v>
      </c>
      <c r="D20" s="25">
        <v>0.6</v>
      </c>
      <c r="E20" s="30">
        <v>5.16</v>
      </c>
      <c r="F20" s="30"/>
      <c r="G20" s="24" t="s">
        <v>448</v>
      </c>
    </row>
    <row r="21" spans="1:7" x14ac:dyDescent="0.55000000000000004">
      <c r="A21" s="24" t="s">
        <v>537</v>
      </c>
      <c r="B21" s="24" t="s">
        <v>841</v>
      </c>
      <c r="C21" s="24" t="s">
        <v>525</v>
      </c>
      <c r="D21" s="25">
        <v>1.7999999999999998</v>
      </c>
      <c r="E21" s="30">
        <v>5.36</v>
      </c>
      <c r="F21" s="30"/>
      <c r="G21" s="24" t="s">
        <v>448</v>
      </c>
    </row>
    <row r="22" spans="1:7" x14ac:dyDescent="0.55000000000000004">
      <c r="A22" s="24" t="s">
        <v>537</v>
      </c>
      <c r="B22" s="24" t="s">
        <v>841</v>
      </c>
      <c r="C22" s="24" t="s">
        <v>525</v>
      </c>
      <c r="D22" s="25">
        <v>3.05</v>
      </c>
      <c r="E22" s="30">
        <v>5.09</v>
      </c>
      <c r="F22" s="30"/>
      <c r="G22" s="24" t="s">
        <v>448</v>
      </c>
    </row>
    <row r="23" spans="1:7" x14ac:dyDescent="0.55000000000000004">
      <c r="A23" s="24" t="s">
        <v>537</v>
      </c>
      <c r="B23" s="24" t="s">
        <v>841</v>
      </c>
      <c r="C23" s="24" t="s">
        <v>525</v>
      </c>
      <c r="D23" s="25">
        <v>4.3000000000000007</v>
      </c>
      <c r="E23" s="30">
        <v>5.2</v>
      </c>
      <c r="F23" s="30"/>
      <c r="G23" s="24" t="s">
        <v>448</v>
      </c>
    </row>
    <row r="24" spans="1:7" x14ac:dyDescent="0.55000000000000004">
      <c r="A24" s="24" t="s">
        <v>537</v>
      </c>
      <c r="B24" s="24" t="s">
        <v>841</v>
      </c>
      <c r="C24" s="24" t="s">
        <v>525</v>
      </c>
      <c r="D24" s="25">
        <v>5.5</v>
      </c>
      <c r="E24" s="30">
        <v>5.09</v>
      </c>
      <c r="F24" s="30"/>
      <c r="G24" s="24" t="s">
        <v>448</v>
      </c>
    </row>
    <row r="25" spans="1:7" x14ac:dyDescent="0.55000000000000004">
      <c r="A25" s="24" t="s">
        <v>537</v>
      </c>
      <c r="B25" s="24" t="s">
        <v>841</v>
      </c>
      <c r="C25" s="24" t="s">
        <v>525</v>
      </c>
      <c r="D25" s="25">
        <v>6.6999999999999993</v>
      </c>
      <c r="E25" s="30">
        <v>5.07</v>
      </c>
      <c r="F25" s="30"/>
      <c r="G25" s="24" t="s">
        <v>448</v>
      </c>
    </row>
    <row r="26" spans="1:7" x14ac:dyDescent="0.55000000000000004">
      <c r="A26" s="24" t="s">
        <v>537</v>
      </c>
      <c r="B26" s="24" t="s">
        <v>841</v>
      </c>
      <c r="C26" s="24" t="s">
        <v>525</v>
      </c>
      <c r="D26" s="25">
        <v>7.9499999999999993</v>
      </c>
      <c r="E26" s="30">
        <v>4.8499999999999996</v>
      </c>
      <c r="F26" s="30"/>
      <c r="G26" s="24" t="s">
        <v>448</v>
      </c>
    </row>
    <row r="27" spans="1:7" x14ac:dyDescent="0.55000000000000004">
      <c r="A27" s="24" t="s">
        <v>537</v>
      </c>
      <c r="B27" s="24" t="s">
        <v>841</v>
      </c>
      <c r="C27" s="24" t="s">
        <v>525</v>
      </c>
      <c r="D27" s="25">
        <v>9.1999999999999993</v>
      </c>
      <c r="E27" s="30">
        <v>4.84</v>
      </c>
      <c r="F27" s="30"/>
      <c r="G27" s="24" t="s">
        <v>448</v>
      </c>
    </row>
    <row r="28" spans="1:7" x14ac:dyDescent="0.55000000000000004">
      <c r="A28" s="24" t="s">
        <v>537</v>
      </c>
      <c r="B28" s="24" t="s">
        <v>841</v>
      </c>
      <c r="C28" s="24" t="s">
        <v>525</v>
      </c>
      <c r="D28" s="25">
        <v>10.4</v>
      </c>
      <c r="E28" s="30">
        <v>4.7300000000000004</v>
      </c>
      <c r="F28" s="30"/>
      <c r="G28" s="24" t="s">
        <v>448</v>
      </c>
    </row>
    <row r="29" spans="1:7" x14ac:dyDescent="0.55000000000000004">
      <c r="A29" s="24" t="s">
        <v>538</v>
      </c>
      <c r="B29" s="31" t="s">
        <v>841</v>
      </c>
      <c r="C29" s="24" t="s">
        <v>525</v>
      </c>
      <c r="D29" s="25">
        <v>0.6</v>
      </c>
      <c r="E29" s="30">
        <v>3527</v>
      </c>
      <c r="F29" s="30"/>
      <c r="G29" s="24" t="s">
        <v>450</v>
      </c>
    </row>
    <row r="30" spans="1:7" x14ac:dyDescent="0.55000000000000004">
      <c r="A30" s="24" t="s">
        <v>538</v>
      </c>
      <c r="B30" s="31" t="s">
        <v>841</v>
      </c>
      <c r="C30" s="24" t="s">
        <v>525</v>
      </c>
      <c r="D30" s="25">
        <v>1.7999999999999998</v>
      </c>
      <c r="E30" s="30">
        <v>2354</v>
      </c>
      <c r="F30" s="30"/>
      <c r="G30" s="24" t="s">
        <v>450</v>
      </c>
    </row>
    <row r="31" spans="1:7" x14ac:dyDescent="0.55000000000000004">
      <c r="A31" s="24" t="s">
        <v>538</v>
      </c>
      <c r="B31" s="31" t="s">
        <v>841</v>
      </c>
      <c r="C31" s="24" t="s">
        <v>525</v>
      </c>
      <c r="D31" s="25">
        <v>3.05</v>
      </c>
      <c r="E31" s="30">
        <v>1036</v>
      </c>
      <c r="F31" s="30"/>
      <c r="G31" s="24" t="s">
        <v>450</v>
      </c>
    </row>
    <row r="32" spans="1:7" x14ac:dyDescent="0.55000000000000004">
      <c r="A32" s="24" t="s">
        <v>538</v>
      </c>
      <c r="B32" s="31" t="s">
        <v>841</v>
      </c>
      <c r="C32" s="24" t="s">
        <v>525</v>
      </c>
      <c r="D32" s="25">
        <v>4.3000000000000007</v>
      </c>
      <c r="E32" s="30">
        <v>988</v>
      </c>
      <c r="F32" s="30"/>
      <c r="G32" s="24" t="s">
        <v>450</v>
      </c>
    </row>
    <row r="33" spans="1:7" x14ac:dyDescent="0.55000000000000004">
      <c r="A33" s="24" t="s">
        <v>538</v>
      </c>
      <c r="B33" s="31" t="s">
        <v>841</v>
      </c>
      <c r="C33" s="24" t="s">
        <v>525</v>
      </c>
      <c r="D33" s="25">
        <v>5.5</v>
      </c>
      <c r="E33" s="30">
        <v>734</v>
      </c>
      <c r="F33" s="30"/>
      <c r="G33" s="24" t="s">
        <v>450</v>
      </c>
    </row>
    <row r="34" spans="1:7" x14ac:dyDescent="0.55000000000000004">
      <c r="A34" s="24" t="s">
        <v>538</v>
      </c>
      <c r="B34" s="31" t="s">
        <v>841</v>
      </c>
      <c r="C34" s="24" t="s">
        <v>525</v>
      </c>
      <c r="D34" s="25">
        <v>6.6999999999999993</v>
      </c>
      <c r="E34" s="30">
        <v>675</v>
      </c>
      <c r="F34" s="30"/>
      <c r="G34" s="24" t="s">
        <v>450</v>
      </c>
    </row>
    <row r="35" spans="1:7" x14ac:dyDescent="0.55000000000000004">
      <c r="A35" s="24" t="s">
        <v>538</v>
      </c>
      <c r="B35" s="31" t="s">
        <v>841</v>
      </c>
      <c r="C35" s="24" t="s">
        <v>525</v>
      </c>
      <c r="D35" s="25">
        <v>7.9499999999999993</v>
      </c>
      <c r="E35" s="30">
        <v>671</v>
      </c>
      <c r="F35" s="30"/>
      <c r="G35" s="24" t="s">
        <v>450</v>
      </c>
    </row>
    <row r="36" spans="1:7" x14ac:dyDescent="0.55000000000000004">
      <c r="A36" s="24" t="s">
        <v>538</v>
      </c>
      <c r="B36" s="31" t="s">
        <v>841</v>
      </c>
      <c r="C36" s="24" t="s">
        <v>525</v>
      </c>
      <c r="D36" s="25">
        <v>9.1999999999999993</v>
      </c>
      <c r="E36" s="30">
        <v>689</v>
      </c>
      <c r="F36" s="30"/>
      <c r="G36" s="24" t="s">
        <v>450</v>
      </c>
    </row>
    <row r="37" spans="1:7" x14ac:dyDescent="0.55000000000000004">
      <c r="A37" s="24" t="s">
        <v>538</v>
      </c>
      <c r="B37" s="31" t="s">
        <v>841</v>
      </c>
      <c r="C37" s="24" t="s">
        <v>525</v>
      </c>
      <c r="D37" s="25">
        <v>10.4</v>
      </c>
      <c r="E37" s="30">
        <v>690</v>
      </c>
      <c r="F37" s="30"/>
      <c r="G37" s="24" t="s">
        <v>450</v>
      </c>
    </row>
    <row r="38" spans="1:7" x14ac:dyDescent="0.55000000000000004">
      <c r="A38" s="22" t="s">
        <v>11</v>
      </c>
      <c r="B38" s="22" t="s">
        <v>841</v>
      </c>
      <c r="C38" s="24" t="s">
        <v>525</v>
      </c>
      <c r="D38" s="25">
        <v>0.6</v>
      </c>
      <c r="E38" s="26">
        <v>4.57</v>
      </c>
      <c r="F38" s="26"/>
      <c r="G38" s="24" t="s">
        <v>450</v>
      </c>
    </row>
    <row r="39" spans="1:7" x14ac:dyDescent="0.55000000000000004">
      <c r="A39" s="22" t="s">
        <v>11</v>
      </c>
      <c r="B39" s="22" t="s">
        <v>841</v>
      </c>
      <c r="C39" s="24" t="s">
        <v>525</v>
      </c>
      <c r="D39" s="25">
        <v>1.7999999999999998</v>
      </c>
      <c r="E39" s="26">
        <v>1.7</v>
      </c>
      <c r="F39" s="26"/>
      <c r="G39" s="24" t="s">
        <v>450</v>
      </c>
    </row>
    <row r="40" spans="1:7" x14ac:dyDescent="0.55000000000000004">
      <c r="A40" s="22" t="s">
        <v>11</v>
      </c>
      <c r="B40" s="22" t="s">
        <v>841</v>
      </c>
      <c r="C40" s="24" t="s">
        <v>525</v>
      </c>
      <c r="D40" s="25">
        <v>3.05</v>
      </c>
      <c r="E40" s="26">
        <v>0.7</v>
      </c>
      <c r="F40" s="26"/>
      <c r="G40" s="24" t="s">
        <v>450</v>
      </c>
    </row>
    <row r="41" spans="1:7" x14ac:dyDescent="0.55000000000000004">
      <c r="A41" s="22" t="s">
        <v>11</v>
      </c>
      <c r="B41" s="22" t="s">
        <v>841</v>
      </c>
      <c r="C41" s="24" t="s">
        <v>525</v>
      </c>
      <c r="D41" s="25">
        <v>4.3000000000000007</v>
      </c>
      <c r="E41" s="26">
        <v>0.64</v>
      </c>
      <c r="F41" s="26"/>
      <c r="G41" s="24" t="s">
        <v>450</v>
      </c>
    </row>
    <row r="42" spans="1:7" x14ac:dyDescent="0.55000000000000004">
      <c r="A42" s="22" t="s">
        <v>11</v>
      </c>
      <c r="B42" s="22" t="s">
        <v>841</v>
      </c>
      <c r="C42" s="24" t="s">
        <v>525</v>
      </c>
      <c r="D42" s="25">
        <v>5.5</v>
      </c>
      <c r="E42" s="26">
        <v>0.5</v>
      </c>
      <c r="F42" s="26"/>
      <c r="G42" s="24" t="s">
        <v>450</v>
      </c>
    </row>
    <row r="43" spans="1:7" x14ac:dyDescent="0.55000000000000004">
      <c r="A43" s="22" t="s">
        <v>11</v>
      </c>
      <c r="B43" s="22" t="s">
        <v>841</v>
      </c>
      <c r="C43" s="24" t="s">
        <v>525</v>
      </c>
      <c r="D43" s="25">
        <v>6.6999999999999993</v>
      </c>
      <c r="E43" s="26">
        <v>0.49</v>
      </c>
      <c r="F43" s="26"/>
      <c r="G43" s="24" t="s">
        <v>450</v>
      </c>
    </row>
    <row r="44" spans="1:7" x14ac:dyDescent="0.55000000000000004">
      <c r="A44" s="22" t="s">
        <v>11</v>
      </c>
      <c r="B44" s="22" t="s">
        <v>841</v>
      </c>
      <c r="C44" s="24" t="s">
        <v>525</v>
      </c>
      <c r="D44" s="25">
        <v>7.9499999999999993</v>
      </c>
      <c r="E44" s="26">
        <v>0.71</v>
      </c>
      <c r="F44" s="26"/>
      <c r="G44" s="24" t="s">
        <v>450</v>
      </c>
    </row>
    <row r="45" spans="1:7" x14ac:dyDescent="0.55000000000000004">
      <c r="A45" s="22" t="s">
        <v>11</v>
      </c>
      <c r="B45" s="22" t="s">
        <v>841</v>
      </c>
      <c r="C45" s="24" t="s">
        <v>525</v>
      </c>
      <c r="D45" s="25">
        <v>9.1999999999999993</v>
      </c>
      <c r="E45" s="26">
        <v>0.82</v>
      </c>
      <c r="F45" s="26"/>
      <c r="G45" s="24" t="s">
        <v>450</v>
      </c>
    </row>
    <row r="46" spans="1:7" x14ac:dyDescent="0.55000000000000004">
      <c r="A46" s="22" t="s">
        <v>11</v>
      </c>
      <c r="B46" s="22" t="s">
        <v>841</v>
      </c>
      <c r="C46" s="24" t="s">
        <v>525</v>
      </c>
      <c r="D46" s="25">
        <v>10.4</v>
      </c>
      <c r="E46" s="26">
        <v>1.1000000000000001</v>
      </c>
      <c r="F46" s="26"/>
      <c r="G46" s="24" t="s">
        <v>450</v>
      </c>
    </row>
    <row r="47" spans="1:7" x14ac:dyDescent="0.55000000000000004">
      <c r="A47" s="24" t="s">
        <v>534</v>
      </c>
      <c r="B47" s="22" t="s">
        <v>841</v>
      </c>
      <c r="C47" s="27" t="s">
        <v>525</v>
      </c>
      <c r="D47" s="28">
        <v>0.6</v>
      </c>
      <c r="E47" s="28">
        <v>17.100000000000001</v>
      </c>
      <c r="F47" s="28"/>
      <c r="G47" s="24" t="s">
        <v>450</v>
      </c>
    </row>
    <row r="48" spans="1:7" x14ac:dyDescent="0.55000000000000004">
      <c r="A48" s="24" t="s">
        <v>534</v>
      </c>
      <c r="B48" s="22" t="s">
        <v>841</v>
      </c>
      <c r="C48" s="27" t="s">
        <v>525</v>
      </c>
      <c r="D48" s="28">
        <v>1.7999999999999998</v>
      </c>
      <c r="E48" s="28">
        <v>15.8</v>
      </c>
      <c r="F48" s="28"/>
      <c r="G48" s="24" t="s">
        <v>450</v>
      </c>
    </row>
    <row r="49" spans="1:7" x14ac:dyDescent="0.55000000000000004">
      <c r="A49" s="24" t="s">
        <v>534</v>
      </c>
      <c r="B49" s="22" t="s">
        <v>841</v>
      </c>
      <c r="C49" s="27" t="s">
        <v>525</v>
      </c>
      <c r="D49" s="28">
        <v>3.05</v>
      </c>
      <c r="E49" s="28">
        <v>17.399999999999999</v>
      </c>
      <c r="F49" s="28"/>
      <c r="G49" s="24" t="s">
        <v>450</v>
      </c>
    </row>
    <row r="50" spans="1:7" x14ac:dyDescent="0.55000000000000004">
      <c r="A50" s="24" t="s">
        <v>534</v>
      </c>
      <c r="B50" s="22" t="s">
        <v>841</v>
      </c>
      <c r="C50" s="27" t="s">
        <v>525</v>
      </c>
      <c r="D50" s="28">
        <v>4.3000000000000007</v>
      </c>
      <c r="E50" s="28">
        <v>16.100000000000001</v>
      </c>
      <c r="F50" s="28"/>
      <c r="G50" s="24" t="s">
        <v>450</v>
      </c>
    </row>
    <row r="51" spans="1:7" x14ac:dyDescent="0.55000000000000004">
      <c r="A51" s="24" t="s">
        <v>534</v>
      </c>
      <c r="B51" s="22" t="s">
        <v>841</v>
      </c>
      <c r="C51" s="27" t="s">
        <v>525</v>
      </c>
      <c r="D51" s="28">
        <v>5.5</v>
      </c>
      <c r="E51" s="28">
        <v>21.9</v>
      </c>
      <c r="F51" s="28"/>
      <c r="G51" s="24" t="s">
        <v>450</v>
      </c>
    </row>
    <row r="52" spans="1:7" x14ac:dyDescent="0.55000000000000004">
      <c r="A52" s="24" t="s">
        <v>534</v>
      </c>
      <c r="B52" s="22" t="s">
        <v>841</v>
      </c>
      <c r="C52" s="27" t="s">
        <v>525</v>
      </c>
      <c r="D52" s="28">
        <v>6.6999999999999993</v>
      </c>
      <c r="E52" s="28">
        <v>16.7</v>
      </c>
      <c r="F52" s="28"/>
      <c r="G52" s="24" t="s">
        <v>450</v>
      </c>
    </row>
    <row r="53" spans="1:7" x14ac:dyDescent="0.55000000000000004">
      <c r="A53" s="24" t="s">
        <v>534</v>
      </c>
      <c r="B53" s="22" t="s">
        <v>841</v>
      </c>
      <c r="C53" s="27" t="s">
        <v>525</v>
      </c>
      <c r="D53" s="28">
        <v>7.9499999999999993</v>
      </c>
      <c r="E53" s="28">
        <v>17.3</v>
      </c>
      <c r="F53" s="28"/>
      <c r="G53" s="24" t="s">
        <v>450</v>
      </c>
    </row>
    <row r="54" spans="1:7" x14ac:dyDescent="0.55000000000000004">
      <c r="A54" s="24" t="s">
        <v>534</v>
      </c>
      <c r="B54" s="22" t="s">
        <v>841</v>
      </c>
      <c r="C54" s="27" t="s">
        <v>525</v>
      </c>
      <c r="D54" s="28">
        <v>9.1999999999999993</v>
      </c>
      <c r="E54" s="28">
        <v>16.7</v>
      </c>
      <c r="F54" s="28"/>
      <c r="G54" s="24" t="s">
        <v>450</v>
      </c>
    </row>
    <row r="55" spans="1:7" x14ac:dyDescent="0.55000000000000004">
      <c r="A55" s="24" t="s">
        <v>534</v>
      </c>
      <c r="B55" s="22" t="s">
        <v>841</v>
      </c>
      <c r="C55" s="27" t="s">
        <v>525</v>
      </c>
      <c r="D55" s="28">
        <v>10.4</v>
      </c>
      <c r="E55" s="28">
        <v>16.899999999999999</v>
      </c>
      <c r="F55" s="28"/>
      <c r="G55" s="24" t="s">
        <v>450</v>
      </c>
    </row>
    <row r="56" spans="1:7" x14ac:dyDescent="0.55000000000000004">
      <c r="A56" s="24" t="s">
        <v>454</v>
      </c>
      <c r="B56" s="31" t="s">
        <v>841</v>
      </c>
      <c r="C56" s="24" t="s">
        <v>525</v>
      </c>
      <c r="D56" s="25">
        <v>0.6</v>
      </c>
      <c r="E56" s="26">
        <v>3.3661638573595588E-2</v>
      </c>
      <c r="F56" s="26"/>
      <c r="G56" s="24" t="s">
        <v>448</v>
      </c>
    </row>
    <row r="57" spans="1:7" x14ac:dyDescent="0.55000000000000004">
      <c r="A57" s="24" t="s">
        <v>454</v>
      </c>
      <c r="B57" s="31" t="s">
        <v>841</v>
      </c>
      <c r="C57" s="24" t="s">
        <v>525</v>
      </c>
      <c r="D57" s="25">
        <v>1.7999999999999998</v>
      </c>
      <c r="E57" s="26">
        <v>2.6392816615369036E-2</v>
      </c>
      <c r="F57" s="26"/>
      <c r="G57" s="24" t="s">
        <v>448</v>
      </c>
    </row>
    <row r="58" spans="1:7" x14ac:dyDescent="0.55000000000000004">
      <c r="A58" s="24" t="s">
        <v>454</v>
      </c>
      <c r="B58" s="31" t="s">
        <v>841</v>
      </c>
      <c r="C58" s="24" t="s">
        <v>525</v>
      </c>
      <c r="D58" s="25">
        <v>3.05</v>
      </c>
      <c r="E58" s="26">
        <v>4.3025354489320974E-2</v>
      </c>
      <c r="F58" s="26"/>
      <c r="G58" s="24" t="s">
        <v>448</v>
      </c>
    </row>
    <row r="59" spans="1:7" x14ac:dyDescent="0.55000000000000004">
      <c r="A59" s="24" t="s">
        <v>454</v>
      </c>
      <c r="B59" s="31" t="s">
        <v>841</v>
      </c>
      <c r="C59" s="24" t="s">
        <v>525</v>
      </c>
      <c r="D59" s="25">
        <v>4.3000000000000007</v>
      </c>
      <c r="E59" s="26">
        <v>2.8170383678402956E-2</v>
      </c>
      <c r="F59" s="26"/>
      <c r="G59" s="24" t="s">
        <v>448</v>
      </c>
    </row>
    <row r="60" spans="1:7" x14ac:dyDescent="0.55000000000000004">
      <c r="A60" s="24" t="s">
        <v>454</v>
      </c>
      <c r="B60" s="31" t="s">
        <v>841</v>
      </c>
      <c r="C60" s="24" t="s">
        <v>525</v>
      </c>
      <c r="D60" s="25">
        <v>5.5</v>
      </c>
      <c r="E60" s="26">
        <v>6.0276804395269001E-2</v>
      </c>
      <c r="F60" s="26"/>
      <c r="G60" s="24" t="s">
        <v>448</v>
      </c>
    </row>
    <row r="61" spans="1:7" x14ac:dyDescent="0.55000000000000004">
      <c r="A61" s="24" t="s">
        <v>454</v>
      </c>
      <c r="B61" s="31" t="s">
        <v>841</v>
      </c>
      <c r="C61" s="24" t="s">
        <v>525</v>
      </c>
      <c r="D61" s="25">
        <v>6.6999999999999993</v>
      </c>
      <c r="E61" s="26">
        <v>6.2039932725433469E-2</v>
      </c>
      <c r="F61" s="26"/>
      <c r="G61" s="24" t="s">
        <v>448</v>
      </c>
    </row>
    <row r="62" spans="1:7" x14ac:dyDescent="0.55000000000000004">
      <c r="A62" s="24" t="s">
        <v>454</v>
      </c>
      <c r="B62" s="31" t="s">
        <v>841</v>
      </c>
      <c r="C62" s="24" t="s">
        <v>525</v>
      </c>
      <c r="D62" s="25">
        <v>7.9499999999999993</v>
      </c>
      <c r="E62" s="26">
        <v>7.2726686731620901E-2</v>
      </c>
      <c r="F62" s="26"/>
      <c r="G62" s="24" t="s">
        <v>448</v>
      </c>
    </row>
    <row r="63" spans="1:7" x14ac:dyDescent="0.55000000000000004">
      <c r="A63" s="24" t="s">
        <v>454</v>
      </c>
      <c r="B63" s="31" t="s">
        <v>841</v>
      </c>
      <c r="C63" s="24" t="s">
        <v>525</v>
      </c>
      <c r="D63" s="25">
        <v>9.1999999999999993</v>
      </c>
      <c r="E63" s="26">
        <v>7.6676854165411062E-2</v>
      </c>
      <c r="F63" s="26"/>
      <c r="G63" s="24" t="s">
        <v>448</v>
      </c>
    </row>
    <row r="64" spans="1:7" x14ac:dyDescent="0.55000000000000004">
      <c r="A64" s="24" t="s">
        <v>454</v>
      </c>
      <c r="B64" s="31" t="s">
        <v>841</v>
      </c>
      <c r="C64" s="24" t="s">
        <v>525</v>
      </c>
      <c r="D64" s="25">
        <v>10.4</v>
      </c>
      <c r="E64" s="26">
        <v>9.6174856155226057E-2</v>
      </c>
      <c r="F64" s="26"/>
      <c r="G64" s="24" t="s">
        <v>448</v>
      </c>
    </row>
    <row r="65" spans="1:7" x14ac:dyDescent="0.55000000000000004">
      <c r="A65" s="24" t="s">
        <v>1</v>
      </c>
      <c r="B65" s="31" t="s">
        <v>841</v>
      </c>
      <c r="C65" s="24" t="s">
        <v>525</v>
      </c>
      <c r="D65" s="25">
        <v>0.6</v>
      </c>
      <c r="E65" s="26">
        <v>1.7663383614264045</v>
      </c>
      <c r="F65" s="26"/>
      <c r="G65" s="24" t="s">
        <v>448</v>
      </c>
    </row>
    <row r="66" spans="1:7" x14ac:dyDescent="0.55000000000000004">
      <c r="A66" s="24" t="s">
        <v>1</v>
      </c>
      <c r="B66" s="31" t="s">
        <v>841</v>
      </c>
      <c r="C66" s="24" t="s">
        <v>525</v>
      </c>
      <c r="D66" s="25">
        <v>1.7999999999999998</v>
      </c>
      <c r="E66" s="26">
        <v>1.7236071833846309</v>
      </c>
      <c r="F66" s="26"/>
      <c r="G66" s="24" t="s">
        <v>448</v>
      </c>
    </row>
    <row r="67" spans="1:7" x14ac:dyDescent="0.55000000000000004">
      <c r="A67" s="24" t="s">
        <v>1</v>
      </c>
      <c r="B67" s="31" t="s">
        <v>841</v>
      </c>
      <c r="C67" s="24" t="s">
        <v>525</v>
      </c>
      <c r="D67" s="25">
        <v>3.05</v>
      </c>
      <c r="E67" s="26">
        <v>1.9569746455106791</v>
      </c>
      <c r="F67" s="26"/>
      <c r="G67" s="24" t="s">
        <v>448</v>
      </c>
    </row>
    <row r="68" spans="1:7" x14ac:dyDescent="0.55000000000000004">
      <c r="A68" s="24" t="s">
        <v>1</v>
      </c>
      <c r="B68" s="31" t="s">
        <v>841</v>
      </c>
      <c r="C68" s="24" t="s">
        <v>525</v>
      </c>
      <c r="D68" s="25">
        <v>4.3000000000000007</v>
      </c>
      <c r="E68" s="26">
        <v>1.7618296163215972</v>
      </c>
      <c r="F68" s="26"/>
      <c r="G68" s="24" t="s">
        <v>448</v>
      </c>
    </row>
    <row r="69" spans="1:7" x14ac:dyDescent="0.55000000000000004">
      <c r="A69" s="24" t="s">
        <v>1</v>
      </c>
      <c r="B69" s="31" t="s">
        <v>841</v>
      </c>
      <c r="C69" s="24" t="s">
        <v>525</v>
      </c>
      <c r="D69" s="25">
        <v>5.5</v>
      </c>
      <c r="E69" s="26">
        <v>1.684723195604731</v>
      </c>
      <c r="F69" s="26"/>
      <c r="G69" s="24" t="s">
        <v>448</v>
      </c>
    </row>
    <row r="70" spans="1:7" x14ac:dyDescent="0.55000000000000004">
      <c r="A70" s="24" t="s">
        <v>1</v>
      </c>
      <c r="B70" s="31" t="s">
        <v>841</v>
      </c>
      <c r="C70" s="24" t="s">
        <v>525</v>
      </c>
      <c r="D70" s="25">
        <v>6.6999999999999993</v>
      </c>
      <c r="E70" s="26">
        <v>1.7079600672745665</v>
      </c>
      <c r="F70" s="26"/>
      <c r="G70" s="24" t="s">
        <v>448</v>
      </c>
    </row>
    <row r="71" spans="1:7" x14ac:dyDescent="0.55000000000000004">
      <c r="A71" s="24" t="s">
        <v>1</v>
      </c>
      <c r="B71" s="31" t="s">
        <v>841</v>
      </c>
      <c r="C71" s="24" t="s">
        <v>525</v>
      </c>
      <c r="D71" s="25">
        <v>7.9499999999999993</v>
      </c>
      <c r="E71" s="26">
        <v>1.667273313268379</v>
      </c>
      <c r="F71" s="26"/>
      <c r="G71" s="24" t="s">
        <v>448</v>
      </c>
    </row>
    <row r="72" spans="1:7" x14ac:dyDescent="0.55000000000000004">
      <c r="A72" s="24" t="s">
        <v>1</v>
      </c>
      <c r="B72" s="31" t="s">
        <v>841</v>
      </c>
      <c r="C72" s="24" t="s">
        <v>525</v>
      </c>
      <c r="D72" s="25">
        <v>9.1999999999999993</v>
      </c>
      <c r="E72" s="26">
        <v>1.683323145834589</v>
      </c>
      <c r="F72" s="26"/>
      <c r="G72" s="24" t="s">
        <v>448</v>
      </c>
    </row>
    <row r="73" spans="1:7" x14ac:dyDescent="0.55000000000000004">
      <c r="A73" s="24" t="s">
        <v>1</v>
      </c>
      <c r="B73" s="31" t="s">
        <v>841</v>
      </c>
      <c r="C73" s="24" t="s">
        <v>525</v>
      </c>
      <c r="D73" s="25">
        <v>10.4</v>
      </c>
      <c r="E73" s="26">
        <v>1.723825143844774</v>
      </c>
      <c r="F73" s="26"/>
      <c r="G73" s="24" t="s">
        <v>448</v>
      </c>
    </row>
    <row r="74" spans="1:7" x14ac:dyDescent="0.55000000000000004">
      <c r="A74" s="24" t="s">
        <v>530</v>
      </c>
      <c r="B74" s="31" t="s">
        <v>841</v>
      </c>
      <c r="C74" s="24" t="s">
        <v>525</v>
      </c>
      <c r="D74" s="25">
        <v>0.6</v>
      </c>
      <c r="E74" s="26">
        <v>1.6</v>
      </c>
      <c r="F74" s="26"/>
      <c r="G74" s="24" t="s">
        <v>532</v>
      </c>
    </row>
    <row r="75" spans="1:7" x14ac:dyDescent="0.55000000000000004">
      <c r="A75" s="24" t="s">
        <v>530</v>
      </c>
      <c r="B75" s="31" t="s">
        <v>841</v>
      </c>
      <c r="C75" s="24" t="s">
        <v>525</v>
      </c>
      <c r="D75" s="25">
        <v>1.7999999999999998</v>
      </c>
      <c r="E75" s="26">
        <v>2.1</v>
      </c>
      <c r="F75" s="26"/>
      <c r="G75" s="24" t="s">
        <v>532</v>
      </c>
    </row>
    <row r="76" spans="1:7" x14ac:dyDescent="0.55000000000000004">
      <c r="A76" s="24" t="s">
        <v>530</v>
      </c>
      <c r="B76" s="31" t="s">
        <v>841</v>
      </c>
      <c r="C76" s="24" t="s">
        <v>525</v>
      </c>
      <c r="D76" s="25">
        <v>3.05</v>
      </c>
      <c r="E76" s="26">
        <v>2</v>
      </c>
      <c r="F76" s="26"/>
      <c r="G76" s="24" t="s">
        <v>532</v>
      </c>
    </row>
    <row r="77" spans="1:7" x14ac:dyDescent="0.55000000000000004">
      <c r="A77" s="24" t="s">
        <v>530</v>
      </c>
      <c r="B77" s="31" t="s">
        <v>841</v>
      </c>
      <c r="C77" s="24" t="s">
        <v>525</v>
      </c>
      <c r="D77" s="25">
        <v>4.3000000000000007</v>
      </c>
      <c r="E77" s="26">
        <v>2</v>
      </c>
      <c r="F77" s="26"/>
      <c r="G77" s="24" t="s">
        <v>532</v>
      </c>
    </row>
    <row r="78" spans="1:7" x14ac:dyDescent="0.55000000000000004">
      <c r="A78" s="24" t="s">
        <v>530</v>
      </c>
      <c r="B78" s="31" t="s">
        <v>841</v>
      </c>
      <c r="C78" s="24" t="s">
        <v>525</v>
      </c>
      <c r="D78" s="25">
        <v>5.5</v>
      </c>
      <c r="E78" s="26">
        <v>2.1</v>
      </c>
      <c r="F78" s="26"/>
      <c r="G78" s="24" t="s">
        <v>532</v>
      </c>
    </row>
    <row r="79" spans="1:7" x14ac:dyDescent="0.55000000000000004">
      <c r="A79" s="24" t="s">
        <v>530</v>
      </c>
      <c r="B79" s="31" t="s">
        <v>841</v>
      </c>
      <c r="C79" s="24" t="s">
        <v>525</v>
      </c>
      <c r="D79" s="25">
        <v>6.6999999999999993</v>
      </c>
      <c r="E79" s="26">
        <v>3.7</v>
      </c>
      <c r="F79" s="26"/>
      <c r="G79" s="24" t="s">
        <v>532</v>
      </c>
    </row>
    <row r="80" spans="1:7" x14ac:dyDescent="0.55000000000000004">
      <c r="A80" s="24" t="s">
        <v>530</v>
      </c>
      <c r="B80" s="31" t="s">
        <v>841</v>
      </c>
      <c r="C80" s="24" t="s">
        <v>525</v>
      </c>
      <c r="D80" s="25">
        <v>7.9499999999999993</v>
      </c>
      <c r="E80" s="26">
        <v>18.600000000000001</v>
      </c>
      <c r="F80" s="26"/>
      <c r="G80" s="24" t="s">
        <v>532</v>
      </c>
    </row>
    <row r="81" spans="1:7" x14ac:dyDescent="0.55000000000000004">
      <c r="A81" s="24" t="s">
        <v>530</v>
      </c>
      <c r="B81" s="31" t="s">
        <v>841</v>
      </c>
      <c r="C81" s="24" t="s">
        <v>525</v>
      </c>
      <c r="D81" s="25">
        <v>9.1999999999999993</v>
      </c>
      <c r="E81" s="26">
        <v>29.5</v>
      </c>
      <c r="F81" s="26"/>
      <c r="G81" s="24" t="s">
        <v>532</v>
      </c>
    </row>
    <row r="82" spans="1:7" x14ac:dyDescent="0.55000000000000004">
      <c r="A82" s="24" t="s">
        <v>530</v>
      </c>
      <c r="B82" s="31" t="s">
        <v>841</v>
      </c>
      <c r="C82" s="24" t="s">
        <v>525</v>
      </c>
      <c r="D82" s="25">
        <v>10.4</v>
      </c>
      <c r="E82" s="26">
        <v>41.8</v>
      </c>
      <c r="F82" s="26"/>
      <c r="G82" s="24" t="s">
        <v>532</v>
      </c>
    </row>
    <row r="83" spans="1:7" x14ac:dyDescent="0.55000000000000004">
      <c r="A83" s="24" t="s">
        <v>536</v>
      </c>
      <c r="B83" s="24" t="s">
        <v>841</v>
      </c>
      <c r="C83" s="24" t="s">
        <v>525</v>
      </c>
      <c r="D83" s="25">
        <v>0.6</v>
      </c>
      <c r="E83" s="26">
        <v>9.6664267084260097E-2</v>
      </c>
      <c r="F83" s="26"/>
      <c r="G83" s="24" t="s">
        <v>448</v>
      </c>
    </row>
    <row r="84" spans="1:7" x14ac:dyDescent="0.55000000000000004">
      <c r="A84" s="24" t="s">
        <v>536</v>
      </c>
      <c r="B84" s="24" t="s">
        <v>841</v>
      </c>
      <c r="C84" s="24" t="s">
        <v>525</v>
      </c>
      <c r="D84" s="25">
        <v>1.7999999999999998</v>
      </c>
      <c r="E84" s="26">
        <v>9.1163484359854122E-2</v>
      </c>
      <c r="F84" s="26"/>
      <c r="G84" s="24" t="s">
        <v>448</v>
      </c>
    </row>
    <row r="85" spans="1:7" x14ac:dyDescent="0.55000000000000004">
      <c r="A85" s="24" t="s">
        <v>536</v>
      </c>
      <c r="B85" s="24" t="s">
        <v>841</v>
      </c>
      <c r="C85" s="24" t="s">
        <v>525</v>
      </c>
      <c r="D85" s="25">
        <v>3.05</v>
      </c>
      <c r="E85" s="26">
        <v>0.13232863804176789</v>
      </c>
      <c r="F85" s="26"/>
      <c r="G85" s="24" t="s">
        <v>448</v>
      </c>
    </row>
    <row r="86" spans="1:7" x14ac:dyDescent="0.55000000000000004">
      <c r="A86" s="24" t="s">
        <v>536</v>
      </c>
      <c r="B86" s="24" t="s">
        <v>841</v>
      </c>
      <c r="C86" s="24" t="s">
        <v>525</v>
      </c>
      <c r="D86" s="25">
        <v>4.3000000000000007</v>
      </c>
      <c r="E86" s="26">
        <v>0.10858553817512225</v>
      </c>
      <c r="F86" s="26"/>
      <c r="G86" s="24" t="s">
        <v>448</v>
      </c>
    </row>
    <row r="87" spans="1:7" x14ac:dyDescent="0.55000000000000004">
      <c r="A87" s="24" t="s">
        <v>536</v>
      </c>
      <c r="B87" s="24" t="s">
        <v>841</v>
      </c>
      <c r="C87" s="24" t="s">
        <v>525</v>
      </c>
      <c r="D87" s="25">
        <v>5.5</v>
      </c>
      <c r="E87" s="26">
        <v>0.13307627293351409</v>
      </c>
      <c r="F87" s="26"/>
      <c r="G87" s="24" t="s">
        <v>448</v>
      </c>
    </row>
    <row r="88" spans="1:7" x14ac:dyDescent="0.55000000000000004">
      <c r="A88" s="24" t="s">
        <v>536</v>
      </c>
      <c r="B88" s="24" t="s">
        <v>841</v>
      </c>
      <c r="C88" s="24" t="s">
        <v>525</v>
      </c>
      <c r="D88" s="25">
        <v>6.6999999999999993</v>
      </c>
      <c r="E88" s="26">
        <v>8.5770615770935088E-2</v>
      </c>
      <c r="F88" s="26"/>
      <c r="G88" s="24" t="s">
        <v>448</v>
      </c>
    </row>
    <row r="89" spans="1:7" x14ac:dyDescent="0.55000000000000004">
      <c r="A89" s="24" t="s">
        <v>536</v>
      </c>
      <c r="B89" s="24" t="s">
        <v>841</v>
      </c>
      <c r="C89" s="24" t="s">
        <v>525</v>
      </c>
      <c r="D89" s="25">
        <v>7.9499999999999993</v>
      </c>
      <c r="E89" s="26">
        <v>8.5644193545702643E-2</v>
      </c>
      <c r="F89" s="26"/>
      <c r="G89" s="24" t="s">
        <v>448</v>
      </c>
    </row>
    <row r="90" spans="1:7" x14ac:dyDescent="0.55000000000000004">
      <c r="A90" s="24" t="s">
        <v>536</v>
      </c>
      <c r="B90" s="24" t="s">
        <v>841</v>
      </c>
      <c r="C90" s="24" t="s">
        <v>525</v>
      </c>
      <c r="D90" s="25">
        <v>9.1999999999999993</v>
      </c>
      <c r="E90" s="26">
        <v>8.8604432365862393E-2</v>
      </c>
      <c r="F90" s="26"/>
      <c r="G90" s="24" t="s">
        <v>448</v>
      </c>
    </row>
    <row r="91" spans="1:7" x14ac:dyDescent="0.55000000000000004">
      <c r="A91" s="24" t="s">
        <v>536</v>
      </c>
      <c r="B91" s="24" t="s">
        <v>841</v>
      </c>
      <c r="C91" s="24" t="s">
        <v>525</v>
      </c>
      <c r="D91" s="25">
        <v>10.4</v>
      </c>
      <c r="E91" s="26">
        <v>0.10270368746418729</v>
      </c>
      <c r="F91" s="26"/>
      <c r="G91" s="24" t="s">
        <v>448</v>
      </c>
    </row>
    <row r="92" spans="1:7" x14ac:dyDescent="0.55000000000000004">
      <c r="A92" s="24" t="s">
        <v>531</v>
      </c>
      <c r="B92" s="24" t="s">
        <v>841</v>
      </c>
      <c r="C92" s="24" t="s">
        <v>525</v>
      </c>
      <c r="D92" s="25">
        <v>0.6</v>
      </c>
      <c r="E92" s="26">
        <v>2.41</v>
      </c>
      <c r="F92" s="26"/>
      <c r="G92" s="24" t="s">
        <v>450</v>
      </c>
    </row>
    <row r="93" spans="1:7" x14ac:dyDescent="0.55000000000000004">
      <c r="A93" s="24" t="s">
        <v>531</v>
      </c>
      <c r="B93" s="24" t="s">
        <v>841</v>
      </c>
      <c r="C93" s="24" t="s">
        <v>525</v>
      </c>
      <c r="D93" s="25">
        <v>1.7999999999999998</v>
      </c>
      <c r="E93" s="26">
        <v>2.46</v>
      </c>
      <c r="F93" s="26"/>
      <c r="G93" s="24" t="s">
        <v>450</v>
      </c>
    </row>
    <row r="94" spans="1:7" x14ac:dyDescent="0.55000000000000004">
      <c r="A94" s="24" t="s">
        <v>531</v>
      </c>
      <c r="B94" s="24" t="s">
        <v>841</v>
      </c>
      <c r="C94" s="24" t="s">
        <v>525</v>
      </c>
      <c r="D94" s="25">
        <v>3.05</v>
      </c>
      <c r="E94" s="26">
        <v>2.42</v>
      </c>
      <c r="F94" s="26"/>
      <c r="G94" s="24" t="s">
        <v>450</v>
      </c>
    </row>
    <row r="95" spans="1:7" x14ac:dyDescent="0.55000000000000004">
      <c r="A95" s="24" t="s">
        <v>531</v>
      </c>
      <c r="B95" s="24" t="s">
        <v>841</v>
      </c>
      <c r="C95" s="24" t="s">
        <v>525</v>
      </c>
      <c r="D95" s="25">
        <v>4.3000000000000007</v>
      </c>
      <c r="E95" s="26">
        <v>2.62</v>
      </c>
      <c r="F95" s="26"/>
      <c r="G95" s="24" t="s">
        <v>450</v>
      </c>
    </row>
    <row r="96" spans="1:7" x14ac:dyDescent="0.55000000000000004">
      <c r="A96" s="24" t="s">
        <v>531</v>
      </c>
      <c r="B96" s="24" t="s">
        <v>841</v>
      </c>
      <c r="C96" s="24" t="s">
        <v>525</v>
      </c>
      <c r="D96" s="25">
        <v>5.5</v>
      </c>
      <c r="E96" s="26">
        <v>2.71</v>
      </c>
      <c r="F96" s="26"/>
      <c r="G96" s="24" t="s">
        <v>450</v>
      </c>
    </row>
    <row r="97" spans="1:7" x14ac:dyDescent="0.55000000000000004">
      <c r="A97" s="24" t="s">
        <v>531</v>
      </c>
      <c r="B97" s="24" t="s">
        <v>841</v>
      </c>
      <c r="C97" s="24" t="s">
        <v>525</v>
      </c>
      <c r="D97" s="25">
        <v>6.6999999999999993</v>
      </c>
      <c r="E97" s="26">
        <v>3.23</v>
      </c>
      <c r="F97" s="26"/>
      <c r="G97" s="24" t="s">
        <v>450</v>
      </c>
    </row>
    <row r="98" spans="1:7" x14ac:dyDescent="0.55000000000000004">
      <c r="A98" s="24" t="s">
        <v>531</v>
      </c>
      <c r="B98" s="24" t="s">
        <v>841</v>
      </c>
      <c r="C98" s="24" t="s">
        <v>525</v>
      </c>
      <c r="D98" s="25">
        <v>7.9499999999999993</v>
      </c>
      <c r="E98" s="26">
        <v>5.08</v>
      </c>
      <c r="F98" s="26"/>
      <c r="G98" s="24" t="s">
        <v>450</v>
      </c>
    </row>
    <row r="99" spans="1:7" x14ac:dyDescent="0.55000000000000004">
      <c r="A99" s="24" t="s">
        <v>531</v>
      </c>
      <c r="B99" s="24" t="s">
        <v>841</v>
      </c>
      <c r="C99" s="24" t="s">
        <v>525</v>
      </c>
      <c r="D99" s="25">
        <v>9.1999999999999993</v>
      </c>
      <c r="E99" s="26">
        <v>5.07</v>
      </c>
      <c r="F99" s="26"/>
      <c r="G99" s="24" t="s">
        <v>450</v>
      </c>
    </row>
    <row r="100" spans="1:7" x14ac:dyDescent="0.55000000000000004">
      <c r="A100" s="24" t="s">
        <v>531</v>
      </c>
      <c r="B100" s="24" t="s">
        <v>841</v>
      </c>
      <c r="C100" s="24" t="s">
        <v>525</v>
      </c>
      <c r="D100" s="25">
        <v>10.4</v>
      </c>
      <c r="E100" s="26">
        <v>5.73</v>
      </c>
      <c r="F100" s="26"/>
      <c r="G100" s="24" t="s">
        <v>450</v>
      </c>
    </row>
    <row r="101" spans="1:7" x14ac:dyDescent="0.55000000000000004">
      <c r="A101" s="24" t="s">
        <v>738</v>
      </c>
      <c r="B101" s="31" t="s">
        <v>839</v>
      </c>
      <c r="C101" s="27" t="s">
        <v>525</v>
      </c>
      <c r="D101" s="28">
        <v>0.6</v>
      </c>
      <c r="E101" s="27">
        <v>-1.8</v>
      </c>
      <c r="F101" s="27">
        <v>0.27</v>
      </c>
      <c r="G101" s="24" t="s">
        <v>499</v>
      </c>
    </row>
    <row r="102" spans="1:7" x14ac:dyDescent="0.55000000000000004">
      <c r="A102" s="24" t="s">
        <v>738</v>
      </c>
      <c r="B102" s="31" t="s">
        <v>839</v>
      </c>
      <c r="C102" s="27" t="s">
        <v>525</v>
      </c>
      <c r="D102" s="28">
        <v>1.7999999999999998</v>
      </c>
      <c r="E102" s="27">
        <v>-1.8</v>
      </c>
      <c r="F102" s="27">
        <v>0.27</v>
      </c>
      <c r="G102" s="24" t="s">
        <v>499</v>
      </c>
    </row>
    <row r="103" spans="1:7" x14ac:dyDescent="0.55000000000000004">
      <c r="A103" s="24" t="s">
        <v>738</v>
      </c>
      <c r="B103" s="31" t="s">
        <v>839</v>
      </c>
      <c r="C103" s="27" t="s">
        <v>525</v>
      </c>
      <c r="D103" s="28">
        <v>3.05</v>
      </c>
      <c r="E103" s="27">
        <v>-1.6</v>
      </c>
      <c r="F103" s="27">
        <v>0.27</v>
      </c>
      <c r="G103" s="24" t="s">
        <v>499</v>
      </c>
    </row>
    <row r="104" spans="1:7" x14ac:dyDescent="0.55000000000000004">
      <c r="A104" s="24" t="s">
        <v>738</v>
      </c>
      <c r="B104" s="31" t="s">
        <v>839</v>
      </c>
      <c r="C104" s="27" t="s">
        <v>525</v>
      </c>
      <c r="D104" s="28">
        <v>4.3000000000000007</v>
      </c>
      <c r="E104" s="27">
        <v>-1.8</v>
      </c>
      <c r="F104" s="27">
        <v>0.27</v>
      </c>
      <c r="G104" s="24" t="s">
        <v>499</v>
      </c>
    </row>
    <row r="105" spans="1:7" x14ac:dyDescent="0.55000000000000004">
      <c r="A105" s="24" t="s">
        <v>738</v>
      </c>
      <c r="B105" s="31" t="s">
        <v>839</v>
      </c>
      <c r="C105" s="27" t="s">
        <v>525</v>
      </c>
      <c r="D105" s="28">
        <v>5.5</v>
      </c>
      <c r="E105" s="27">
        <v>-2.4</v>
      </c>
      <c r="F105" s="27">
        <v>0.27</v>
      </c>
      <c r="G105" s="24" t="s">
        <v>499</v>
      </c>
    </row>
    <row r="106" spans="1:7" x14ac:dyDescent="0.55000000000000004">
      <c r="A106" s="24" t="s">
        <v>738</v>
      </c>
      <c r="B106" s="31" t="s">
        <v>839</v>
      </c>
      <c r="C106" s="27" t="s">
        <v>525</v>
      </c>
      <c r="D106" s="28">
        <v>6.6999999999999993</v>
      </c>
      <c r="E106" s="27">
        <v>-1.9</v>
      </c>
      <c r="F106" s="27">
        <v>0.27</v>
      </c>
      <c r="G106" s="24" t="s">
        <v>499</v>
      </c>
    </row>
    <row r="107" spans="1:7" x14ac:dyDescent="0.55000000000000004">
      <c r="A107" s="24" t="s">
        <v>738</v>
      </c>
      <c r="B107" s="31" t="s">
        <v>839</v>
      </c>
      <c r="C107" s="27" t="s">
        <v>525</v>
      </c>
      <c r="D107" s="28">
        <v>7.9499999999999993</v>
      </c>
      <c r="E107" s="27">
        <v>-1.8</v>
      </c>
      <c r="F107" s="27">
        <v>0.27</v>
      </c>
      <c r="G107" s="24" t="s">
        <v>499</v>
      </c>
    </row>
    <row r="108" spans="1:7" x14ac:dyDescent="0.55000000000000004">
      <c r="A108" s="24" t="s">
        <v>738</v>
      </c>
      <c r="B108" s="31" t="s">
        <v>839</v>
      </c>
      <c r="C108" s="27" t="s">
        <v>525</v>
      </c>
      <c r="D108" s="28">
        <v>9.1999999999999993</v>
      </c>
      <c r="E108" s="27">
        <v>-1.8</v>
      </c>
      <c r="F108" s="27">
        <v>0.27</v>
      </c>
      <c r="G108" s="24" t="s">
        <v>499</v>
      </c>
    </row>
    <row r="109" spans="1:7" x14ac:dyDescent="0.55000000000000004">
      <c r="A109" s="24" t="s">
        <v>738</v>
      </c>
      <c r="B109" s="31" t="s">
        <v>839</v>
      </c>
      <c r="C109" s="27" t="s">
        <v>525</v>
      </c>
      <c r="D109" s="28">
        <v>10.4</v>
      </c>
      <c r="E109" s="27">
        <v>-1.7</v>
      </c>
      <c r="F109" s="27">
        <v>0.27</v>
      </c>
      <c r="G109" s="24" t="s">
        <v>499</v>
      </c>
    </row>
    <row r="110" spans="1:7" x14ac:dyDescent="0.55000000000000004">
      <c r="A110" s="24" t="s">
        <v>124</v>
      </c>
      <c r="B110" s="31" t="s">
        <v>839</v>
      </c>
      <c r="C110" s="24" t="s">
        <v>525</v>
      </c>
      <c r="D110" s="25">
        <v>0</v>
      </c>
      <c r="E110" s="26">
        <v>0</v>
      </c>
      <c r="F110" s="26"/>
      <c r="G110" s="24" t="s">
        <v>452</v>
      </c>
    </row>
    <row r="111" spans="1:7" x14ac:dyDescent="0.55000000000000004">
      <c r="A111" s="24" t="s">
        <v>124</v>
      </c>
      <c r="B111" s="31" t="s">
        <v>839</v>
      </c>
      <c r="C111" s="24" t="s">
        <v>525</v>
      </c>
      <c r="D111" s="28">
        <v>0.6</v>
      </c>
      <c r="E111" s="26">
        <v>0</v>
      </c>
      <c r="F111" s="26"/>
      <c r="G111" s="24" t="s">
        <v>452</v>
      </c>
    </row>
    <row r="112" spans="1:7" x14ac:dyDescent="0.55000000000000004">
      <c r="A112" s="24" t="s">
        <v>124</v>
      </c>
      <c r="B112" s="31" t="s">
        <v>839</v>
      </c>
      <c r="C112" s="24" t="s">
        <v>525</v>
      </c>
      <c r="D112" s="28">
        <v>1.7999999999999998</v>
      </c>
      <c r="E112" s="26">
        <v>0</v>
      </c>
      <c r="F112" s="26"/>
      <c r="G112" s="24" t="s">
        <v>452</v>
      </c>
    </row>
    <row r="113" spans="1:7" x14ac:dyDescent="0.55000000000000004">
      <c r="A113" s="24" t="s">
        <v>124</v>
      </c>
      <c r="B113" s="31" t="s">
        <v>839</v>
      </c>
      <c r="C113" s="24" t="s">
        <v>525</v>
      </c>
      <c r="D113" s="28">
        <v>3.05</v>
      </c>
      <c r="E113" s="26">
        <v>0</v>
      </c>
      <c r="F113" s="26"/>
      <c r="G113" s="24" t="s">
        <v>452</v>
      </c>
    </row>
    <row r="114" spans="1:7" x14ac:dyDescent="0.55000000000000004">
      <c r="A114" s="24" t="s">
        <v>124</v>
      </c>
      <c r="B114" s="31" t="s">
        <v>839</v>
      </c>
      <c r="C114" s="24" t="s">
        <v>525</v>
      </c>
      <c r="D114" s="28">
        <v>4.3000000000000007</v>
      </c>
      <c r="E114" s="26">
        <v>0</v>
      </c>
      <c r="F114" s="26"/>
      <c r="G114" s="24" t="s">
        <v>452</v>
      </c>
    </row>
    <row r="115" spans="1:7" x14ac:dyDescent="0.55000000000000004">
      <c r="A115" s="24" t="s">
        <v>124</v>
      </c>
      <c r="B115" s="31" t="s">
        <v>839</v>
      </c>
      <c r="C115" s="24" t="s">
        <v>525</v>
      </c>
      <c r="D115" s="28">
        <v>5.5</v>
      </c>
      <c r="E115" s="26">
        <v>0</v>
      </c>
      <c r="F115" s="26"/>
      <c r="G115" s="24" t="s">
        <v>452</v>
      </c>
    </row>
    <row r="116" spans="1:7" x14ac:dyDescent="0.55000000000000004">
      <c r="A116" s="24" t="s">
        <v>124</v>
      </c>
      <c r="B116" s="31" t="s">
        <v>839</v>
      </c>
      <c r="C116" s="24" t="s">
        <v>525</v>
      </c>
      <c r="D116" s="28">
        <v>6.6999999999999993</v>
      </c>
      <c r="E116" s="26">
        <v>0</v>
      </c>
      <c r="F116" s="26"/>
      <c r="G116" s="24" t="s">
        <v>452</v>
      </c>
    </row>
    <row r="117" spans="1:7" x14ac:dyDescent="0.55000000000000004">
      <c r="A117" s="24" t="s">
        <v>124</v>
      </c>
      <c r="B117" s="31" t="s">
        <v>839</v>
      </c>
      <c r="C117" s="24" t="s">
        <v>525</v>
      </c>
      <c r="D117" s="28">
        <v>7.9499999999999993</v>
      </c>
      <c r="E117" s="26">
        <v>3</v>
      </c>
      <c r="F117" s="26"/>
      <c r="G117" s="24" t="s">
        <v>452</v>
      </c>
    </row>
    <row r="118" spans="1:7" x14ac:dyDescent="0.55000000000000004">
      <c r="A118" s="24" t="s">
        <v>124</v>
      </c>
      <c r="B118" s="31" t="s">
        <v>839</v>
      </c>
      <c r="C118" s="24" t="s">
        <v>525</v>
      </c>
      <c r="D118" s="28">
        <v>9.1999999999999993</v>
      </c>
      <c r="E118" s="26">
        <v>4.7</v>
      </c>
      <c r="F118" s="26"/>
      <c r="G118" s="24" t="s">
        <v>452</v>
      </c>
    </row>
    <row r="119" spans="1:7" x14ac:dyDescent="0.55000000000000004">
      <c r="A119" s="24" t="s">
        <v>124</v>
      </c>
      <c r="B119" s="31" t="s">
        <v>839</v>
      </c>
      <c r="C119" s="24" t="s">
        <v>525</v>
      </c>
      <c r="D119" s="28">
        <v>10.4</v>
      </c>
      <c r="E119" s="26">
        <v>8.1</v>
      </c>
      <c r="F119" s="26"/>
      <c r="G119" s="24" t="s">
        <v>452</v>
      </c>
    </row>
    <row r="120" spans="1:7" x14ac:dyDescent="0.55000000000000004">
      <c r="A120" s="24" t="s">
        <v>14</v>
      </c>
      <c r="B120" s="31" t="s">
        <v>839</v>
      </c>
      <c r="C120" s="24" t="s">
        <v>525</v>
      </c>
      <c r="D120" s="25">
        <v>0</v>
      </c>
      <c r="E120" s="26">
        <v>0</v>
      </c>
      <c r="F120" s="26"/>
      <c r="G120" s="24" t="s">
        <v>452</v>
      </c>
    </row>
    <row r="121" spans="1:7" x14ac:dyDescent="0.55000000000000004">
      <c r="A121" s="24" t="s">
        <v>14</v>
      </c>
      <c r="B121" s="31" t="s">
        <v>839</v>
      </c>
      <c r="C121" s="24" t="s">
        <v>525</v>
      </c>
      <c r="D121" s="28">
        <v>0.6</v>
      </c>
      <c r="E121" s="26">
        <v>0.26913635910448042</v>
      </c>
      <c r="F121" s="26"/>
      <c r="G121" s="24" t="s">
        <v>452</v>
      </c>
    </row>
    <row r="122" spans="1:7" x14ac:dyDescent="0.55000000000000004">
      <c r="A122" s="24" t="s">
        <v>14</v>
      </c>
      <c r="B122" s="31" t="s">
        <v>839</v>
      </c>
      <c r="C122" s="24" t="s">
        <v>525</v>
      </c>
      <c r="D122" s="28">
        <v>1.7999999999999998</v>
      </c>
      <c r="E122" s="26">
        <v>0</v>
      </c>
      <c r="F122" s="26"/>
      <c r="G122" s="24" t="s">
        <v>452</v>
      </c>
    </row>
    <row r="123" spans="1:7" x14ac:dyDescent="0.55000000000000004">
      <c r="A123" s="24" t="s">
        <v>14</v>
      </c>
      <c r="B123" s="31" t="s">
        <v>839</v>
      </c>
      <c r="C123" s="24" t="s">
        <v>525</v>
      </c>
      <c r="D123" s="28">
        <v>3.05</v>
      </c>
      <c r="E123" s="26">
        <v>9.1792969050566935</v>
      </c>
      <c r="F123" s="26"/>
      <c r="G123" s="24" t="s">
        <v>452</v>
      </c>
    </row>
    <row r="124" spans="1:7" x14ac:dyDescent="0.55000000000000004">
      <c r="A124" s="24" t="s">
        <v>14</v>
      </c>
      <c r="B124" s="31" t="s">
        <v>839</v>
      </c>
      <c r="C124" s="24" t="s">
        <v>525</v>
      </c>
      <c r="D124" s="28">
        <v>4.3000000000000007</v>
      </c>
      <c r="E124" s="26">
        <v>37.158665971962805</v>
      </c>
      <c r="F124" s="26"/>
      <c r="G124" s="24" t="s">
        <v>452</v>
      </c>
    </row>
    <row r="125" spans="1:7" x14ac:dyDescent="0.55000000000000004">
      <c r="A125" s="24" t="s">
        <v>14</v>
      </c>
      <c r="B125" s="31" t="s">
        <v>839</v>
      </c>
      <c r="C125" s="24" t="s">
        <v>525</v>
      </c>
      <c r="D125" s="28">
        <v>5.5</v>
      </c>
      <c r="E125" s="26">
        <v>53.862573644929824</v>
      </c>
      <c r="F125" s="26"/>
      <c r="G125" s="24" t="s">
        <v>452</v>
      </c>
    </row>
    <row r="126" spans="1:7" x14ac:dyDescent="0.55000000000000004">
      <c r="A126" s="24" t="s">
        <v>14</v>
      </c>
      <c r="B126" s="31" t="s">
        <v>839</v>
      </c>
      <c r="C126" s="24" t="s">
        <v>525</v>
      </c>
      <c r="D126" s="28">
        <v>6.6999999999999993</v>
      </c>
      <c r="E126" s="26">
        <v>64.624458815745072</v>
      </c>
      <c r="F126" s="26"/>
      <c r="G126" s="24" t="s">
        <v>452</v>
      </c>
    </row>
    <row r="127" spans="1:7" x14ac:dyDescent="0.55000000000000004">
      <c r="A127" s="24" t="s">
        <v>14</v>
      </c>
      <c r="B127" s="31" t="s">
        <v>839</v>
      </c>
      <c r="C127" s="24" t="s">
        <v>525</v>
      </c>
      <c r="D127" s="28">
        <v>7.9499999999999993</v>
      </c>
      <c r="E127" s="26">
        <v>65.16760991909058</v>
      </c>
      <c r="F127" s="26"/>
      <c r="G127" s="24" t="s">
        <v>452</v>
      </c>
    </row>
    <row r="128" spans="1:7" x14ac:dyDescent="0.55000000000000004">
      <c r="A128" s="24" t="s">
        <v>14</v>
      </c>
      <c r="B128" s="31" t="s">
        <v>839</v>
      </c>
      <c r="C128" s="24" t="s">
        <v>525</v>
      </c>
      <c r="D128" s="28">
        <v>9.1999999999999993</v>
      </c>
      <c r="E128" s="26">
        <v>60.518147596574678</v>
      </c>
      <c r="F128" s="26"/>
      <c r="G128" s="24" t="s">
        <v>452</v>
      </c>
    </row>
    <row r="129" spans="1:7" x14ac:dyDescent="0.55000000000000004">
      <c r="A129" s="24" t="s">
        <v>14</v>
      </c>
      <c r="B129" s="31" t="s">
        <v>839</v>
      </c>
      <c r="C129" s="24" t="s">
        <v>525</v>
      </c>
      <c r="D129" s="28">
        <v>10.4</v>
      </c>
      <c r="E129" s="26">
        <v>58.225251571928396</v>
      </c>
      <c r="F129" s="26"/>
      <c r="G129" s="24" t="s">
        <v>452</v>
      </c>
    </row>
    <row r="130" spans="1:7" x14ac:dyDescent="0.55000000000000004">
      <c r="A130" s="24" t="s">
        <v>736</v>
      </c>
      <c r="B130" s="24" t="s">
        <v>839</v>
      </c>
      <c r="C130" s="27" t="s">
        <v>525</v>
      </c>
      <c r="D130" s="28">
        <v>0</v>
      </c>
      <c r="E130" s="29">
        <v>44.367997781475317</v>
      </c>
      <c r="F130" s="29"/>
      <c r="G130" s="24" t="s">
        <v>490</v>
      </c>
    </row>
    <row r="131" spans="1:7" x14ac:dyDescent="0.55000000000000004">
      <c r="A131" s="24" t="s">
        <v>736</v>
      </c>
      <c r="B131" s="24" t="s">
        <v>839</v>
      </c>
      <c r="C131" s="27" t="s">
        <v>525</v>
      </c>
      <c r="D131" s="28">
        <v>0</v>
      </c>
      <c r="E131" s="29">
        <v>46.14951388888889</v>
      </c>
      <c r="F131" s="29"/>
      <c r="G131" s="24" t="s">
        <v>490</v>
      </c>
    </row>
    <row r="132" spans="1:7" x14ac:dyDescent="0.55000000000000004">
      <c r="A132" s="24" t="s">
        <v>736</v>
      </c>
      <c r="B132" s="24" t="s">
        <v>839</v>
      </c>
      <c r="C132" s="27" t="s">
        <v>525</v>
      </c>
      <c r="D132" s="28">
        <v>0</v>
      </c>
      <c r="E132" s="29">
        <v>50.641944444444441</v>
      </c>
      <c r="F132" s="29"/>
      <c r="G132" s="24" t="s">
        <v>490</v>
      </c>
    </row>
    <row r="133" spans="1:7" x14ac:dyDescent="0.55000000000000004">
      <c r="A133" s="24" t="s">
        <v>736</v>
      </c>
      <c r="B133" s="24" t="s">
        <v>839</v>
      </c>
      <c r="C133" s="27" t="s">
        <v>525</v>
      </c>
      <c r="D133" s="28">
        <v>0.6</v>
      </c>
      <c r="E133" s="29">
        <v>338</v>
      </c>
      <c r="F133" s="29"/>
      <c r="G133" s="24" t="s">
        <v>490</v>
      </c>
    </row>
    <row r="134" spans="1:7" x14ac:dyDescent="0.55000000000000004">
      <c r="A134" s="24" t="s">
        <v>736</v>
      </c>
      <c r="B134" s="24" t="s">
        <v>839</v>
      </c>
      <c r="C134" s="27" t="s">
        <v>525</v>
      </c>
      <c r="D134" s="28">
        <v>1.7999999999999998</v>
      </c>
      <c r="E134" s="29">
        <v>563</v>
      </c>
      <c r="F134" s="29"/>
      <c r="G134" s="24" t="s">
        <v>490</v>
      </c>
    </row>
    <row r="135" spans="1:7" x14ac:dyDescent="0.55000000000000004">
      <c r="A135" s="24" t="s">
        <v>736</v>
      </c>
      <c r="B135" s="24" t="s">
        <v>839</v>
      </c>
      <c r="C135" s="27" t="s">
        <v>525</v>
      </c>
      <c r="D135" s="28">
        <v>3.05</v>
      </c>
      <c r="E135" s="29">
        <v>726</v>
      </c>
      <c r="F135" s="29"/>
      <c r="G135" s="24" t="s">
        <v>490</v>
      </c>
    </row>
    <row r="136" spans="1:7" x14ac:dyDescent="0.55000000000000004">
      <c r="A136" s="24" t="s">
        <v>736</v>
      </c>
      <c r="B136" s="24" t="s">
        <v>839</v>
      </c>
      <c r="C136" s="27" t="s">
        <v>525</v>
      </c>
      <c r="D136" s="28">
        <v>4.3000000000000007</v>
      </c>
      <c r="E136" s="29">
        <v>724</v>
      </c>
      <c r="F136" s="29"/>
      <c r="G136" s="24" t="s">
        <v>490</v>
      </c>
    </row>
    <row r="137" spans="1:7" x14ac:dyDescent="0.55000000000000004">
      <c r="A137" s="24" t="s">
        <v>736</v>
      </c>
      <c r="B137" s="24" t="s">
        <v>839</v>
      </c>
      <c r="C137" s="27" t="s">
        <v>525</v>
      </c>
      <c r="D137" s="28">
        <v>5.5</v>
      </c>
      <c r="E137" s="29">
        <v>788</v>
      </c>
      <c r="F137" s="29"/>
      <c r="G137" s="24" t="s">
        <v>490</v>
      </c>
    </row>
    <row r="138" spans="1:7" x14ac:dyDescent="0.55000000000000004">
      <c r="A138" s="24" t="s">
        <v>736</v>
      </c>
      <c r="B138" s="24" t="s">
        <v>839</v>
      </c>
      <c r="C138" s="27" t="s">
        <v>525</v>
      </c>
      <c r="D138" s="28">
        <v>6.6999999999999993</v>
      </c>
      <c r="E138" s="29">
        <v>513</v>
      </c>
      <c r="F138" s="29"/>
      <c r="G138" s="24" t="s">
        <v>490</v>
      </c>
    </row>
    <row r="139" spans="1:7" x14ac:dyDescent="0.55000000000000004">
      <c r="A139" s="24" t="s">
        <v>736</v>
      </c>
      <c r="B139" s="24" t="s">
        <v>839</v>
      </c>
      <c r="C139" s="27" t="s">
        <v>525</v>
      </c>
      <c r="D139" s="28">
        <v>7.9499999999999993</v>
      </c>
      <c r="E139" s="29">
        <v>340</v>
      </c>
      <c r="F139" s="29"/>
      <c r="G139" s="24" t="s">
        <v>490</v>
      </c>
    </row>
    <row r="140" spans="1:7" x14ac:dyDescent="0.55000000000000004">
      <c r="A140" s="24" t="s">
        <v>736</v>
      </c>
      <c r="B140" s="24" t="s">
        <v>839</v>
      </c>
      <c r="C140" s="27" t="s">
        <v>525</v>
      </c>
      <c r="D140" s="28">
        <v>9.1999999999999993</v>
      </c>
      <c r="E140" s="29">
        <v>212</v>
      </c>
      <c r="F140" s="29"/>
      <c r="G140" s="24" t="s">
        <v>490</v>
      </c>
    </row>
    <row r="141" spans="1:7" x14ac:dyDescent="0.55000000000000004">
      <c r="A141" s="24" t="s">
        <v>736</v>
      </c>
      <c r="B141" s="24" t="s">
        <v>839</v>
      </c>
      <c r="C141" s="27" t="s">
        <v>525</v>
      </c>
      <c r="D141" s="28">
        <v>10.4</v>
      </c>
      <c r="E141" s="29">
        <v>208</v>
      </c>
      <c r="F141" s="29"/>
      <c r="G141" s="24" t="s">
        <v>490</v>
      </c>
    </row>
    <row r="142" spans="1:7" x14ac:dyDescent="0.55000000000000004">
      <c r="A142" s="24" t="s">
        <v>507</v>
      </c>
      <c r="B142" s="31" t="s">
        <v>839</v>
      </c>
      <c r="C142" s="24" t="s">
        <v>525</v>
      </c>
      <c r="D142" s="25">
        <v>0.6</v>
      </c>
      <c r="E142" s="26">
        <v>5.6121745908775029</v>
      </c>
      <c r="F142" s="26"/>
      <c r="G142" s="24" t="s">
        <v>452</v>
      </c>
    </row>
    <row r="143" spans="1:7" x14ac:dyDescent="0.55000000000000004">
      <c r="A143" s="24" t="s">
        <v>507</v>
      </c>
      <c r="B143" s="31" t="s">
        <v>839</v>
      </c>
      <c r="C143" s="24" t="s">
        <v>525</v>
      </c>
      <c r="D143" s="25">
        <v>1.7999999999999998</v>
      </c>
      <c r="E143" s="26">
        <v>5.5161199228389668</v>
      </c>
      <c r="F143" s="26"/>
      <c r="G143" s="24" t="s">
        <v>452</v>
      </c>
    </row>
    <row r="144" spans="1:7" x14ac:dyDescent="0.55000000000000004">
      <c r="A144" s="24" t="s">
        <v>507</v>
      </c>
      <c r="B144" s="31" t="s">
        <v>839</v>
      </c>
      <c r="C144" s="24" t="s">
        <v>525</v>
      </c>
      <c r="D144" s="25">
        <v>3.05</v>
      </c>
      <c r="E144" s="26">
        <v>8.1124900455722546</v>
      </c>
      <c r="F144" s="26"/>
      <c r="G144" s="24" t="s">
        <v>452</v>
      </c>
    </row>
    <row r="145" spans="1:7" x14ac:dyDescent="0.55000000000000004">
      <c r="A145" s="24" t="s">
        <v>507</v>
      </c>
      <c r="B145" s="31" t="s">
        <v>839</v>
      </c>
      <c r="C145" s="24" t="s">
        <v>525</v>
      </c>
      <c r="D145" s="25">
        <v>4.3000000000000007</v>
      </c>
      <c r="E145" s="26">
        <v>7.2802094358419955</v>
      </c>
      <c r="F145" s="26"/>
      <c r="G145" s="24" t="s">
        <v>452</v>
      </c>
    </row>
    <row r="146" spans="1:7" x14ac:dyDescent="0.55000000000000004">
      <c r="A146" s="24" t="s">
        <v>507</v>
      </c>
      <c r="B146" s="31" t="s">
        <v>839</v>
      </c>
      <c r="C146" s="24" t="s">
        <v>525</v>
      </c>
      <c r="D146" s="25">
        <v>5.5</v>
      </c>
      <c r="E146" s="26">
        <v>8.1766838417217329</v>
      </c>
      <c r="F146" s="26"/>
      <c r="G146" s="24" t="s">
        <v>452</v>
      </c>
    </row>
    <row r="147" spans="1:7" x14ac:dyDescent="0.55000000000000004">
      <c r="A147" s="24" t="s">
        <v>507</v>
      </c>
      <c r="B147" s="31" t="s">
        <v>839</v>
      </c>
      <c r="C147" s="24" t="s">
        <v>525</v>
      </c>
      <c r="D147" s="25">
        <v>6.6999999999999993</v>
      </c>
      <c r="E147" s="26">
        <v>6.5570231519575835</v>
      </c>
      <c r="F147" s="26"/>
      <c r="G147" s="24" t="s">
        <v>452</v>
      </c>
    </row>
    <row r="148" spans="1:7" x14ac:dyDescent="0.55000000000000004">
      <c r="A148" s="24" t="s">
        <v>507</v>
      </c>
      <c r="B148" s="31" t="s">
        <v>839</v>
      </c>
      <c r="C148" s="24" t="s">
        <v>525</v>
      </c>
      <c r="D148" s="25">
        <v>7.9499999999999993</v>
      </c>
      <c r="E148" s="26">
        <v>6.7004547955806935</v>
      </c>
      <c r="F148" s="26"/>
      <c r="G148" s="24" t="s">
        <v>452</v>
      </c>
    </row>
    <row r="149" spans="1:7" x14ac:dyDescent="0.55000000000000004">
      <c r="A149" s="24" t="s">
        <v>507</v>
      </c>
      <c r="B149" s="31" t="s">
        <v>839</v>
      </c>
      <c r="C149" s="24" t="s">
        <v>525</v>
      </c>
      <c r="D149" s="25">
        <v>9.1999999999999993</v>
      </c>
      <c r="E149" s="26">
        <v>7.0040370282969349</v>
      </c>
      <c r="F149" s="26"/>
      <c r="G149" s="24" t="s">
        <v>452</v>
      </c>
    </row>
    <row r="150" spans="1:7" x14ac:dyDescent="0.55000000000000004">
      <c r="A150" s="24" t="s">
        <v>507</v>
      </c>
      <c r="B150" s="31" t="s">
        <v>839</v>
      </c>
      <c r="C150" s="24" t="s">
        <v>525</v>
      </c>
      <c r="D150" s="25">
        <v>10.4</v>
      </c>
      <c r="E150" s="26">
        <v>8.4130053350607739</v>
      </c>
      <c r="F150" s="26"/>
      <c r="G150" s="24" t="s">
        <v>452</v>
      </c>
    </row>
    <row r="151" spans="1:7" x14ac:dyDescent="0.55000000000000004">
      <c r="A151" s="24" t="s">
        <v>638</v>
      </c>
      <c r="B151" s="31" t="s">
        <v>839</v>
      </c>
      <c r="C151" s="24" t="s">
        <v>525</v>
      </c>
      <c r="D151" s="25">
        <v>0</v>
      </c>
      <c r="E151" s="26">
        <v>184</v>
      </c>
      <c r="F151" s="26"/>
      <c r="G151" s="24" t="s">
        <v>452</v>
      </c>
    </row>
    <row r="152" spans="1:7" x14ac:dyDescent="0.55000000000000004">
      <c r="A152" s="24" t="s">
        <v>638</v>
      </c>
      <c r="B152" s="31" t="s">
        <v>839</v>
      </c>
      <c r="C152" s="24" t="s">
        <v>525</v>
      </c>
      <c r="D152" s="25">
        <v>0.6</v>
      </c>
      <c r="E152" s="26">
        <v>340.66818223833315</v>
      </c>
      <c r="F152" s="26"/>
      <c r="G152" s="24" t="s">
        <v>452</v>
      </c>
    </row>
    <row r="153" spans="1:7" x14ac:dyDescent="0.55000000000000004">
      <c r="A153" s="24" t="s">
        <v>638</v>
      </c>
      <c r="B153" s="31" t="s">
        <v>839</v>
      </c>
      <c r="C153" s="24" t="s">
        <v>525</v>
      </c>
      <c r="D153" s="25">
        <v>1.7999999999999998</v>
      </c>
      <c r="E153" s="26">
        <v>399.41750194267365</v>
      </c>
      <c r="F153" s="26"/>
      <c r="G153" s="24" t="s">
        <v>452</v>
      </c>
    </row>
    <row r="154" spans="1:7" x14ac:dyDescent="0.55000000000000004">
      <c r="A154" s="24" t="s">
        <v>638</v>
      </c>
      <c r="B154" s="31" t="s">
        <v>839</v>
      </c>
      <c r="C154" s="24" t="s">
        <v>525</v>
      </c>
      <c r="D154" s="25">
        <v>3.05</v>
      </c>
      <c r="E154" s="26">
        <v>443.41476655082573</v>
      </c>
      <c r="F154" s="26"/>
      <c r="G154" s="24" t="s">
        <v>452</v>
      </c>
    </row>
    <row r="155" spans="1:7" x14ac:dyDescent="0.55000000000000004">
      <c r="A155" s="24" t="s">
        <v>638</v>
      </c>
      <c r="B155" s="31" t="s">
        <v>839</v>
      </c>
      <c r="C155" s="24" t="s">
        <v>525</v>
      </c>
      <c r="D155" s="25">
        <v>4.3000000000000007</v>
      </c>
      <c r="E155" s="26">
        <v>475.38635873815957</v>
      </c>
      <c r="F155" s="26"/>
      <c r="G155" s="24" t="s">
        <v>452</v>
      </c>
    </row>
    <row r="156" spans="1:7" x14ac:dyDescent="0.55000000000000004">
      <c r="A156" s="24" t="s">
        <v>638</v>
      </c>
      <c r="B156" s="31" t="s">
        <v>839</v>
      </c>
      <c r="C156" s="24" t="s">
        <v>525</v>
      </c>
      <c r="D156" s="25">
        <v>5.5</v>
      </c>
      <c r="E156" s="26">
        <v>499.5724376073581</v>
      </c>
      <c r="F156" s="26"/>
      <c r="G156" s="24" t="s">
        <v>452</v>
      </c>
    </row>
    <row r="157" spans="1:7" x14ac:dyDescent="0.55000000000000004">
      <c r="A157" s="24" t="s">
        <v>638</v>
      </c>
      <c r="B157" s="31" t="s">
        <v>839</v>
      </c>
      <c r="C157" s="24" t="s">
        <v>525</v>
      </c>
      <c r="D157" s="25">
        <v>6.6999999999999993</v>
      </c>
      <c r="E157" s="26">
        <v>520.88154871155848</v>
      </c>
      <c r="F157" s="26"/>
      <c r="G157" s="24" t="s">
        <v>452</v>
      </c>
    </row>
    <row r="158" spans="1:7" x14ac:dyDescent="0.55000000000000004">
      <c r="A158" s="24" t="s">
        <v>638</v>
      </c>
      <c r="B158" s="31" t="s">
        <v>839</v>
      </c>
      <c r="C158" s="24" t="s">
        <v>525</v>
      </c>
      <c r="D158" s="25">
        <v>7.9499999999999993</v>
      </c>
      <c r="E158" s="26">
        <v>562.71514334768744</v>
      </c>
      <c r="F158" s="26"/>
      <c r="G158" s="24" t="s">
        <v>452</v>
      </c>
    </row>
    <row r="159" spans="1:7" x14ac:dyDescent="0.55000000000000004">
      <c r="A159" s="24" t="s">
        <v>638</v>
      </c>
      <c r="B159" s="31" t="s">
        <v>839</v>
      </c>
      <c r="C159" s="24" t="s">
        <v>525</v>
      </c>
      <c r="D159" s="25">
        <v>9.1999999999999993</v>
      </c>
      <c r="E159" s="26">
        <v>584.62923665407754</v>
      </c>
      <c r="F159" s="26"/>
      <c r="G159" s="24" t="s">
        <v>452</v>
      </c>
    </row>
    <row r="160" spans="1:7" x14ac:dyDescent="0.55000000000000004">
      <c r="A160" s="24" t="s">
        <v>638</v>
      </c>
      <c r="B160" s="31" t="s">
        <v>839</v>
      </c>
      <c r="C160" s="24" t="s">
        <v>525</v>
      </c>
      <c r="D160" s="25">
        <v>10.4</v>
      </c>
      <c r="E160" s="26">
        <v>602.53301125774317</v>
      </c>
      <c r="F160" s="26"/>
      <c r="G160" s="24" t="s">
        <v>452</v>
      </c>
    </row>
    <row r="161" spans="1:7" x14ac:dyDescent="0.55000000000000004">
      <c r="A161" s="31" t="s">
        <v>3</v>
      </c>
      <c r="B161" s="31" t="s">
        <v>840</v>
      </c>
      <c r="C161" s="31" t="s">
        <v>525</v>
      </c>
      <c r="D161" s="22">
        <v>0.6</v>
      </c>
      <c r="E161" s="22">
        <v>0.30887828162291087</v>
      </c>
      <c r="F161" s="26"/>
      <c r="G161" s="31" t="s">
        <v>448</v>
      </c>
    </row>
    <row r="162" spans="1:7" x14ac:dyDescent="0.55000000000000004">
      <c r="A162" s="31" t="s">
        <v>3</v>
      </c>
      <c r="B162" s="31" t="s">
        <v>840</v>
      </c>
      <c r="C162" s="31" t="s">
        <v>525</v>
      </c>
      <c r="D162" s="22">
        <v>1.7999999999999998</v>
      </c>
      <c r="E162" s="22">
        <v>0.65874303898170228</v>
      </c>
      <c r="F162" s="26"/>
      <c r="G162" s="31" t="s">
        <v>448</v>
      </c>
    </row>
    <row r="163" spans="1:7" x14ac:dyDescent="0.55000000000000004">
      <c r="A163" s="31" t="s">
        <v>3</v>
      </c>
      <c r="B163" s="31" t="s">
        <v>840</v>
      </c>
      <c r="C163" s="31" t="s">
        <v>525</v>
      </c>
      <c r="D163" s="22">
        <v>3.05</v>
      </c>
      <c r="E163" s="22">
        <v>0.17640413683373007</v>
      </c>
      <c r="F163" s="26"/>
      <c r="G163" s="31" t="s">
        <v>448</v>
      </c>
    </row>
    <row r="164" spans="1:7" x14ac:dyDescent="0.55000000000000004">
      <c r="A164" s="31" t="s">
        <v>3</v>
      </c>
      <c r="B164" s="31" t="s">
        <v>840</v>
      </c>
      <c r="C164" s="31" t="s">
        <v>525</v>
      </c>
      <c r="D164" s="22">
        <v>4.3000000000000007</v>
      </c>
      <c r="E164" s="22">
        <v>0.31977724741447811</v>
      </c>
      <c r="F164" s="26"/>
      <c r="G164" s="31" t="s">
        <v>448</v>
      </c>
    </row>
    <row r="165" spans="1:7" x14ac:dyDescent="0.55000000000000004">
      <c r="A165" s="31" t="s">
        <v>3</v>
      </c>
      <c r="B165" s="31" t="s">
        <v>840</v>
      </c>
      <c r="C165" s="31" t="s">
        <v>525</v>
      </c>
      <c r="D165" s="22">
        <v>5.5</v>
      </c>
      <c r="E165" s="22">
        <v>0.16585521081941113</v>
      </c>
      <c r="F165" s="26"/>
      <c r="G165" s="31" t="s">
        <v>448</v>
      </c>
    </row>
    <row r="166" spans="1:7" x14ac:dyDescent="0.55000000000000004">
      <c r="A166" s="31" t="s">
        <v>3</v>
      </c>
      <c r="B166" s="31" t="s">
        <v>840</v>
      </c>
      <c r="C166" s="31" t="s">
        <v>525</v>
      </c>
      <c r="D166" s="22">
        <v>6.6999999999999993</v>
      </c>
      <c r="E166" s="22">
        <v>0.11293556085918791</v>
      </c>
      <c r="F166" s="26"/>
      <c r="G166" s="31" t="s">
        <v>448</v>
      </c>
    </row>
    <row r="167" spans="1:7" x14ac:dyDescent="0.55000000000000004">
      <c r="A167" s="31" t="s">
        <v>3</v>
      </c>
      <c r="B167" s="31" t="s">
        <v>840</v>
      </c>
      <c r="C167" s="31" t="s">
        <v>525</v>
      </c>
      <c r="D167" s="22">
        <v>7.9499999999999993</v>
      </c>
      <c r="E167" s="22">
        <v>-0.13161495624502945</v>
      </c>
      <c r="F167" s="26"/>
      <c r="G167" s="31" t="s">
        <v>448</v>
      </c>
    </row>
    <row r="168" spans="1:7" x14ac:dyDescent="0.55000000000000004">
      <c r="A168" s="31" t="s">
        <v>3</v>
      </c>
      <c r="B168" s="31" t="s">
        <v>840</v>
      </c>
      <c r="C168" s="31" t="s">
        <v>525</v>
      </c>
      <c r="D168" s="22">
        <v>9.1999999999999993</v>
      </c>
      <c r="E168" s="22">
        <v>-7.368337311058086E-2</v>
      </c>
      <c r="F168" s="26"/>
      <c r="G168" s="31" t="s">
        <v>448</v>
      </c>
    </row>
    <row r="169" spans="1:7" x14ac:dyDescent="0.55000000000000004">
      <c r="A169" s="31" t="s">
        <v>3</v>
      </c>
      <c r="B169" s="31" t="s">
        <v>840</v>
      </c>
      <c r="C169" s="31" t="s">
        <v>525</v>
      </c>
      <c r="D169" s="22">
        <v>10.4</v>
      </c>
      <c r="E169" s="22">
        <v>-7.9920445505171037E-2</v>
      </c>
      <c r="F169" s="26"/>
      <c r="G169" s="31" t="s">
        <v>448</v>
      </c>
    </row>
    <row r="170" spans="1:7" x14ac:dyDescent="0.55000000000000004">
      <c r="A170" s="31" t="s">
        <v>2</v>
      </c>
      <c r="B170" s="31" t="s">
        <v>840</v>
      </c>
      <c r="C170" s="31" t="s">
        <v>525</v>
      </c>
      <c r="D170" s="22">
        <v>0.6</v>
      </c>
      <c r="E170" s="23">
        <v>0.44792372210792847</v>
      </c>
      <c r="F170" s="26"/>
      <c r="G170" s="31" t="s">
        <v>448</v>
      </c>
    </row>
    <row r="171" spans="1:7" x14ac:dyDescent="0.55000000000000004">
      <c r="A171" s="31" t="s">
        <v>2</v>
      </c>
      <c r="B171" s="31" t="s">
        <v>840</v>
      </c>
      <c r="C171" s="31" t="s">
        <v>525</v>
      </c>
      <c r="D171" s="22">
        <v>1.7999999999999998</v>
      </c>
      <c r="E171" s="23">
        <v>0.26273460990663083</v>
      </c>
      <c r="F171" s="26"/>
      <c r="G171" s="31" t="s">
        <v>448</v>
      </c>
    </row>
    <row r="172" spans="1:7" x14ac:dyDescent="0.55000000000000004">
      <c r="A172" s="31" t="s">
        <v>2</v>
      </c>
      <c r="B172" s="31" t="s">
        <v>840</v>
      </c>
      <c r="C172" s="31" t="s">
        <v>525</v>
      </c>
      <c r="D172" s="22">
        <v>3.05</v>
      </c>
      <c r="E172" s="23">
        <v>5.3421427441050807E-2</v>
      </c>
      <c r="F172" s="26"/>
      <c r="G172" s="31" t="s">
        <v>448</v>
      </c>
    </row>
    <row r="173" spans="1:7" x14ac:dyDescent="0.55000000000000004">
      <c r="A173" s="31" t="s">
        <v>2</v>
      </c>
      <c r="B173" s="31" t="s">
        <v>840</v>
      </c>
      <c r="C173" s="31" t="s">
        <v>525</v>
      </c>
      <c r="D173" s="22">
        <v>4.3000000000000007</v>
      </c>
      <c r="E173" s="23">
        <v>4.5383763253679377E-2</v>
      </c>
      <c r="F173" s="26"/>
      <c r="G173" s="31" t="s">
        <v>448</v>
      </c>
    </row>
    <row r="174" spans="1:7" x14ac:dyDescent="0.55000000000000004">
      <c r="A174" s="31" t="s">
        <v>2</v>
      </c>
      <c r="B174" s="31" t="s">
        <v>840</v>
      </c>
      <c r="C174" s="31" t="s">
        <v>525</v>
      </c>
      <c r="D174" s="22">
        <v>5.5</v>
      </c>
      <c r="E174" s="23">
        <v>5.4818800443108074E-3</v>
      </c>
      <c r="F174" s="26"/>
      <c r="G174" s="31" t="s">
        <v>448</v>
      </c>
    </row>
    <row r="175" spans="1:7" x14ac:dyDescent="0.55000000000000004">
      <c r="A175" s="31" t="s">
        <v>2</v>
      </c>
      <c r="B175" s="31" t="s">
        <v>840</v>
      </c>
      <c r="C175" s="31" t="s">
        <v>525</v>
      </c>
      <c r="D175" s="22">
        <v>6.6999999999999993</v>
      </c>
      <c r="E175" s="23">
        <v>-4.1493907263807613E-3</v>
      </c>
      <c r="F175" s="26"/>
      <c r="G175" s="31" t="s">
        <v>448</v>
      </c>
    </row>
    <row r="176" spans="1:7" x14ac:dyDescent="0.55000000000000004">
      <c r="A176" s="31" t="s">
        <v>2</v>
      </c>
      <c r="B176" s="31" t="s">
        <v>840</v>
      </c>
      <c r="C176" s="31" t="s">
        <v>525</v>
      </c>
      <c r="D176" s="22">
        <v>7.9499999999999993</v>
      </c>
      <c r="E176" s="23">
        <v>-3.3106504193701654E-3</v>
      </c>
      <c r="F176" s="26"/>
      <c r="G176" s="31" t="s">
        <v>448</v>
      </c>
    </row>
    <row r="177" spans="1:7" x14ac:dyDescent="0.55000000000000004">
      <c r="A177" s="31" t="s">
        <v>2</v>
      </c>
      <c r="B177" s="31" t="s">
        <v>840</v>
      </c>
      <c r="C177" s="31" t="s">
        <v>525</v>
      </c>
      <c r="D177" s="22">
        <v>9.1999999999999993</v>
      </c>
      <c r="E177" s="23">
        <v>5.6812786833360216E-4</v>
      </c>
      <c r="F177" s="26"/>
      <c r="G177" s="31" t="s">
        <v>448</v>
      </c>
    </row>
    <row r="178" spans="1:7" x14ac:dyDescent="0.55000000000000004">
      <c r="A178" s="31" t="s">
        <v>2</v>
      </c>
      <c r="B178" s="31" t="s">
        <v>840</v>
      </c>
      <c r="C178" s="31" t="s">
        <v>525</v>
      </c>
      <c r="D178" s="22">
        <v>10.4</v>
      </c>
      <c r="E178" s="23">
        <v>3.0811837316031066E-3</v>
      </c>
      <c r="F178" s="26"/>
      <c r="G178" s="31" t="s">
        <v>448</v>
      </c>
    </row>
    <row r="179" spans="1:7" x14ac:dyDescent="0.55000000000000004">
      <c r="A179" s="24" t="s">
        <v>527</v>
      </c>
      <c r="B179" s="31" t="s">
        <v>838</v>
      </c>
      <c r="C179" s="24" t="s">
        <v>525</v>
      </c>
      <c r="D179" s="22">
        <v>0.5</v>
      </c>
      <c r="E179" s="26">
        <v>437.46495916990841</v>
      </c>
      <c r="F179" s="26"/>
      <c r="G179" s="24" t="s">
        <v>452</v>
      </c>
    </row>
    <row r="180" spans="1:7" x14ac:dyDescent="0.55000000000000004">
      <c r="A180" s="24" t="s">
        <v>527</v>
      </c>
      <c r="B180" s="31" t="s">
        <v>838</v>
      </c>
      <c r="C180" s="24" t="s">
        <v>525</v>
      </c>
      <c r="D180" s="22">
        <v>1.5</v>
      </c>
      <c r="E180" s="26">
        <v>439.78441284688927</v>
      </c>
      <c r="F180" s="26"/>
      <c r="G180" s="24" t="s">
        <v>452</v>
      </c>
    </row>
    <row r="181" spans="1:7" x14ac:dyDescent="0.55000000000000004">
      <c r="A181" s="24" t="s">
        <v>527</v>
      </c>
      <c r="B181" s="31" t="s">
        <v>838</v>
      </c>
      <c r="C181" s="24" t="s">
        <v>525</v>
      </c>
      <c r="D181" s="22">
        <v>2.5</v>
      </c>
      <c r="E181" s="26">
        <v>432.88969536196163</v>
      </c>
      <c r="F181" s="26"/>
      <c r="G181" s="24" t="s">
        <v>452</v>
      </c>
    </row>
    <row r="182" spans="1:7" x14ac:dyDescent="0.55000000000000004">
      <c r="A182" s="24" t="s">
        <v>527</v>
      </c>
      <c r="B182" s="31" t="s">
        <v>838</v>
      </c>
      <c r="C182" s="24" t="s">
        <v>525</v>
      </c>
      <c r="D182" s="22">
        <v>3.5</v>
      </c>
      <c r="E182" s="26">
        <v>438.06957285704817</v>
      </c>
      <c r="F182" s="26"/>
      <c r="G182" s="24" t="s">
        <v>452</v>
      </c>
    </row>
    <row r="183" spans="1:7" x14ac:dyDescent="0.55000000000000004">
      <c r="A183" s="24" t="s">
        <v>527</v>
      </c>
      <c r="B183" s="31" t="s">
        <v>838</v>
      </c>
      <c r="C183" s="24" t="s">
        <v>525</v>
      </c>
      <c r="D183" s="22">
        <v>4.5</v>
      </c>
      <c r="E183" s="26">
        <v>441.4320735381591</v>
      </c>
      <c r="F183" s="26"/>
      <c r="G183" s="24" t="s">
        <v>452</v>
      </c>
    </row>
    <row r="184" spans="1:7" x14ac:dyDescent="0.55000000000000004">
      <c r="A184" s="24" t="s">
        <v>527</v>
      </c>
      <c r="B184" s="31" t="s">
        <v>838</v>
      </c>
      <c r="C184" s="24" t="s">
        <v>525</v>
      </c>
      <c r="D184" s="22">
        <v>5.5</v>
      </c>
      <c r="E184" s="26">
        <v>435.82790573630768</v>
      </c>
      <c r="F184" s="26"/>
      <c r="G184" s="24" t="s">
        <v>452</v>
      </c>
    </row>
    <row r="185" spans="1:7" x14ac:dyDescent="0.55000000000000004">
      <c r="A185" s="24" t="s">
        <v>527</v>
      </c>
      <c r="B185" s="31" t="s">
        <v>838</v>
      </c>
      <c r="C185" s="24" t="s">
        <v>525</v>
      </c>
      <c r="D185" s="22">
        <v>8.5</v>
      </c>
      <c r="E185" s="26">
        <v>440.90524640725954</v>
      </c>
      <c r="F185" s="26"/>
      <c r="G185" s="24" t="s">
        <v>452</v>
      </c>
    </row>
    <row r="186" spans="1:7" x14ac:dyDescent="0.55000000000000004">
      <c r="A186" s="24" t="s">
        <v>527</v>
      </c>
      <c r="B186" s="31" t="s">
        <v>838</v>
      </c>
      <c r="C186" s="24" t="s">
        <v>525</v>
      </c>
      <c r="D186" s="22">
        <v>9.5</v>
      </c>
      <c r="E186" s="26">
        <v>442.58472887153681</v>
      </c>
      <c r="F186" s="26"/>
      <c r="G186" s="24" t="s">
        <v>452</v>
      </c>
    </row>
    <row r="187" spans="1:7" x14ac:dyDescent="0.55000000000000004">
      <c r="A187" s="24" t="s">
        <v>527</v>
      </c>
      <c r="B187" s="31" t="s">
        <v>838</v>
      </c>
      <c r="C187" s="24" t="s">
        <v>525</v>
      </c>
      <c r="D187" s="22">
        <v>11.5</v>
      </c>
      <c r="E187" s="26">
        <v>440.37841927635998</v>
      </c>
      <c r="F187" s="26"/>
      <c r="G187" s="24" t="s">
        <v>452</v>
      </c>
    </row>
    <row r="188" spans="1:7" x14ac:dyDescent="0.55000000000000004">
      <c r="A188" s="24" t="s">
        <v>527</v>
      </c>
      <c r="B188" s="31" t="s">
        <v>838</v>
      </c>
      <c r="C188" s="24" t="s">
        <v>525</v>
      </c>
      <c r="D188" s="22">
        <v>13.5</v>
      </c>
      <c r="E188" s="26">
        <v>446.93016876331933</v>
      </c>
      <c r="F188" s="26"/>
      <c r="G188" s="24" t="s">
        <v>452</v>
      </c>
    </row>
    <row r="189" spans="1:7" x14ac:dyDescent="0.55000000000000004">
      <c r="A189" s="24" t="s">
        <v>527</v>
      </c>
      <c r="B189" s="31" t="s">
        <v>838</v>
      </c>
      <c r="C189" s="24" t="s">
        <v>525</v>
      </c>
      <c r="D189" s="22">
        <v>15.5</v>
      </c>
      <c r="E189" s="26">
        <v>433.81252677917502</v>
      </c>
      <c r="F189" s="26"/>
      <c r="G189" s="24" t="s">
        <v>452</v>
      </c>
    </row>
    <row r="190" spans="1:7" x14ac:dyDescent="0.55000000000000004">
      <c r="A190" s="24" t="s">
        <v>527</v>
      </c>
      <c r="B190" s="31" t="s">
        <v>838</v>
      </c>
      <c r="C190" s="24" t="s">
        <v>525</v>
      </c>
      <c r="D190" s="22">
        <v>17.5</v>
      </c>
      <c r="E190" s="26">
        <v>436.76841591630296</v>
      </c>
      <c r="F190" s="26"/>
      <c r="G190" s="24" t="s">
        <v>452</v>
      </c>
    </row>
    <row r="191" spans="1:7" x14ac:dyDescent="0.55000000000000004">
      <c r="A191" s="24" t="s">
        <v>527</v>
      </c>
      <c r="B191" s="31" t="s">
        <v>838</v>
      </c>
      <c r="C191" s="24" t="s">
        <v>525</v>
      </c>
      <c r="D191" s="22">
        <v>19.5</v>
      </c>
      <c r="E191" s="26">
        <v>438.12260914539377</v>
      </c>
      <c r="F191" s="26"/>
      <c r="G191" s="24" t="s">
        <v>452</v>
      </c>
    </row>
    <row r="192" spans="1:7" x14ac:dyDescent="0.55000000000000004">
      <c r="A192" s="24" t="s">
        <v>527</v>
      </c>
      <c r="B192" s="31" t="s">
        <v>838</v>
      </c>
      <c r="C192" s="24" t="s">
        <v>525</v>
      </c>
      <c r="D192" s="22">
        <v>21.5</v>
      </c>
      <c r="E192" s="26">
        <v>443.09034148709816</v>
      </c>
      <c r="F192" s="26"/>
      <c r="G192" s="24" t="s">
        <v>452</v>
      </c>
    </row>
    <row r="193" spans="1:7" x14ac:dyDescent="0.55000000000000004">
      <c r="A193" s="24" t="s">
        <v>527</v>
      </c>
      <c r="B193" s="31" t="s">
        <v>838</v>
      </c>
      <c r="C193" s="24" t="s">
        <v>525</v>
      </c>
      <c r="D193" s="22">
        <v>23.5</v>
      </c>
      <c r="E193" s="26">
        <v>437.40838712900648</v>
      </c>
      <c r="F193" s="26"/>
      <c r="G193" s="24" t="s">
        <v>452</v>
      </c>
    </row>
    <row r="194" spans="1:7" x14ac:dyDescent="0.55000000000000004">
      <c r="A194" s="24" t="s">
        <v>527</v>
      </c>
      <c r="B194" s="31" t="s">
        <v>838</v>
      </c>
      <c r="C194" s="24" t="s">
        <v>525</v>
      </c>
      <c r="D194" s="22">
        <v>25.5</v>
      </c>
      <c r="E194" s="26">
        <v>435.58040305736154</v>
      </c>
      <c r="F194" s="26"/>
      <c r="G194" s="24" t="s">
        <v>452</v>
      </c>
    </row>
    <row r="195" spans="1:7" x14ac:dyDescent="0.55000000000000004">
      <c r="A195" s="24" t="s">
        <v>527</v>
      </c>
      <c r="B195" s="31" t="s">
        <v>838</v>
      </c>
      <c r="C195" s="24" t="s">
        <v>525</v>
      </c>
      <c r="D195" s="22">
        <v>27.5</v>
      </c>
      <c r="E195" s="26">
        <v>436.34058985698175</v>
      </c>
      <c r="F195" s="26"/>
      <c r="G195" s="24" t="s">
        <v>452</v>
      </c>
    </row>
    <row r="196" spans="1:7" x14ac:dyDescent="0.55000000000000004">
      <c r="A196" s="24" t="s">
        <v>527</v>
      </c>
      <c r="B196" s="31" t="s">
        <v>838</v>
      </c>
      <c r="C196" s="24" t="s">
        <v>525</v>
      </c>
      <c r="D196" s="22">
        <v>29.5</v>
      </c>
      <c r="E196" s="26">
        <v>438.44436262802384</v>
      </c>
      <c r="F196" s="26"/>
      <c r="G196" s="24" t="s">
        <v>452</v>
      </c>
    </row>
    <row r="197" spans="1:7" x14ac:dyDescent="0.55000000000000004">
      <c r="A197" s="24" t="s">
        <v>527</v>
      </c>
      <c r="B197" s="31" t="s">
        <v>838</v>
      </c>
      <c r="C197" s="24" t="s">
        <v>525</v>
      </c>
      <c r="D197" s="22">
        <v>31.5</v>
      </c>
      <c r="E197" s="26">
        <v>430.80360135370142</v>
      </c>
      <c r="F197" s="26"/>
      <c r="G197" s="24" t="s">
        <v>452</v>
      </c>
    </row>
    <row r="198" spans="1:7" x14ac:dyDescent="0.55000000000000004">
      <c r="A198" s="24" t="s">
        <v>529</v>
      </c>
      <c r="B198" s="31" t="s">
        <v>838</v>
      </c>
      <c r="C198" s="24" t="s">
        <v>525</v>
      </c>
      <c r="D198" s="22">
        <v>0.5</v>
      </c>
      <c r="E198" s="26">
        <v>369.2902475414266</v>
      </c>
      <c r="F198" s="26"/>
      <c r="G198" s="24" t="s">
        <v>452</v>
      </c>
    </row>
    <row r="199" spans="1:7" x14ac:dyDescent="0.55000000000000004">
      <c r="A199" s="24" t="s">
        <v>529</v>
      </c>
      <c r="B199" s="31" t="s">
        <v>838</v>
      </c>
      <c r="C199" s="24" t="s">
        <v>525</v>
      </c>
      <c r="D199" s="22">
        <v>1.5</v>
      </c>
      <c r="E199" s="26">
        <v>262.28724740827556</v>
      </c>
      <c r="F199" s="26"/>
      <c r="G199" s="24" t="s">
        <v>452</v>
      </c>
    </row>
    <row r="200" spans="1:7" x14ac:dyDescent="0.55000000000000004">
      <c r="A200" s="24" t="s">
        <v>529</v>
      </c>
      <c r="B200" s="31" t="s">
        <v>838</v>
      </c>
      <c r="C200" s="24" t="s">
        <v>525</v>
      </c>
      <c r="D200" s="22">
        <v>2.5</v>
      </c>
      <c r="E200" s="26">
        <v>284.27812031826659</v>
      </c>
      <c r="F200" s="26"/>
      <c r="G200" s="24" t="s">
        <v>452</v>
      </c>
    </row>
    <row r="201" spans="1:7" x14ac:dyDescent="0.55000000000000004">
      <c r="A201" s="24" t="s">
        <v>529</v>
      </c>
      <c r="B201" s="31" t="s">
        <v>838</v>
      </c>
      <c r="C201" s="24" t="s">
        <v>525</v>
      </c>
      <c r="D201" s="22">
        <v>3.5</v>
      </c>
      <c r="E201" s="26">
        <v>247.94746594836894</v>
      </c>
      <c r="F201" s="26"/>
      <c r="G201" s="24" t="s">
        <v>452</v>
      </c>
    </row>
    <row r="202" spans="1:7" x14ac:dyDescent="0.55000000000000004">
      <c r="A202" s="24" t="s">
        <v>529</v>
      </c>
      <c r="B202" s="31" t="s">
        <v>838</v>
      </c>
      <c r="C202" s="24" t="s">
        <v>525</v>
      </c>
      <c r="D202" s="22">
        <v>4.5</v>
      </c>
      <c r="E202" s="26">
        <v>293.79520122752609</v>
      </c>
      <c r="F202" s="26"/>
      <c r="G202" s="24" t="s">
        <v>452</v>
      </c>
    </row>
    <row r="203" spans="1:7" x14ac:dyDescent="0.55000000000000004">
      <c r="A203" s="24" t="s">
        <v>529</v>
      </c>
      <c r="B203" s="31" t="s">
        <v>838</v>
      </c>
      <c r="C203" s="24" t="s">
        <v>525</v>
      </c>
      <c r="D203" s="22">
        <v>5.5</v>
      </c>
      <c r="E203" s="26">
        <v>263.12132865650278</v>
      </c>
      <c r="F203" s="26"/>
      <c r="G203" s="24" t="s">
        <v>452</v>
      </c>
    </row>
    <row r="204" spans="1:7" x14ac:dyDescent="0.55000000000000004">
      <c r="A204" s="24" t="s">
        <v>529</v>
      </c>
      <c r="B204" s="31" t="s">
        <v>838</v>
      </c>
      <c r="C204" s="24" t="s">
        <v>525</v>
      </c>
      <c r="D204" s="22">
        <v>8.5</v>
      </c>
      <c r="E204" s="26">
        <v>278.23637794328727</v>
      </c>
      <c r="F204" s="26"/>
      <c r="G204" s="24" t="s">
        <v>452</v>
      </c>
    </row>
    <row r="205" spans="1:7" x14ac:dyDescent="0.55000000000000004">
      <c r="A205" s="24" t="s">
        <v>529</v>
      </c>
      <c r="B205" s="31" t="s">
        <v>838</v>
      </c>
      <c r="C205" s="24" t="s">
        <v>525</v>
      </c>
      <c r="D205" s="22">
        <v>9.5</v>
      </c>
      <c r="E205" s="26">
        <v>268.3984965539405</v>
      </c>
      <c r="F205" s="26"/>
      <c r="G205" s="24" t="s">
        <v>452</v>
      </c>
    </row>
    <row r="206" spans="1:7" x14ac:dyDescent="0.55000000000000004">
      <c r="A206" s="24" t="s">
        <v>529</v>
      </c>
      <c r="B206" s="31" t="s">
        <v>838</v>
      </c>
      <c r="C206" s="24" t="s">
        <v>525</v>
      </c>
      <c r="D206" s="22">
        <v>11.5</v>
      </c>
      <c r="E206" s="26">
        <v>272.78811645646965</v>
      </c>
      <c r="F206" s="26"/>
      <c r="G206" s="24" t="s">
        <v>452</v>
      </c>
    </row>
    <row r="207" spans="1:7" x14ac:dyDescent="0.55000000000000004">
      <c r="A207" s="24" t="s">
        <v>529</v>
      </c>
      <c r="B207" s="31" t="s">
        <v>838</v>
      </c>
      <c r="C207" s="24" t="s">
        <v>525</v>
      </c>
      <c r="D207" s="22">
        <v>13.5</v>
      </c>
      <c r="E207" s="26">
        <v>276.49336200147911</v>
      </c>
      <c r="F207" s="26"/>
      <c r="G207" s="24" t="s">
        <v>452</v>
      </c>
    </row>
    <row r="208" spans="1:7" x14ac:dyDescent="0.55000000000000004">
      <c r="A208" s="24" t="s">
        <v>529</v>
      </c>
      <c r="B208" s="31" t="s">
        <v>838</v>
      </c>
      <c r="C208" s="24" t="s">
        <v>525</v>
      </c>
      <c r="D208" s="22">
        <v>15.5</v>
      </c>
      <c r="E208" s="26">
        <v>277.71240382581118</v>
      </c>
      <c r="F208" s="26"/>
      <c r="G208" s="24" t="s">
        <v>452</v>
      </c>
    </row>
    <row r="209" spans="1:7" x14ac:dyDescent="0.55000000000000004">
      <c r="A209" s="24" t="s">
        <v>529</v>
      </c>
      <c r="B209" s="31" t="s">
        <v>838</v>
      </c>
      <c r="C209" s="24" t="s">
        <v>525</v>
      </c>
      <c r="D209" s="22">
        <v>17.5</v>
      </c>
      <c r="E209" s="26">
        <v>275.37590699584138</v>
      </c>
      <c r="F209" s="26"/>
      <c r="G209" s="24" t="s">
        <v>452</v>
      </c>
    </row>
    <row r="210" spans="1:7" x14ac:dyDescent="0.55000000000000004">
      <c r="A210" s="24" t="s">
        <v>529</v>
      </c>
      <c r="B210" s="31" t="s">
        <v>838</v>
      </c>
      <c r="C210" s="24" t="s">
        <v>525</v>
      </c>
      <c r="D210" s="22">
        <v>19.5</v>
      </c>
      <c r="E210" s="26">
        <v>266.87469427352534</v>
      </c>
      <c r="F210" s="26"/>
      <c r="G210" s="24" t="s">
        <v>452</v>
      </c>
    </row>
    <row r="211" spans="1:7" x14ac:dyDescent="0.55000000000000004">
      <c r="A211" s="24" t="s">
        <v>529</v>
      </c>
      <c r="B211" s="31" t="s">
        <v>838</v>
      </c>
      <c r="C211" s="24" t="s">
        <v>525</v>
      </c>
      <c r="D211" s="22">
        <v>21.5</v>
      </c>
      <c r="E211" s="26">
        <v>264.01957000074754</v>
      </c>
      <c r="F211" s="26"/>
      <c r="G211" s="24" t="s">
        <v>452</v>
      </c>
    </row>
    <row r="212" spans="1:7" x14ac:dyDescent="0.55000000000000004">
      <c r="A212" s="24" t="s">
        <v>529</v>
      </c>
      <c r="B212" s="31" t="s">
        <v>838</v>
      </c>
      <c r="C212" s="24" t="s">
        <v>525</v>
      </c>
      <c r="D212" s="22">
        <v>23.5</v>
      </c>
      <c r="E212" s="26">
        <v>252.06440544282384</v>
      </c>
      <c r="F212" s="26"/>
      <c r="G212" s="24" t="s">
        <v>452</v>
      </c>
    </row>
    <row r="213" spans="1:7" x14ac:dyDescent="0.55000000000000004">
      <c r="A213" s="24" t="s">
        <v>529</v>
      </c>
      <c r="B213" s="31" t="s">
        <v>838</v>
      </c>
      <c r="C213" s="24" t="s">
        <v>525</v>
      </c>
      <c r="D213" s="22">
        <v>25.5</v>
      </c>
      <c r="E213" s="26">
        <v>242.49920446155127</v>
      </c>
      <c r="F213" s="26"/>
      <c r="G213" s="24" t="s">
        <v>452</v>
      </c>
    </row>
    <row r="214" spans="1:7" x14ac:dyDescent="0.55000000000000004">
      <c r="A214" s="24" t="s">
        <v>529</v>
      </c>
      <c r="B214" s="31" t="s">
        <v>838</v>
      </c>
      <c r="C214" s="24" t="s">
        <v>525</v>
      </c>
      <c r="D214" s="22">
        <v>27.5</v>
      </c>
      <c r="E214" s="26">
        <v>239.89537389817528</v>
      </c>
      <c r="F214" s="26"/>
      <c r="G214" s="24" t="s">
        <v>452</v>
      </c>
    </row>
    <row r="215" spans="1:7" x14ac:dyDescent="0.55000000000000004">
      <c r="A215" s="24" t="s">
        <v>529</v>
      </c>
      <c r="B215" s="31" t="s">
        <v>838</v>
      </c>
      <c r="C215" s="24" t="s">
        <v>525</v>
      </c>
      <c r="D215" s="22">
        <v>29.5</v>
      </c>
      <c r="E215" s="26">
        <v>223.45969596836426</v>
      </c>
      <c r="F215" s="26"/>
      <c r="G215" s="24" t="s">
        <v>452</v>
      </c>
    </row>
    <row r="216" spans="1:7" x14ac:dyDescent="0.55000000000000004">
      <c r="A216" s="24" t="s">
        <v>529</v>
      </c>
      <c r="B216" s="31" t="s">
        <v>838</v>
      </c>
      <c r="C216" s="24" t="s">
        <v>525</v>
      </c>
      <c r="D216" s="22">
        <v>31.5</v>
      </c>
      <c r="E216" s="26">
        <v>230.95038717840495</v>
      </c>
      <c r="F216" s="26"/>
      <c r="G216" s="24" t="s">
        <v>452</v>
      </c>
    </row>
    <row r="217" spans="1:7" x14ac:dyDescent="0.55000000000000004">
      <c r="A217" s="24" t="s">
        <v>526</v>
      </c>
      <c r="B217" s="31" t="s">
        <v>838</v>
      </c>
      <c r="C217" s="24" t="s">
        <v>525</v>
      </c>
      <c r="D217" s="22">
        <v>0.5</v>
      </c>
      <c r="E217" s="26">
        <v>26.412244186866367</v>
      </c>
      <c r="F217" s="26"/>
      <c r="G217" s="24" t="s">
        <v>452</v>
      </c>
    </row>
    <row r="218" spans="1:7" x14ac:dyDescent="0.55000000000000004">
      <c r="A218" s="24" t="s">
        <v>526</v>
      </c>
      <c r="B218" s="31" t="s">
        <v>838</v>
      </c>
      <c r="C218" s="24" t="s">
        <v>525</v>
      </c>
      <c r="D218" s="22">
        <v>1.5</v>
      </c>
      <c r="E218" s="26">
        <v>26.132975671462518</v>
      </c>
      <c r="F218" s="26"/>
      <c r="G218" s="24" t="s">
        <v>452</v>
      </c>
    </row>
    <row r="219" spans="1:7" x14ac:dyDescent="0.55000000000000004">
      <c r="A219" s="24" t="s">
        <v>526</v>
      </c>
      <c r="B219" s="31" t="s">
        <v>838</v>
      </c>
      <c r="C219" s="24" t="s">
        <v>525</v>
      </c>
      <c r="D219" s="22">
        <v>2.5</v>
      </c>
      <c r="E219" s="26">
        <v>25.719327951065964</v>
      </c>
      <c r="F219" s="26"/>
      <c r="G219" s="24" t="s">
        <v>452</v>
      </c>
    </row>
    <row r="220" spans="1:7" x14ac:dyDescent="0.55000000000000004">
      <c r="A220" s="24" t="s">
        <v>526</v>
      </c>
      <c r="B220" s="31" t="s">
        <v>838</v>
      </c>
      <c r="C220" s="24" t="s">
        <v>525</v>
      </c>
      <c r="D220" s="22">
        <v>3.5</v>
      </c>
      <c r="E220" s="26">
        <v>25.668178771362967</v>
      </c>
      <c r="F220" s="26"/>
      <c r="G220" s="24" t="s">
        <v>452</v>
      </c>
    </row>
    <row r="221" spans="1:7" x14ac:dyDescent="0.55000000000000004">
      <c r="A221" s="24" t="s">
        <v>526</v>
      </c>
      <c r="B221" s="31" t="s">
        <v>838</v>
      </c>
      <c r="C221" s="24" t="s">
        <v>525</v>
      </c>
      <c r="D221" s="22">
        <v>4.5</v>
      </c>
      <c r="E221" s="26">
        <v>25.638049802496816</v>
      </c>
      <c r="F221" s="26"/>
      <c r="G221" s="24" t="s">
        <v>452</v>
      </c>
    </row>
    <row r="222" spans="1:7" x14ac:dyDescent="0.55000000000000004">
      <c r="A222" s="24" t="s">
        <v>526</v>
      </c>
      <c r="B222" s="31" t="s">
        <v>838</v>
      </c>
      <c r="C222" s="24" t="s">
        <v>525</v>
      </c>
      <c r="D222" s="22">
        <v>5.5</v>
      </c>
      <c r="E222" s="26">
        <v>25.787643636285722</v>
      </c>
      <c r="F222" s="26"/>
      <c r="G222" s="24" t="s">
        <v>452</v>
      </c>
    </row>
    <row r="223" spans="1:7" x14ac:dyDescent="0.55000000000000004">
      <c r="A223" s="24" t="s">
        <v>526</v>
      </c>
      <c r="B223" s="31" t="s">
        <v>838</v>
      </c>
      <c r="C223" s="24" t="s">
        <v>525</v>
      </c>
      <c r="D223" s="22">
        <v>8.5</v>
      </c>
      <c r="E223" s="26">
        <v>24.898088332918707</v>
      </c>
      <c r="F223" s="26"/>
      <c r="G223" s="24" t="s">
        <v>452</v>
      </c>
    </row>
    <row r="224" spans="1:7" x14ac:dyDescent="0.55000000000000004">
      <c r="A224" s="24" t="s">
        <v>526</v>
      </c>
      <c r="B224" s="31" t="s">
        <v>838</v>
      </c>
      <c r="C224" s="24" t="s">
        <v>525</v>
      </c>
      <c r="D224" s="22">
        <v>9.5</v>
      </c>
      <c r="E224" s="26">
        <v>25.128810170913638</v>
      </c>
      <c r="F224" s="26"/>
      <c r="G224" s="24" t="s">
        <v>452</v>
      </c>
    </row>
    <row r="225" spans="1:7" x14ac:dyDescent="0.55000000000000004">
      <c r="A225" s="24" t="s">
        <v>526</v>
      </c>
      <c r="B225" s="31" t="s">
        <v>838</v>
      </c>
      <c r="C225" s="24" t="s">
        <v>525</v>
      </c>
      <c r="D225" s="22">
        <v>11.5</v>
      </c>
      <c r="E225" s="26">
        <v>24.768113362577523</v>
      </c>
      <c r="F225" s="26"/>
      <c r="G225" s="24" t="s">
        <v>452</v>
      </c>
    </row>
    <row r="226" spans="1:7" x14ac:dyDescent="0.55000000000000004">
      <c r="A226" s="24" t="s">
        <v>526</v>
      </c>
      <c r="B226" s="31" t="s">
        <v>838</v>
      </c>
      <c r="C226" s="24" t="s">
        <v>525</v>
      </c>
      <c r="D226" s="22">
        <v>13.5</v>
      </c>
      <c r="E226" s="26">
        <v>24.473980555224767</v>
      </c>
      <c r="F226" s="26"/>
      <c r="G226" s="24" t="s">
        <v>452</v>
      </c>
    </row>
    <row r="227" spans="1:7" x14ac:dyDescent="0.55000000000000004">
      <c r="A227" s="24" t="s">
        <v>526</v>
      </c>
      <c r="B227" s="31" t="s">
        <v>838</v>
      </c>
      <c r="C227" s="24" t="s">
        <v>525</v>
      </c>
      <c r="D227" s="22">
        <v>15.5</v>
      </c>
      <c r="E227" s="26">
        <v>24.340702408894938</v>
      </c>
      <c r="F227" s="26"/>
      <c r="G227" s="24" t="s">
        <v>452</v>
      </c>
    </row>
    <row r="228" spans="1:7" x14ac:dyDescent="0.55000000000000004">
      <c r="A228" s="24" t="s">
        <v>526</v>
      </c>
      <c r="B228" s="31" t="s">
        <v>838</v>
      </c>
      <c r="C228" s="24" t="s">
        <v>525</v>
      </c>
      <c r="D228" s="22">
        <v>17.5</v>
      </c>
      <c r="E228" s="26">
        <v>24.096017145129814</v>
      </c>
      <c r="F228" s="26"/>
      <c r="G228" s="24" t="s">
        <v>452</v>
      </c>
    </row>
    <row r="229" spans="1:7" x14ac:dyDescent="0.55000000000000004">
      <c r="A229" s="24" t="s">
        <v>526</v>
      </c>
      <c r="B229" s="31" t="s">
        <v>838</v>
      </c>
      <c r="C229" s="24" t="s">
        <v>525</v>
      </c>
      <c r="D229" s="22">
        <v>19.5</v>
      </c>
      <c r="E229" s="26">
        <v>24.144764015022883</v>
      </c>
      <c r="F229" s="26"/>
      <c r="G229" s="24" t="s">
        <v>452</v>
      </c>
    </row>
    <row r="230" spans="1:7" x14ac:dyDescent="0.55000000000000004">
      <c r="A230" s="24" t="s">
        <v>526</v>
      </c>
      <c r="B230" s="31" t="s">
        <v>838</v>
      </c>
      <c r="C230" s="24" t="s">
        <v>525</v>
      </c>
      <c r="D230" s="22">
        <v>21.5</v>
      </c>
      <c r="E230" s="26">
        <v>23.809391555933072</v>
      </c>
      <c r="F230" s="26"/>
      <c r="G230" s="24" t="s">
        <v>452</v>
      </c>
    </row>
    <row r="231" spans="1:7" x14ac:dyDescent="0.55000000000000004">
      <c r="A231" s="24" t="s">
        <v>526</v>
      </c>
      <c r="B231" s="31" t="s">
        <v>838</v>
      </c>
      <c r="C231" s="24" t="s">
        <v>525</v>
      </c>
      <c r="D231" s="22">
        <v>23.5</v>
      </c>
      <c r="E231" s="26">
        <v>23.892871821827985</v>
      </c>
      <c r="F231" s="26"/>
      <c r="G231" s="24" t="s">
        <v>452</v>
      </c>
    </row>
    <row r="232" spans="1:7" x14ac:dyDescent="0.55000000000000004">
      <c r="A232" s="24" t="s">
        <v>526</v>
      </c>
      <c r="B232" s="31" t="s">
        <v>838</v>
      </c>
      <c r="C232" s="24" t="s">
        <v>525</v>
      </c>
      <c r="D232" s="22">
        <v>25.5</v>
      </c>
      <c r="E232" s="26">
        <v>23.820902623772295</v>
      </c>
      <c r="F232" s="26"/>
      <c r="G232" s="24" t="s">
        <v>452</v>
      </c>
    </row>
    <row r="233" spans="1:7" x14ac:dyDescent="0.55000000000000004">
      <c r="A233" s="24" t="s">
        <v>526</v>
      </c>
      <c r="B233" s="31" t="s">
        <v>838</v>
      </c>
      <c r="C233" s="24" t="s">
        <v>525</v>
      </c>
      <c r="D233" s="22">
        <v>27.5</v>
      </c>
      <c r="E233" s="26">
        <v>23.887816961602933</v>
      </c>
      <c r="F233" s="26"/>
      <c r="G233" s="24" t="s">
        <v>452</v>
      </c>
    </row>
    <row r="234" spans="1:7" x14ac:dyDescent="0.55000000000000004">
      <c r="A234" s="24" t="s">
        <v>526</v>
      </c>
      <c r="B234" s="31" t="s">
        <v>838</v>
      </c>
      <c r="C234" s="24" t="s">
        <v>525</v>
      </c>
      <c r="D234" s="22">
        <v>29.5</v>
      </c>
      <c r="E234" s="26">
        <v>23.606846810083724</v>
      </c>
      <c r="F234" s="26"/>
      <c r="G234" s="24" t="s">
        <v>452</v>
      </c>
    </row>
    <row r="235" spans="1:7" x14ac:dyDescent="0.55000000000000004">
      <c r="A235" s="24" t="s">
        <v>526</v>
      </c>
      <c r="B235" s="31" t="s">
        <v>838</v>
      </c>
      <c r="C235" s="24" t="s">
        <v>525</v>
      </c>
      <c r="D235" s="22">
        <v>31.5</v>
      </c>
      <c r="E235" s="26">
        <v>23.293895909219877</v>
      </c>
      <c r="F235" s="26"/>
      <c r="G235" s="24" t="s">
        <v>452</v>
      </c>
    </row>
    <row r="236" spans="1:7" x14ac:dyDescent="0.55000000000000004">
      <c r="A236" s="24" t="s">
        <v>138</v>
      </c>
      <c r="B236" s="31" t="s">
        <v>838</v>
      </c>
      <c r="C236" s="24" t="s">
        <v>525</v>
      </c>
      <c r="D236" s="22">
        <v>0.5</v>
      </c>
      <c r="E236" s="33">
        <v>28.032120182076845</v>
      </c>
      <c r="F236" s="33"/>
      <c r="G236" s="24" t="s">
        <v>455</v>
      </c>
    </row>
    <row r="237" spans="1:7" x14ac:dyDescent="0.55000000000000004">
      <c r="A237" s="24" t="s">
        <v>138</v>
      </c>
      <c r="B237" s="31" t="s">
        <v>838</v>
      </c>
      <c r="C237" s="24" t="s">
        <v>525</v>
      </c>
      <c r="D237" s="22">
        <v>1.5</v>
      </c>
      <c r="E237" s="33">
        <v>27.965463186854475</v>
      </c>
      <c r="F237" s="33"/>
      <c r="G237" s="24" t="s">
        <v>455</v>
      </c>
    </row>
    <row r="238" spans="1:7" x14ac:dyDescent="0.55000000000000004">
      <c r="A238" s="24" t="s">
        <v>138</v>
      </c>
      <c r="B238" s="31" t="s">
        <v>838</v>
      </c>
      <c r="C238" s="24" t="s">
        <v>525</v>
      </c>
      <c r="D238" s="22">
        <v>2.5</v>
      </c>
      <c r="E238" s="33">
        <v>28.070132684757713</v>
      </c>
      <c r="F238" s="33"/>
      <c r="G238" s="24" t="s">
        <v>455</v>
      </c>
    </row>
    <row r="239" spans="1:7" x14ac:dyDescent="0.55000000000000004">
      <c r="A239" s="24" t="s">
        <v>138</v>
      </c>
      <c r="B239" s="31" t="s">
        <v>838</v>
      </c>
      <c r="C239" s="24" t="s">
        <v>525</v>
      </c>
      <c r="D239" s="22">
        <v>3.5</v>
      </c>
      <c r="E239" s="33">
        <v>29.075932696450938</v>
      </c>
      <c r="F239" s="33"/>
      <c r="G239" s="24" t="s">
        <v>455</v>
      </c>
    </row>
    <row r="240" spans="1:7" x14ac:dyDescent="0.55000000000000004">
      <c r="A240" s="24" t="s">
        <v>138</v>
      </c>
      <c r="B240" s="31" t="s">
        <v>838</v>
      </c>
      <c r="C240" s="24" t="s">
        <v>525</v>
      </c>
      <c r="D240" s="22">
        <v>4.5</v>
      </c>
      <c r="E240" s="33">
        <v>28.013384161798129</v>
      </c>
      <c r="F240" s="33"/>
      <c r="G240" s="24" t="s">
        <v>455</v>
      </c>
    </row>
    <row r="241" spans="1:7" x14ac:dyDescent="0.55000000000000004">
      <c r="A241" s="24" t="s">
        <v>138</v>
      </c>
      <c r="B241" s="31" t="s">
        <v>838</v>
      </c>
      <c r="C241" s="24" t="s">
        <v>525</v>
      </c>
      <c r="D241" s="22">
        <v>5.5</v>
      </c>
      <c r="E241" s="33">
        <v>28.214436071712086</v>
      </c>
      <c r="F241" s="33"/>
      <c r="G241" s="24" t="s">
        <v>455</v>
      </c>
    </row>
    <row r="242" spans="1:7" x14ac:dyDescent="0.55000000000000004">
      <c r="A242" s="24" t="s">
        <v>138</v>
      </c>
      <c r="B242" s="31" t="s">
        <v>838</v>
      </c>
      <c r="C242" s="24" t="s">
        <v>525</v>
      </c>
      <c r="D242" s="22">
        <v>8.5</v>
      </c>
      <c r="E242" s="33">
        <v>27.906192507318913</v>
      </c>
      <c r="F242" s="33"/>
      <c r="G242" s="24" t="s">
        <v>455</v>
      </c>
    </row>
    <row r="243" spans="1:7" x14ac:dyDescent="0.55000000000000004">
      <c r="A243" s="24" t="s">
        <v>138</v>
      </c>
      <c r="B243" s="31" t="s">
        <v>838</v>
      </c>
      <c r="C243" s="24" t="s">
        <v>525</v>
      </c>
      <c r="D243" s="22">
        <v>9.5</v>
      </c>
      <c r="E243" s="33">
        <v>28.104181798533467</v>
      </c>
      <c r="F243" s="33"/>
      <c r="G243" s="24" t="s">
        <v>455</v>
      </c>
    </row>
    <row r="244" spans="1:7" x14ac:dyDescent="0.55000000000000004">
      <c r="A244" s="24" t="s">
        <v>138</v>
      </c>
      <c r="B244" s="31" t="s">
        <v>838</v>
      </c>
      <c r="C244" s="24" t="s">
        <v>525</v>
      </c>
      <c r="D244" s="22">
        <v>11.5</v>
      </c>
      <c r="E244" s="33">
        <v>27.539398879554732</v>
      </c>
      <c r="F244" s="33"/>
      <c r="G244" s="24" t="s">
        <v>455</v>
      </c>
    </row>
    <row r="245" spans="1:7" x14ac:dyDescent="0.55000000000000004">
      <c r="A245" s="24" t="s">
        <v>138</v>
      </c>
      <c r="B245" s="31" t="s">
        <v>838</v>
      </c>
      <c r="C245" s="24" t="s">
        <v>525</v>
      </c>
      <c r="D245" s="22">
        <v>13.5</v>
      </c>
      <c r="E245" s="33">
        <v>27.506070381943545</v>
      </c>
      <c r="F245" s="33"/>
      <c r="G245" s="24" t="s">
        <v>455</v>
      </c>
    </row>
    <row r="246" spans="1:7" x14ac:dyDescent="0.55000000000000004">
      <c r="A246" s="24" t="s">
        <v>138</v>
      </c>
      <c r="B246" s="31" t="s">
        <v>838</v>
      </c>
      <c r="C246" s="24" t="s">
        <v>525</v>
      </c>
      <c r="D246" s="22">
        <v>15.5</v>
      </c>
      <c r="E246" s="33">
        <v>27.565521215520253</v>
      </c>
      <c r="F246" s="33"/>
      <c r="G246" s="24" t="s">
        <v>455</v>
      </c>
    </row>
    <row r="247" spans="1:7" x14ac:dyDescent="0.55000000000000004">
      <c r="A247" s="24" t="s">
        <v>138</v>
      </c>
      <c r="B247" s="31" t="s">
        <v>838</v>
      </c>
      <c r="C247" s="24" t="s">
        <v>525</v>
      </c>
      <c r="D247" s="22">
        <v>17.5</v>
      </c>
      <c r="E247" s="33">
        <v>27.522824707769711</v>
      </c>
      <c r="F247" s="33"/>
      <c r="G247" s="24" t="s">
        <v>455</v>
      </c>
    </row>
    <row r="248" spans="1:7" x14ac:dyDescent="0.55000000000000004">
      <c r="A248" s="24" t="s">
        <v>138</v>
      </c>
      <c r="B248" s="31" t="s">
        <v>838</v>
      </c>
      <c r="C248" s="24" t="s">
        <v>525</v>
      </c>
      <c r="D248" s="22">
        <v>19.5</v>
      </c>
      <c r="E248" s="33">
        <v>27.412750588632228</v>
      </c>
      <c r="F248" s="33"/>
      <c r="G248" s="24" t="s">
        <v>455</v>
      </c>
    </row>
    <row r="249" spans="1:7" x14ac:dyDescent="0.55000000000000004">
      <c r="A249" s="24" t="s">
        <v>138</v>
      </c>
      <c r="B249" s="31" t="s">
        <v>838</v>
      </c>
      <c r="C249" s="24" t="s">
        <v>525</v>
      </c>
      <c r="D249" s="22">
        <v>21.5</v>
      </c>
      <c r="E249" s="33">
        <v>27.491477904611081</v>
      </c>
      <c r="F249" s="33"/>
      <c r="G249" s="24" t="s">
        <v>455</v>
      </c>
    </row>
    <row r="250" spans="1:7" x14ac:dyDescent="0.55000000000000004">
      <c r="A250" s="24" t="s">
        <v>138</v>
      </c>
      <c r="B250" s="31" t="s">
        <v>838</v>
      </c>
      <c r="C250" s="24" t="s">
        <v>525</v>
      </c>
      <c r="D250" s="22">
        <v>23.5</v>
      </c>
      <c r="E250" s="33">
        <v>27.605155104571391</v>
      </c>
      <c r="F250" s="33"/>
      <c r="G250" s="24" t="s">
        <v>455</v>
      </c>
    </row>
    <row r="251" spans="1:7" x14ac:dyDescent="0.55000000000000004">
      <c r="A251" s="24" t="s">
        <v>138</v>
      </c>
      <c r="B251" s="31" t="s">
        <v>838</v>
      </c>
      <c r="C251" s="24" t="s">
        <v>525</v>
      </c>
      <c r="D251" s="22">
        <v>25.5</v>
      </c>
      <c r="E251" s="33">
        <v>27.84818290607133</v>
      </c>
      <c r="F251" s="33"/>
      <c r="G251" s="24" t="s">
        <v>455</v>
      </c>
    </row>
    <row r="252" spans="1:7" x14ac:dyDescent="0.55000000000000004">
      <c r="A252" s="24" t="s">
        <v>138</v>
      </c>
      <c r="B252" s="31" t="s">
        <v>838</v>
      </c>
      <c r="C252" s="24" t="s">
        <v>525</v>
      </c>
      <c r="D252" s="22">
        <v>27.5</v>
      </c>
      <c r="E252" s="33">
        <v>27.519762089070301</v>
      </c>
      <c r="F252" s="33"/>
      <c r="G252" s="24" t="s">
        <v>455</v>
      </c>
    </row>
    <row r="253" spans="1:7" x14ac:dyDescent="0.55000000000000004">
      <c r="A253" s="24" t="s">
        <v>138</v>
      </c>
      <c r="B253" s="31" t="s">
        <v>838</v>
      </c>
      <c r="C253" s="24" t="s">
        <v>525</v>
      </c>
      <c r="D253" s="22">
        <v>29.5</v>
      </c>
      <c r="E253" s="33">
        <v>27.239982863177495</v>
      </c>
      <c r="F253" s="33"/>
      <c r="G253" s="24" t="s">
        <v>455</v>
      </c>
    </row>
    <row r="254" spans="1:7" x14ac:dyDescent="0.55000000000000004">
      <c r="A254" s="24" t="s">
        <v>138</v>
      </c>
      <c r="B254" s="31" t="s">
        <v>838</v>
      </c>
      <c r="C254" s="24" t="s">
        <v>525</v>
      </c>
      <c r="D254" s="22">
        <v>31.5</v>
      </c>
      <c r="E254" s="33">
        <v>27.386448098625564</v>
      </c>
      <c r="F254" s="33"/>
      <c r="G254" s="24" t="s">
        <v>455</v>
      </c>
    </row>
    <row r="255" spans="1:7" x14ac:dyDescent="0.55000000000000004">
      <c r="A255" s="24" t="s">
        <v>528</v>
      </c>
      <c r="B255" s="31" t="s">
        <v>838</v>
      </c>
      <c r="C255" s="24" t="s">
        <v>525</v>
      </c>
      <c r="D255" s="22">
        <v>0.5</v>
      </c>
      <c r="E255" s="26">
        <v>87.166071302151394</v>
      </c>
      <c r="F255" s="26"/>
      <c r="G255" s="24" t="s">
        <v>452</v>
      </c>
    </row>
    <row r="256" spans="1:7" x14ac:dyDescent="0.55000000000000004">
      <c r="A256" s="24" t="s">
        <v>528</v>
      </c>
      <c r="B256" s="31" t="s">
        <v>838</v>
      </c>
      <c r="C256" s="24" t="s">
        <v>525</v>
      </c>
      <c r="D256" s="22">
        <v>1.5</v>
      </c>
      <c r="E256" s="26">
        <v>87.625908973115131</v>
      </c>
      <c r="F256" s="26"/>
      <c r="G256" s="24" t="s">
        <v>452</v>
      </c>
    </row>
    <row r="257" spans="1:7" x14ac:dyDescent="0.55000000000000004">
      <c r="A257" s="24" t="s">
        <v>528</v>
      </c>
      <c r="B257" s="31" t="s">
        <v>838</v>
      </c>
      <c r="C257" s="24" t="s">
        <v>525</v>
      </c>
      <c r="D257" s="22">
        <v>2.5</v>
      </c>
      <c r="E257" s="26">
        <v>87.294881252150276</v>
      </c>
      <c r="F257" s="26"/>
      <c r="G257" s="24" t="s">
        <v>452</v>
      </c>
    </row>
    <row r="258" spans="1:7" x14ac:dyDescent="0.55000000000000004">
      <c r="A258" s="24" t="s">
        <v>528</v>
      </c>
      <c r="B258" s="31" t="s">
        <v>838</v>
      </c>
      <c r="C258" s="24" t="s">
        <v>525</v>
      </c>
      <c r="D258" s="22">
        <v>3.5</v>
      </c>
      <c r="E258" s="26">
        <v>87.726787016393814</v>
      </c>
      <c r="F258" s="26"/>
      <c r="G258" s="24" t="s">
        <v>452</v>
      </c>
    </row>
    <row r="259" spans="1:7" x14ac:dyDescent="0.55000000000000004">
      <c r="A259" s="24" t="s">
        <v>528</v>
      </c>
      <c r="B259" s="31" t="s">
        <v>838</v>
      </c>
      <c r="C259" s="24" t="s">
        <v>525</v>
      </c>
      <c r="D259" s="22">
        <v>4.5</v>
      </c>
      <c r="E259" s="26">
        <v>87.28634009059121</v>
      </c>
      <c r="F259" s="26"/>
      <c r="G259" s="24" t="s">
        <v>452</v>
      </c>
    </row>
    <row r="260" spans="1:7" x14ac:dyDescent="0.55000000000000004">
      <c r="A260" s="24" t="s">
        <v>528</v>
      </c>
      <c r="B260" s="31" t="s">
        <v>838</v>
      </c>
      <c r="C260" s="24" t="s">
        <v>525</v>
      </c>
      <c r="D260" s="22">
        <v>5.5</v>
      </c>
      <c r="E260" s="26">
        <v>87.129136549463539</v>
      </c>
      <c r="F260" s="26"/>
      <c r="G260" s="24" t="s">
        <v>452</v>
      </c>
    </row>
    <row r="261" spans="1:7" x14ac:dyDescent="0.55000000000000004">
      <c r="A261" s="24" t="s">
        <v>528</v>
      </c>
      <c r="B261" s="31" t="s">
        <v>838</v>
      </c>
      <c r="C261" s="24" t="s">
        <v>525</v>
      </c>
      <c r="D261" s="22">
        <v>8.5</v>
      </c>
      <c r="E261" s="26">
        <v>86.937229730289573</v>
      </c>
      <c r="F261" s="26"/>
      <c r="G261" s="24" t="s">
        <v>452</v>
      </c>
    </row>
    <row r="262" spans="1:7" x14ac:dyDescent="0.55000000000000004">
      <c r="A262" s="24" t="s">
        <v>528</v>
      </c>
      <c r="B262" s="31" t="s">
        <v>838</v>
      </c>
      <c r="C262" s="24" t="s">
        <v>525</v>
      </c>
      <c r="D262" s="22">
        <v>9.5</v>
      </c>
      <c r="E262" s="26">
        <v>87.061422836202468</v>
      </c>
      <c r="F262" s="26"/>
      <c r="G262" s="24" t="s">
        <v>452</v>
      </c>
    </row>
    <row r="263" spans="1:7" x14ac:dyDescent="0.55000000000000004">
      <c r="A263" s="24" t="s">
        <v>528</v>
      </c>
      <c r="B263" s="31" t="s">
        <v>838</v>
      </c>
      <c r="C263" s="24" t="s">
        <v>525</v>
      </c>
      <c r="D263" s="22">
        <v>11.5</v>
      </c>
      <c r="E263" s="26">
        <v>86.14782633898821</v>
      </c>
      <c r="F263" s="26"/>
      <c r="G263" s="24" t="s">
        <v>452</v>
      </c>
    </row>
    <row r="264" spans="1:7" x14ac:dyDescent="0.55000000000000004">
      <c r="A264" s="24" t="s">
        <v>528</v>
      </c>
      <c r="B264" s="31" t="s">
        <v>838</v>
      </c>
      <c r="C264" s="24" t="s">
        <v>525</v>
      </c>
      <c r="D264" s="22">
        <v>13.5</v>
      </c>
      <c r="E264" s="26">
        <v>87.038261668371149</v>
      </c>
      <c r="F264" s="26"/>
      <c r="G264" s="24" t="s">
        <v>452</v>
      </c>
    </row>
    <row r="265" spans="1:7" x14ac:dyDescent="0.55000000000000004">
      <c r="A265" s="24" t="s">
        <v>528</v>
      </c>
      <c r="B265" s="31" t="s">
        <v>838</v>
      </c>
      <c r="C265" s="24" t="s">
        <v>525</v>
      </c>
      <c r="D265" s="22">
        <v>15.5</v>
      </c>
      <c r="E265" s="26">
        <v>86.569882835848347</v>
      </c>
      <c r="F265" s="26"/>
      <c r="G265" s="24" t="s">
        <v>452</v>
      </c>
    </row>
    <row r="266" spans="1:7" x14ac:dyDescent="0.55000000000000004">
      <c r="A266" s="24" t="s">
        <v>528</v>
      </c>
      <c r="B266" s="31" t="s">
        <v>838</v>
      </c>
      <c r="C266" s="24" t="s">
        <v>525</v>
      </c>
      <c r="D266" s="22">
        <v>17.5</v>
      </c>
      <c r="E266" s="26">
        <v>86.765637025093952</v>
      </c>
      <c r="F266" s="26"/>
      <c r="G266" s="24" t="s">
        <v>452</v>
      </c>
    </row>
    <row r="267" spans="1:7" x14ac:dyDescent="0.55000000000000004">
      <c r="A267" s="24" t="s">
        <v>528</v>
      </c>
      <c r="B267" s="31" t="s">
        <v>838</v>
      </c>
      <c r="C267" s="24" t="s">
        <v>525</v>
      </c>
      <c r="D267" s="22">
        <v>19.5</v>
      </c>
      <c r="E267" s="26">
        <v>86.94792541908879</v>
      </c>
      <c r="F267" s="26"/>
      <c r="G267" s="24" t="s">
        <v>452</v>
      </c>
    </row>
    <row r="268" spans="1:7" x14ac:dyDescent="0.55000000000000004">
      <c r="A268" s="24" t="s">
        <v>528</v>
      </c>
      <c r="B268" s="31" t="s">
        <v>838</v>
      </c>
      <c r="C268" s="24" t="s">
        <v>525</v>
      </c>
      <c r="D268" s="22">
        <v>21.5</v>
      </c>
      <c r="E268" s="26">
        <v>86.39059539050939</v>
      </c>
      <c r="F268" s="26"/>
      <c r="G268" s="24" t="s">
        <v>452</v>
      </c>
    </row>
    <row r="269" spans="1:7" x14ac:dyDescent="0.55000000000000004">
      <c r="A269" s="24" t="s">
        <v>528</v>
      </c>
      <c r="B269" s="31" t="s">
        <v>838</v>
      </c>
      <c r="C269" s="24" t="s">
        <v>525</v>
      </c>
      <c r="D269" s="22">
        <v>23.5</v>
      </c>
      <c r="E269" s="26">
        <v>86.737243433965162</v>
      </c>
      <c r="F269" s="26"/>
      <c r="G269" s="24" t="s">
        <v>452</v>
      </c>
    </row>
    <row r="270" spans="1:7" x14ac:dyDescent="0.55000000000000004">
      <c r="A270" s="24" t="s">
        <v>528</v>
      </c>
      <c r="B270" s="31" t="s">
        <v>838</v>
      </c>
      <c r="C270" s="24" t="s">
        <v>525</v>
      </c>
      <c r="D270" s="22">
        <v>25.5</v>
      </c>
      <c r="E270" s="26">
        <v>87.075812000270474</v>
      </c>
      <c r="F270" s="26"/>
      <c r="G270" s="24" t="s">
        <v>452</v>
      </c>
    </row>
    <row r="271" spans="1:7" x14ac:dyDescent="0.55000000000000004">
      <c r="A271" s="24" t="s">
        <v>528</v>
      </c>
      <c r="B271" s="31" t="s">
        <v>838</v>
      </c>
      <c r="C271" s="24" t="s">
        <v>525</v>
      </c>
      <c r="D271" s="22">
        <v>27.5</v>
      </c>
      <c r="E271" s="26">
        <v>87.019717344625775</v>
      </c>
      <c r="F271" s="26"/>
      <c r="G271" s="24" t="s">
        <v>452</v>
      </c>
    </row>
    <row r="272" spans="1:7" x14ac:dyDescent="0.55000000000000004">
      <c r="A272" s="24" t="s">
        <v>528</v>
      </c>
      <c r="B272" s="31" t="s">
        <v>838</v>
      </c>
      <c r="C272" s="24" t="s">
        <v>525</v>
      </c>
      <c r="D272" s="22">
        <v>29.5</v>
      </c>
      <c r="E272" s="26">
        <v>86.724777954933003</v>
      </c>
      <c r="F272" s="26"/>
      <c r="G272" s="24" t="s">
        <v>452</v>
      </c>
    </row>
    <row r="273" spans="1:8" x14ac:dyDescent="0.55000000000000004">
      <c r="A273" s="24" t="s">
        <v>528</v>
      </c>
      <c r="B273" s="31" t="s">
        <v>838</v>
      </c>
      <c r="C273" s="24" t="s">
        <v>525</v>
      </c>
      <c r="D273" s="22">
        <v>31.5</v>
      </c>
      <c r="E273" s="26">
        <v>85.71753647017475</v>
      </c>
      <c r="F273" s="26"/>
      <c r="G273" s="24" t="s">
        <v>452</v>
      </c>
    </row>
    <row r="274" spans="1:8" x14ac:dyDescent="0.55000000000000004">
      <c r="A274" s="24" t="s">
        <v>507</v>
      </c>
      <c r="B274" s="31" t="s">
        <v>838</v>
      </c>
      <c r="C274" s="24" t="s">
        <v>525</v>
      </c>
      <c r="D274" s="22">
        <v>0.5</v>
      </c>
      <c r="E274" s="51">
        <v>4.7542116115418782</v>
      </c>
      <c r="F274" s="26"/>
      <c r="G274" s="24" t="s">
        <v>452</v>
      </c>
    </row>
    <row r="275" spans="1:8" x14ac:dyDescent="0.55000000000000004">
      <c r="A275" s="24" t="s">
        <v>507</v>
      </c>
      <c r="B275" s="31" t="s">
        <v>838</v>
      </c>
      <c r="C275" s="24" t="s">
        <v>525</v>
      </c>
      <c r="D275" s="22">
        <v>1.5</v>
      </c>
      <c r="E275" s="51">
        <v>3.6868839767043129</v>
      </c>
      <c r="F275" s="26"/>
      <c r="G275" s="24" t="s">
        <v>452</v>
      </c>
    </row>
    <row r="276" spans="1:8" x14ac:dyDescent="0.55000000000000004">
      <c r="A276" s="24" t="s">
        <v>507</v>
      </c>
      <c r="B276" s="31" t="s">
        <v>838</v>
      </c>
      <c r="C276" s="24" t="s">
        <v>525</v>
      </c>
      <c r="D276" s="22">
        <v>2.5</v>
      </c>
      <c r="E276" s="51">
        <v>4.3595381790929517</v>
      </c>
      <c r="F276" s="26"/>
      <c r="G276" s="24" t="s">
        <v>452</v>
      </c>
    </row>
    <row r="277" spans="1:8" x14ac:dyDescent="0.55000000000000004">
      <c r="A277" s="24" t="s">
        <v>507</v>
      </c>
      <c r="B277" s="31" t="s">
        <v>838</v>
      </c>
      <c r="C277" s="24" t="s">
        <v>525</v>
      </c>
      <c r="D277" s="22">
        <v>3.5</v>
      </c>
      <c r="E277" s="51">
        <v>4.9827071229712407</v>
      </c>
      <c r="F277" s="26"/>
      <c r="G277" s="24" t="s">
        <v>452</v>
      </c>
      <c r="H277" s="23"/>
    </row>
    <row r="278" spans="1:8" x14ac:dyDescent="0.55000000000000004">
      <c r="A278" s="24" t="s">
        <v>507</v>
      </c>
      <c r="B278" s="31" t="s">
        <v>838</v>
      </c>
      <c r="C278" s="24" t="s">
        <v>525</v>
      </c>
      <c r="D278" s="22">
        <v>4.5</v>
      </c>
      <c r="E278" s="51">
        <v>6.2793496842071406</v>
      </c>
      <c r="F278" s="26"/>
      <c r="G278" s="24" t="s">
        <v>452</v>
      </c>
      <c r="H278" s="23"/>
    </row>
    <row r="279" spans="1:8" x14ac:dyDescent="0.55000000000000004">
      <c r="A279" s="24" t="s">
        <v>507</v>
      </c>
      <c r="B279" s="31" t="s">
        <v>838</v>
      </c>
      <c r="C279" s="24" t="s">
        <v>525</v>
      </c>
      <c r="D279" s="22">
        <v>5.5</v>
      </c>
      <c r="E279" s="51">
        <v>5.8678215958326287</v>
      </c>
      <c r="F279" s="26"/>
      <c r="G279" s="24" t="s">
        <v>452</v>
      </c>
      <c r="H279" s="23"/>
    </row>
    <row r="280" spans="1:8" x14ac:dyDescent="0.55000000000000004">
      <c r="A280" s="24" t="s">
        <v>507</v>
      </c>
      <c r="B280" s="31" t="s">
        <v>838</v>
      </c>
      <c r="C280" s="24" t="s">
        <v>525</v>
      </c>
      <c r="D280" s="22">
        <v>8.5</v>
      </c>
      <c r="E280" s="51">
        <v>10.108940885761072</v>
      </c>
      <c r="F280" s="26"/>
      <c r="G280" s="24" t="s">
        <v>452</v>
      </c>
      <c r="H280" s="23"/>
    </row>
    <row r="281" spans="1:8" x14ac:dyDescent="0.55000000000000004">
      <c r="A281" s="24" t="s">
        <v>507</v>
      </c>
      <c r="B281" s="31" t="s">
        <v>838</v>
      </c>
      <c r="C281" s="24" t="s">
        <v>525</v>
      </c>
      <c r="D281" s="22">
        <v>9.5</v>
      </c>
      <c r="E281" s="51">
        <v>9.2633584052766711</v>
      </c>
      <c r="F281" s="26"/>
      <c r="G281" s="24" t="s">
        <v>452</v>
      </c>
      <c r="H281" s="23"/>
    </row>
    <row r="282" spans="1:8" x14ac:dyDescent="0.55000000000000004">
      <c r="A282" s="24" t="s">
        <v>507</v>
      </c>
      <c r="B282" s="31" t="s">
        <v>838</v>
      </c>
      <c r="C282" s="24" t="s">
        <v>525</v>
      </c>
      <c r="D282" s="22">
        <v>11.5</v>
      </c>
      <c r="E282" s="51">
        <v>10.974496711929921</v>
      </c>
      <c r="F282" s="26"/>
      <c r="G282" s="24" t="s">
        <v>452</v>
      </c>
      <c r="H282" s="23"/>
    </row>
    <row r="283" spans="1:8" x14ac:dyDescent="0.55000000000000004">
      <c r="A283" s="24" t="s">
        <v>507</v>
      </c>
      <c r="B283" s="31" t="s">
        <v>838</v>
      </c>
      <c r="C283" s="24" t="s">
        <v>525</v>
      </c>
      <c r="D283" s="22">
        <v>13.5</v>
      </c>
      <c r="E283" s="51">
        <v>12.201646886641251</v>
      </c>
      <c r="F283" s="26"/>
      <c r="G283" s="24" t="s">
        <v>452</v>
      </c>
    </row>
    <row r="284" spans="1:8" x14ac:dyDescent="0.55000000000000004">
      <c r="A284" s="24" t="s">
        <v>507</v>
      </c>
      <c r="B284" s="31" t="s">
        <v>838</v>
      </c>
      <c r="C284" s="24" t="s">
        <v>525</v>
      </c>
      <c r="D284" s="22">
        <v>15.5</v>
      </c>
      <c r="E284" s="51">
        <v>11.1829572101043</v>
      </c>
      <c r="F284" s="26"/>
      <c r="G284" s="24" t="s">
        <v>452</v>
      </c>
      <c r="H284" s="23"/>
    </row>
    <row r="285" spans="1:8" x14ac:dyDescent="0.55000000000000004">
      <c r="A285" s="24" t="s">
        <v>507</v>
      </c>
      <c r="B285" s="31" t="s">
        <v>838</v>
      </c>
      <c r="C285" s="24" t="s">
        <v>525</v>
      </c>
      <c r="D285" s="22">
        <v>17.5</v>
      </c>
      <c r="E285" s="51">
        <v>12.145656605155526</v>
      </c>
      <c r="F285" s="26"/>
      <c r="G285" s="24" t="s">
        <v>452</v>
      </c>
      <c r="H285" s="23"/>
    </row>
    <row r="286" spans="1:8" x14ac:dyDescent="0.55000000000000004">
      <c r="A286" s="24" t="s">
        <v>507</v>
      </c>
      <c r="B286" s="31" t="s">
        <v>838</v>
      </c>
      <c r="C286" s="24" t="s">
        <v>525</v>
      </c>
      <c r="D286" s="22">
        <v>19.5</v>
      </c>
      <c r="E286" s="51">
        <v>12.218558022532962</v>
      </c>
      <c r="F286" s="26"/>
      <c r="G286" s="24" t="s">
        <v>452</v>
      </c>
      <c r="H286" s="23"/>
    </row>
    <row r="287" spans="1:8" x14ac:dyDescent="0.55000000000000004">
      <c r="A287" s="24" t="s">
        <v>507</v>
      </c>
      <c r="B287" s="31" t="s">
        <v>838</v>
      </c>
      <c r="C287" s="24" t="s">
        <v>525</v>
      </c>
      <c r="D287" s="22">
        <v>21.5</v>
      </c>
      <c r="E287" s="51">
        <v>11.494453220765477</v>
      </c>
      <c r="F287" s="26"/>
      <c r="G287" s="24" t="s">
        <v>452</v>
      </c>
      <c r="H287" s="23"/>
    </row>
    <row r="288" spans="1:8" x14ac:dyDescent="0.55000000000000004">
      <c r="A288" s="24" t="s">
        <v>507</v>
      </c>
      <c r="B288" s="31" t="s">
        <v>838</v>
      </c>
      <c r="C288" s="24" t="s">
        <v>525</v>
      </c>
      <c r="D288" s="22">
        <v>23.5</v>
      </c>
      <c r="E288" s="51">
        <v>10.399909152242452</v>
      </c>
      <c r="F288" s="26"/>
      <c r="G288" s="24" t="s">
        <v>452</v>
      </c>
      <c r="H288" s="23"/>
    </row>
    <row r="289" spans="1:8" x14ac:dyDescent="0.55000000000000004">
      <c r="A289" s="24" t="s">
        <v>507</v>
      </c>
      <c r="B289" s="31" t="s">
        <v>838</v>
      </c>
      <c r="C289" s="24" t="s">
        <v>525</v>
      </c>
      <c r="D289" s="22">
        <v>25.5</v>
      </c>
      <c r="E289" s="51">
        <v>10.134387796821745</v>
      </c>
      <c r="F289" s="26"/>
      <c r="G289" s="24" t="s">
        <v>452</v>
      </c>
      <c r="H289" s="23"/>
    </row>
    <row r="290" spans="1:8" x14ac:dyDescent="0.55000000000000004">
      <c r="A290" s="24" t="s">
        <v>507</v>
      </c>
      <c r="B290" s="31" t="s">
        <v>838</v>
      </c>
      <c r="C290" s="24" t="s">
        <v>525</v>
      </c>
      <c r="D290" s="22">
        <v>27.5</v>
      </c>
      <c r="E290" s="51">
        <v>11.391403068597379</v>
      </c>
      <c r="F290" s="26"/>
      <c r="G290" s="24" t="s">
        <v>452</v>
      </c>
      <c r="H290" s="23"/>
    </row>
    <row r="291" spans="1:8" x14ac:dyDescent="0.55000000000000004">
      <c r="A291" s="24" t="s">
        <v>507</v>
      </c>
      <c r="B291" s="31" t="s">
        <v>838</v>
      </c>
      <c r="C291" s="24" t="s">
        <v>525</v>
      </c>
      <c r="D291" s="22">
        <v>29.5</v>
      </c>
      <c r="E291" s="51">
        <v>10.245134218199359</v>
      </c>
      <c r="F291" s="26"/>
      <c r="G291" s="24" t="s">
        <v>452</v>
      </c>
      <c r="H291" s="23"/>
    </row>
    <row r="292" spans="1:8" x14ac:dyDescent="0.55000000000000004">
      <c r="A292" s="24" t="s">
        <v>507</v>
      </c>
      <c r="B292" s="31" t="s">
        <v>838</v>
      </c>
      <c r="C292" s="24" t="s">
        <v>525</v>
      </c>
      <c r="D292" s="22">
        <v>31.5</v>
      </c>
      <c r="E292" s="51">
        <v>10.201827272468243</v>
      </c>
      <c r="F292" s="26"/>
      <c r="G292" s="24" t="s">
        <v>452</v>
      </c>
      <c r="H292" s="23"/>
    </row>
    <row r="293" spans="1:8" x14ac:dyDescent="0.55000000000000004">
      <c r="A293" s="24" t="s">
        <v>638</v>
      </c>
      <c r="B293" s="31" t="s">
        <v>838</v>
      </c>
      <c r="C293" s="24" t="s">
        <v>525</v>
      </c>
      <c r="D293" s="22">
        <v>0.5</v>
      </c>
      <c r="E293" s="52">
        <v>390.99855566748931</v>
      </c>
      <c r="F293" s="26"/>
      <c r="G293" s="24" t="s">
        <v>452</v>
      </c>
      <c r="H293" s="23"/>
    </row>
    <row r="294" spans="1:8" x14ac:dyDescent="0.55000000000000004">
      <c r="A294" s="24" t="s">
        <v>638</v>
      </c>
      <c r="B294" s="31" t="s">
        <v>838</v>
      </c>
      <c r="C294" s="24" t="s">
        <v>525</v>
      </c>
      <c r="D294" s="22">
        <v>1.5</v>
      </c>
      <c r="E294" s="52">
        <v>411.7216074935339</v>
      </c>
      <c r="F294" s="26"/>
      <c r="G294" s="24" t="s">
        <v>452</v>
      </c>
      <c r="H294" s="23"/>
    </row>
    <row r="295" spans="1:8" x14ac:dyDescent="0.55000000000000004">
      <c r="A295" s="24" t="s">
        <v>638</v>
      </c>
      <c r="B295" s="31" t="s">
        <v>838</v>
      </c>
      <c r="C295" s="24" t="s">
        <v>525</v>
      </c>
      <c r="D295" s="22">
        <v>2.5</v>
      </c>
      <c r="E295" s="52">
        <v>468.85696262394055</v>
      </c>
      <c r="F295" s="26"/>
      <c r="G295" s="24" t="s">
        <v>452</v>
      </c>
      <c r="H295" s="23"/>
    </row>
    <row r="296" spans="1:8" x14ac:dyDescent="0.55000000000000004">
      <c r="A296" s="24" t="s">
        <v>638</v>
      </c>
      <c r="B296" s="31" t="s">
        <v>838</v>
      </c>
      <c r="C296" s="24" t="s">
        <v>525</v>
      </c>
      <c r="D296" s="22">
        <v>3.5</v>
      </c>
      <c r="E296" s="52">
        <v>486.783752920685</v>
      </c>
      <c r="F296" s="26"/>
      <c r="G296" s="24" t="s">
        <v>452</v>
      </c>
      <c r="H296" s="23"/>
    </row>
    <row r="297" spans="1:8" x14ac:dyDescent="0.55000000000000004">
      <c r="A297" s="24" t="s">
        <v>638</v>
      </c>
      <c r="B297" s="31" t="s">
        <v>838</v>
      </c>
      <c r="C297" s="24" t="s">
        <v>525</v>
      </c>
      <c r="D297" s="22">
        <v>4.5</v>
      </c>
      <c r="E297" s="52">
        <v>541.26848514310927</v>
      </c>
      <c r="F297" s="26"/>
      <c r="G297" s="24" t="s">
        <v>452</v>
      </c>
      <c r="H297" s="23"/>
    </row>
    <row r="298" spans="1:8" x14ac:dyDescent="0.55000000000000004">
      <c r="A298" s="24" t="s">
        <v>638</v>
      </c>
      <c r="B298" s="31" t="s">
        <v>838</v>
      </c>
      <c r="C298" s="24" t="s">
        <v>525</v>
      </c>
      <c r="D298" s="22">
        <v>5.5</v>
      </c>
      <c r="E298" s="52">
        <v>531.86817413078404</v>
      </c>
      <c r="F298" s="26"/>
      <c r="G298" s="24" t="s">
        <v>452</v>
      </c>
    </row>
    <row r="299" spans="1:8" x14ac:dyDescent="0.55000000000000004">
      <c r="A299" s="24" t="s">
        <v>638</v>
      </c>
      <c r="B299" s="31" t="s">
        <v>838</v>
      </c>
      <c r="C299" s="24" t="s">
        <v>525</v>
      </c>
      <c r="D299" s="22">
        <v>8.5</v>
      </c>
      <c r="E299" s="52">
        <v>602.2169241771071</v>
      </c>
      <c r="F299" s="26"/>
      <c r="G299" s="24" t="s">
        <v>452</v>
      </c>
    </row>
    <row r="300" spans="1:8" x14ac:dyDescent="0.55000000000000004">
      <c r="A300" s="24" t="s">
        <v>638</v>
      </c>
      <c r="B300" s="31" t="s">
        <v>838</v>
      </c>
      <c r="C300" s="24" t="s">
        <v>525</v>
      </c>
      <c r="D300" s="22">
        <v>9.5</v>
      </c>
      <c r="E300" s="52">
        <v>615.45150289248807</v>
      </c>
      <c r="F300" s="26"/>
      <c r="G300" s="24" t="s">
        <v>452</v>
      </c>
    </row>
    <row r="301" spans="1:8" x14ac:dyDescent="0.55000000000000004">
      <c r="A301" s="24" t="s">
        <v>638</v>
      </c>
      <c r="B301" s="31" t="s">
        <v>838</v>
      </c>
      <c r="C301" s="24" t="s">
        <v>525</v>
      </c>
      <c r="D301" s="22">
        <v>11.5</v>
      </c>
      <c r="E301" s="52">
        <v>620.42175184182179</v>
      </c>
      <c r="F301" s="26"/>
      <c r="G301" s="24" t="s">
        <v>452</v>
      </c>
    </row>
    <row r="302" spans="1:8" x14ac:dyDescent="0.55000000000000004">
      <c r="A302" s="24" t="s">
        <v>638</v>
      </c>
      <c r="B302" s="31" t="s">
        <v>838</v>
      </c>
      <c r="C302" s="24" t="s">
        <v>525</v>
      </c>
      <c r="D302" s="22">
        <v>13.5</v>
      </c>
      <c r="E302" s="52">
        <v>637.11723379469822</v>
      </c>
      <c r="F302" s="26"/>
      <c r="G302" s="24" t="s">
        <v>452</v>
      </c>
    </row>
    <row r="303" spans="1:8" x14ac:dyDescent="0.55000000000000004">
      <c r="A303" s="24" t="s">
        <v>638</v>
      </c>
      <c r="B303" s="31" t="s">
        <v>838</v>
      </c>
      <c r="C303" s="24" t="s">
        <v>525</v>
      </c>
      <c r="D303" s="22">
        <v>15.5</v>
      </c>
      <c r="E303" s="52">
        <v>629.79558310481661</v>
      </c>
      <c r="F303" s="26"/>
      <c r="G303" s="24" t="s">
        <v>452</v>
      </c>
    </row>
    <row r="304" spans="1:8" x14ac:dyDescent="0.55000000000000004">
      <c r="A304" s="24" t="s">
        <v>638</v>
      </c>
      <c r="B304" s="31" t="s">
        <v>838</v>
      </c>
      <c r="C304" s="24" t="s">
        <v>525</v>
      </c>
      <c r="D304" s="22">
        <v>17.5</v>
      </c>
      <c r="E304" s="52">
        <v>634.15944579448194</v>
      </c>
      <c r="F304" s="26"/>
      <c r="G304" s="24" t="s">
        <v>452</v>
      </c>
    </row>
    <row r="305" spans="1:7" x14ac:dyDescent="0.55000000000000004">
      <c r="A305" s="24" t="s">
        <v>638</v>
      </c>
      <c r="B305" s="31" t="s">
        <v>838</v>
      </c>
      <c r="C305" s="24" t="s">
        <v>525</v>
      </c>
      <c r="D305" s="22">
        <v>19.5</v>
      </c>
      <c r="E305" s="52">
        <v>629.82735880401322</v>
      </c>
      <c r="F305" s="26"/>
      <c r="G305" s="24" t="s">
        <v>452</v>
      </c>
    </row>
    <row r="306" spans="1:7" x14ac:dyDescent="0.55000000000000004">
      <c r="A306" s="24" t="s">
        <v>638</v>
      </c>
      <c r="B306" s="31" t="s">
        <v>838</v>
      </c>
      <c r="C306" s="24" t="s">
        <v>525</v>
      </c>
      <c r="D306" s="22">
        <v>21.5</v>
      </c>
      <c r="E306" s="52">
        <v>624.33545879286885</v>
      </c>
      <c r="F306" s="26"/>
      <c r="G306" s="24" t="s">
        <v>452</v>
      </c>
    </row>
    <row r="307" spans="1:7" x14ac:dyDescent="0.55000000000000004">
      <c r="A307" s="24" t="s">
        <v>638</v>
      </c>
      <c r="B307" s="31" t="s">
        <v>838</v>
      </c>
      <c r="C307" s="24" t="s">
        <v>525</v>
      </c>
      <c r="D307" s="22">
        <v>23.5</v>
      </c>
      <c r="E307" s="52">
        <v>614.36583316993779</v>
      </c>
      <c r="F307" s="26"/>
      <c r="G307" s="24" t="s">
        <v>452</v>
      </c>
    </row>
    <row r="308" spans="1:7" x14ac:dyDescent="0.55000000000000004">
      <c r="A308" s="24" t="s">
        <v>638</v>
      </c>
      <c r="B308" s="31" t="s">
        <v>838</v>
      </c>
      <c r="C308" s="24" t="s">
        <v>525</v>
      </c>
      <c r="D308" s="22">
        <v>25.5</v>
      </c>
      <c r="E308" s="52">
        <v>606.16240682735076</v>
      </c>
      <c r="F308" s="26"/>
      <c r="G308" s="24" t="s">
        <v>452</v>
      </c>
    </row>
    <row r="309" spans="1:7" x14ac:dyDescent="0.55000000000000004">
      <c r="A309" s="24" t="s">
        <v>638</v>
      </c>
      <c r="B309" s="31" t="s">
        <v>838</v>
      </c>
      <c r="C309" s="24" t="s">
        <v>525</v>
      </c>
      <c r="D309" s="22">
        <v>27.5</v>
      </c>
      <c r="E309" s="52">
        <v>606.2471420252084</v>
      </c>
      <c r="F309" s="26"/>
      <c r="G309" s="24" t="s">
        <v>452</v>
      </c>
    </row>
    <row r="310" spans="1:7" x14ac:dyDescent="0.55000000000000004">
      <c r="A310" s="24" t="s">
        <v>638</v>
      </c>
      <c r="B310" s="31" t="s">
        <v>838</v>
      </c>
      <c r="C310" s="24" t="s">
        <v>525</v>
      </c>
      <c r="D310" s="22">
        <v>29.5</v>
      </c>
      <c r="E310" s="52">
        <v>606.98592703152917</v>
      </c>
      <c r="F310" s="26"/>
      <c r="G310" s="24" t="s">
        <v>452</v>
      </c>
    </row>
    <row r="311" spans="1:7" x14ac:dyDescent="0.55000000000000004">
      <c r="A311" s="24" t="s">
        <v>638</v>
      </c>
      <c r="B311" s="31" t="s">
        <v>838</v>
      </c>
      <c r="C311" s="24" t="s">
        <v>525</v>
      </c>
      <c r="D311" s="22">
        <v>31.5</v>
      </c>
      <c r="E311" s="52">
        <v>598.48592749644058</v>
      </c>
      <c r="F311" s="26"/>
      <c r="G311" s="24" t="s">
        <v>452</v>
      </c>
    </row>
    <row r="312" spans="1:7" x14ac:dyDescent="0.55000000000000004">
      <c r="A312" s="31" t="s">
        <v>746</v>
      </c>
      <c r="B312" s="31" t="s">
        <v>840</v>
      </c>
      <c r="C312" s="24" t="s">
        <v>525</v>
      </c>
      <c r="D312">
        <v>0.6</v>
      </c>
      <c r="E312">
        <v>6.7720000000000002</v>
      </c>
      <c r="G312" s="31" t="s">
        <v>450</v>
      </c>
    </row>
    <row r="313" spans="1:7" x14ac:dyDescent="0.55000000000000004">
      <c r="A313" s="31" t="s">
        <v>746</v>
      </c>
      <c r="B313" s="31" t="s">
        <v>840</v>
      </c>
      <c r="C313" s="24" t="s">
        <v>525</v>
      </c>
      <c r="D313">
        <v>1.7999999999999998</v>
      </c>
      <c r="E313">
        <v>7.5259999999999998</v>
      </c>
      <c r="G313" s="31" t="s">
        <v>450</v>
      </c>
    </row>
    <row r="314" spans="1:7" x14ac:dyDescent="0.55000000000000004">
      <c r="A314" s="31" t="s">
        <v>746</v>
      </c>
      <c r="B314" s="31" t="s">
        <v>840</v>
      </c>
      <c r="C314" s="24" t="s">
        <v>525</v>
      </c>
      <c r="D314">
        <v>3.05</v>
      </c>
      <c r="E314">
        <v>8.0250000000000004</v>
      </c>
      <c r="G314" s="31" t="s">
        <v>450</v>
      </c>
    </row>
    <row r="315" spans="1:7" x14ac:dyDescent="0.55000000000000004">
      <c r="A315" s="31" t="s">
        <v>746</v>
      </c>
      <c r="B315" s="31" t="s">
        <v>840</v>
      </c>
      <c r="C315" s="24" t="s">
        <v>525</v>
      </c>
      <c r="D315">
        <v>4.3000000000000007</v>
      </c>
      <c r="E315">
        <v>9.4179999999999993</v>
      </c>
      <c r="G315" s="31" t="s">
        <v>450</v>
      </c>
    </row>
    <row r="316" spans="1:7" x14ac:dyDescent="0.55000000000000004">
      <c r="A316" s="31" t="s">
        <v>746</v>
      </c>
      <c r="B316" s="31" t="s">
        <v>840</v>
      </c>
      <c r="C316" s="24" t="s">
        <v>525</v>
      </c>
      <c r="D316">
        <v>5.5</v>
      </c>
      <c r="E316">
        <v>8.6389999999999993</v>
      </c>
      <c r="G316" s="31" t="s">
        <v>450</v>
      </c>
    </row>
    <row r="317" spans="1:7" x14ac:dyDescent="0.55000000000000004">
      <c r="A317" s="31" t="s">
        <v>746</v>
      </c>
      <c r="B317" s="31" t="s">
        <v>840</v>
      </c>
      <c r="C317" s="24" t="s">
        <v>525</v>
      </c>
      <c r="D317">
        <v>6.6999999999999993</v>
      </c>
      <c r="E317">
        <v>8.2889999999999997</v>
      </c>
      <c r="G317" s="31" t="s">
        <v>450</v>
      </c>
    </row>
    <row r="318" spans="1:7" x14ac:dyDescent="0.55000000000000004">
      <c r="A318" s="31" t="s">
        <v>746</v>
      </c>
      <c r="B318" s="31" t="s">
        <v>840</v>
      </c>
      <c r="C318" s="24" t="s">
        <v>525</v>
      </c>
      <c r="D318">
        <v>7.9499999999999993</v>
      </c>
      <c r="E318">
        <v>8.8729999999999993</v>
      </c>
      <c r="G318" s="31" t="s">
        <v>450</v>
      </c>
    </row>
    <row r="319" spans="1:7" x14ac:dyDescent="0.55000000000000004">
      <c r="A319" s="31" t="s">
        <v>746</v>
      </c>
      <c r="B319" s="31" t="s">
        <v>840</v>
      </c>
      <c r="C319" s="24" t="s">
        <v>525</v>
      </c>
      <c r="D319">
        <v>9.1999999999999993</v>
      </c>
      <c r="E319">
        <v>8.5540000000000003</v>
      </c>
      <c r="G319" s="31" t="s">
        <v>450</v>
      </c>
    </row>
    <row r="320" spans="1:7" x14ac:dyDescent="0.55000000000000004">
      <c r="A320" s="31" t="s">
        <v>746</v>
      </c>
      <c r="B320" s="31" t="s">
        <v>840</v>
      </c>
      <c r="C320" s="24" t="s">
        <v>525</v>
      </c>
      <c r="D320">
        <v>10.4</v>
      </c>
      <c r="E320">
        <v>9.1029999999999998</v>
      </c>
      <c r="G320" s="31" t="s">
        <v>450</v>
      </c>
    </row>
    <row r="321" spans="1:7" x14ac:dyDescent="0.55000000000000004">
      <c r="A321" s="31" t="s">
        <v>747</v>
      </c>
      <c r="B321" s="31" t="s">
        <v>840</v>
      </c>
      <c r="C321" s="24" t="s">
        <v>525</v>
      </c>
      <c r="D321">
        <v>0.6</v>
      </c>
      <c r="E321">
        <v>-0.53456585942114587</v>
      </c>
      <c r="G321" s="31" t="s">
        <v>499</v>
      </c>
    </row>
    <row r="322" spans="1:7" x14ac:dyDescent="0.55000000000000004">
      <c r="A322" s="31" t="s">
        <v>747</v>
      </c>
      <c r="B322" s="31" t="s">
        <v>840</v>
      </c>
      <c r="C322" s="24" t="s">
        <v>525</v>
      </c>
      <c r="D322">
        <v>1.7999999999999998</v>
      </c>
      <c r="E322">
        <v>-0.37529896359287801</v>
      </c>
      <c r="G322" s="31" t="s">
        <v>499</v>
      </c>
    </row>
    <row r="323" spans="1:7" x14ac:dyDescent="0.55000000000000004">
      <c r="A323" s="31" t="s">
        <v>747</v>
      </c>
      <c r="B323" s="31" t="s">
        <v>840</v>
      </c>
      <c r="C323" s="24" t="s">
        <v>525</v>
      </c>
      <c r="D323">
        <v>3.05</v>
      </c>
      <c r="E323">
        <v>-0.49065420560747663</v>
      </c>
      <c r="G323" s="31" t="s">
        <v>499</v>
      </c>
    </row>
    <row r="324" spans="1:7" x14ac:dyDescent="0.55000000000000004">
      <c r="A324" s="31" t="s">
        <v>747</v>
      </c>
      <c r="B324" s="31" t="s">
        <v>840</v>
      </c>
      <c r="C324" s="24" t="s">
        <v>525</v>
      </c>
      <c r="D324">
        <v>4.3000000000000007</v>
      </c>
      <c r="E324">
        <v>-1.3430112550435338</v>
      </c>
      <c r="G324" s="31" t="s">
        <v>499</v>
      </c>
    </row>
    <row r="325" spans="1:7" x14ac:dyDescent="0.55000000000000004">
      <c r="A325" s="31" t="s">
        <v>747</v>
      </c>
      <c r="B325" s="31" t="s">
        <v>840</v>
      </c>
      <c r="C325" s="24" t="s">
        <v>525</v>
      </c>
      <c r="D325">
        <v>6.6999999999999993</v>
      </c>
      <c r="E325">
        <v>-1.3207817589576547</v>
      </c>
      <c r="G325" s="31" t="s">
        <v>499</v>
      </c>
    </row>
    <row r="326" spans="1:7" x14ac:dyDescent="0.55000000000000004">
      <c r="A326" s="31" t="s">
        <v>747</v>
      </c>
      <c r="B326" s="31" t="s">
        <v>840</v>
      </c>
      <c r="C326" s="24" t="s">
        <v>525</v>
      </c>
      <c r="D326">
        <v>7.9499999999999993</v>
      </c>
      <c r="E326">
        <v>-1.1340256959314776</v>
      </c>
      <c r="G326" s="31" t="s">
        <v>499</v>
      </c>
    </row>
    <row r="327" spans="1:7" x14ac:dyDescent="0.55000000000000004">
      <c r="A327" s="31" t="s">
        <v>747</v>
      </c>
      <c r="B327" s="31" t="s">
        <v>840</v>
      </c>
      <c r="C327" s="24" t="s">
        <v>525</v>
      </c>
      <c r="D327">
        <v>9.1999999999999993</v>
      </c>
      <c r="E327">
        <v>-1.2789198036006546</v>
      </c>
      <c r="G327" s="31" t="s">
        <v>499</v>
      </c>
    </row>
    <row r="328" spans="1:7" x14ac:dyDescent="0.55000000000000004">
      <c r="A328" s="31" t="s">
        <v>747</v>
      </c>
      <c r="B328" s="31" t="s">
        <v>840</v>
      </c>
      <c r="C328" s="24" t="s">
        <v>525</v>
      </c>
      <c r="D328">
        <v>10.4</v>
      </c>
      <c r="E328">
        <v>-1.67</v>
      </c>
      <c r="G328" s="31" t="s">
        <v>499</v>
      </c>
    </row>
    <row r="329" spans="1:7" x14ac:dyDescent="0.55000000000000004">
      <c r="A329" s="31" t="s">
        <v>894</v>
      </c>
      <c r="B329" s="31" t="s">
        <v>840</v>
      </c>
      <c r="C329" s="24" t="s">
        <v>525</v>
      </c>
      <c r="D329">
        <v>0.6</v>
      </c>
      <c r="E329">
        <v>6.7720000000000002</v>
      </c>
      <c r="G329" s="31" t="s">
        <v>450</v>
      </c>
    </row>
    <row r="330" spans="1:7" x14ac:dyDescent="0.55000000000000004">
      <c r="A330" s="31" t="s">
        <v>894</v>
      </c>
      <c r="B330" s="31" t="s">
        <v>840</v>
      </c>
      <c r="C330" s="24" t="s">
        <v>525</v>
      </c>
      <c r="D330">
        <v>1.7999999999999998</v>
      </c>
      <c r="E330">
        <v>7.5259999999999998</v>
      </c>
      <c r="G330" s="31" t="s">
        <v>450</v>
      </c>
    </row>
    <row r="331" spans="1:7" x14ac:dyDescent="0.55000000000000004">
      <c r="A331" s="31" t="s">
        <v>894</v>
      </c>
      <c r="B331" s="31" t="s">
        <v>840</v>
      </c>
      <c r="C331" s="24" t="s">
        <v>525</v>
      </c>
      <c r="D331">
        <v>3.05</v>
      </c>
      <c r="E331">
        <v>8.0250000000000004</v>
      </c>
      <c r="G331" s="31" t="s">
        <v>450</v>
      </c>
    </row>
    <row r="332" spans="1:7" x14ac:dyDescent="0.55000000000000004">
      <c r="A332" s="31" t="s">
        <v>894</v>
      </c>
      <c r="B332" s="31" t="s">
        <v>840</v>
      </c>
      <c r="C332" s="24" t="s">
        <v>525</v>
      </c>
      <c r="D332">
        <v>4.3000000000000007</v>
      </c>
      <c r="E332">
        <v>9.4179999999999993</v>
      </c>
      <c r="G332" s="31" t="s">
        <v>450</v>
      </c>
    </row>
    <row r="333" spans="1:7" x14ac:dyDescent="0.55000000000000004">
      <c r="A333" s="31" t="s">
        <v>894</v>
      </c>
      <c r="B333" s="31" t="s">
        <v>840</v>
      </c>
      <c r="C333" s="24" t="s">
        <v>525</v>
      </c>
      <c r="D333">
        <v>5.5</v>
      </c>
      <c r="E333">
        <v>8.6389999999999993</v>
      </c>
      <c r="G333" s="31" t="s">
        <v>450</v>
      </c>
    </row>
    <row r="334" spans="1:7" x14ac:dyDescent="0.55000000000000004">
      <c r="A334" s="31" t="s">
        <v>894</v>
      </c>
      <c r="B334" s="31" t="s">
        <v>840</v>
      </c>
      <c r="C334" s="24" t="s">
        <v>525</v>
      </c>
      <c r="D334">
        <v>6.6999999999999993</v>
      </c>
      <c r="E334">
        <v>8.2889999999999997</v>
      </c>
      <c r="G334" s="31" t="s">
        <v>450</v>
      </c>
    </row>
    <row r="335" spans="1:7" x14ac:dyDescent="0.55000000000000004">
      <c r="A335" s="31" t="s">
        <v>894</v>
      </c>
      <c r="B335" s="31" t="s">
        <v>840</v>
      </c>
      <c r="C335" s="24" t="s">
        <v>525</v>
      </c>
      <c r="D335">
        <v>7.9499999999999993</v>
      </c>
      <c r="E335">
        <v>8.8729999999999993</v>
      </c>
      <c r="G335" s="31" t="s">
        <v>450</v>
      </c>
    </row>
    <row r="336" spans="1:7" x14ac:dyDescent="0.55000000000000004">
      <c r="A336" s="31" t="s">
        <v>894</v>
      </c>
      <c r="B336" s="31" t="s">
        <v>840</v>
      </c>
      <c r="C336" s="24" t="s">
        <v>525</v>
      </c>
      <c r="D336">
        <v>9.1999999999999993</v>
      </c>
      <c r="E336">
        <v>8.5540000000000003</v>
      </c>
      <c r="G336" s="31" t="s">
        <v>450</v>
      </c>
    </row>
    <row r="337" spans="1:7" x14ac:dyDescent="0.55000000000000004">
      <c r="A337" s="31" t="s">
        <v>894</v>
      </c>
      <c r="B337" s="31" t="s">
        <v>840</v>
      </c>
      <c r="C337" s="24" t="s">
        <v>525</v>
      </c>
      <c r="D337">
        <v>10.4</v>
      </c>
      <c r="E337">
        <v>9.1029999999999998</v>
      </c>
      <c r="G337" s="31" t="s">
        <v>450</v>
      </c>
    </row>
    <row r="338" spans="1:7" x14ac:dyDescent="0.55000000000000004">
      <c r="A338" s="31" t="s">
        <v>896</v>
      </c>
      <c r="B338" s="31" t="s">
        <v>840</v>
      </c>
      <c r="C338" s="24" t="s">
        <v>525</v>
      </c>
      <c r="D338">
        <v>0.6</v>
      </c>
      <c r="E338">
        <v>-0.53456585942114587</v>
      </c>
      <c r="G338" s="31" t="s">
        <v>499</v>
      </c>
    </row>
    <row r="339" spans="1:7" x14ac:dyDescent="0.55000000000000004">
      <c r="A339" s="31" t="s">
        <v>896</v>
      </c>
      <c r="B339" s="31" t="s">
        <v>840</v>
      </c>
      <c r="C339" s="24" t="s">
        <v>525</v>
      </c>
      <c r="D339">
        <v>1.7999999999999998</v>
      </c>
      <c r="E339">
        <v>-0.37529896359287801</v>
      </c>
      <c r="G339" s="31" t="s">
        <v>499</v>
      </c>
    </row>
    <row r="340" spans="1:7" x14ac:dyDescent="0.55000000000000004">
      <c r="A340" s="31" t="s">
        <v>896</v>
      </c>
      <c r="B340" s="31" t="s">
        <v>840</v>
      </c>
      <c r="C340" s="24" t="s">
        <v>525</v>
      </c>
      <c r="D340">
        <v>3.05</v>
      </c>
      <c r="E340">
        <v>-0.49065420560747663</v>
      </c>
      <c r="G340" s="31" t="s">
        <v>499</v>
      </c>
    </row>
    <row r="341" spans="1:7" x14ac:dyDescent="0.55000000000000004">
      <c r="A341" s="31" t="s">
        <v>896</v>
      </c>
      <c r="B341" s="31" t="s">
        <v>840</v>
      </c>
      <c r="C341" s="24" t="s">
        <v>525</v>
      </c>
      <c r="D341">
        <v>4.3000000000000007</v>
      </c>
      <c r="E341">
        <v>-1.3430112550435338</v>
      </c>
      <c r="G341" s="31" t="s">
        <v>499</v>
      </c>
    </row>
    <row r="342" spans="1:7" x14ac:dyDescent="0.55000000000000004">
      <c r="A342" s="31" t="s">
        <v>896</v>
      </c>
      <c r="B342" s="31" t="s">
        <v>840</v>
      </c>
      <c r="C342" s="24" t="s">
        <v>525</v>
      </c>
      <c r="D342">
        <v>6.6999999999999993</v>
      </c>
      <c r="E342">
        <v>-1.3207817589576547</v>
      </c>
      <c r="G342" s="31" t="s">
        <v>499</v>
      </c>
    </row>
    <row r="343" spans="1:7" x14ac:dyDescent="0.55000000000000004">
      <c r="A343" s="31" t="s">
        <v>896</v>
      </c>
      <c r="B343" s="31" t="s">
        <v>840</v>
      </c>
      <c r="C343" s="24" t="s">
        <v>525</v>
      </c>
      <c r="D343">
        <v>7.9499999999999993</v>
      </c>
      <c r="E343">
        <v>-1.1340256959314776</v>
      </c>
      <c r="G343" s="31" t="s">
        <v>499</v>
      </c>
    </row>
    <row r="344" spans="1:7" x14ac:dyDescent="0.55000000000000004">
      <c r="A344" s="31" t="s">
        <v>896</v>
      </c>
      <c r="B344" s="31" t="s">
        <v>840</v>
      </c>
      <c r="C344" s="24" t="s">
        <v>525</v>
      </c>
      <c r="D344">
        <v>9.1999999999999993</v>
      </c>
      <c r="E344">
        <v>-1.2789198036006546</v>
      </c>
      <c r="G344" s="31" t="s">
        <v>499</v>
      </c>
    </row>
    <row r="345" spans="1:7" x14ac:dyDescent="0.55000000000000004">
      <c r="A345" s="31" t="s">
        <v>896</v>
      </c>
      <c r="B345" s="31" t="s">
        <v>840</v>
      </c>
      <c r="C345" s="24" t="s">
        <v>525</v>
      </c>
      <c r="D345">
        <v>10.4</v>
      </c>
      <c r="E345">
        <v>-1.67</v>
      </c>
      <c r="G345" s="31" t="s">
        <v>499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A12" sqref="A12:XFD12"/>
    </sheetView>
  </sheetViews>
  <sheetFormatPr defaultColWidth="9.20703125" defaultRowHeight="13.8" x14ac:dyDescent="0.45"/>
  <cols>
    <col min="1" max="1" width="16.05078125" style="34" bestFit="1" customWidth="1"/>
    <col min="2" max="2" width="7.15625" style="34" bestFit="1" customWidth="1"/>
    <col min="3" max="3" width="122.05078125" style="34" bestFit="1" customWidth="1"/>
    <col min="4" max="4" width="20.20703125" style="34" bestFit="1" customWidth="1"/>
    <col min="5" max="5" width="10.5234375" style="34" bestFit="1" customWidth="1"/>
    <col min="6" max="6" width="7.68359375" style="34" bestFit="1" customWidth="1"/>
    <col min="7" max="7" width="14.5234375" style="34" bestFit="1" customWidth="1"/>
    <col min="8" max="8" width="11.68359375" style="34" bestFit="1" customWidth="1"/>
    <col min="9" max="9" width="17.734375" style="36" bestFit="1" customWidth="1"/>
    <col min="10" max="10" width="34.05078125" style="34" bestFit="1" customWidth="1"/>
    <col min="11" max="11" width="25.15625" style="34" bestFit="1" customWidth="1"/>
    <col min="12" max="16384" width="9.20703125" style="34"/>
  </cols>
  <sheetData>
    <row r="1" spans="1:11" x14ac:dyDescent="0.45">
      <c r="A1" s="34" t="s">
        <v>451</v>
      </c>
      <c r="B1" s="34" t="s">
        <v>132</v>
      </c>
      <c r="C1" s="34" t="s">
        <v>447</v>
      </c>
      <c r="D1" s="34" t="s">
        <v>580</v>
      </c>
      <c r="E1" s="34" t="s">
        <v>581</v>
      </c>
      <c r="F1" s="34" t="s">
        <v>573</v>
      </c>
      <c r="G1" s="34" t="s">
        <v>574</v>
      </c>
      <c r="H1" s="34" t="s">
        <v>575</v>
      </c>
      <c r="I1" s="36" t="s">
        <v>578</v>
      </c>
      <c r="J1" s="34" t="s">
        <v>278</v>
      </c>
    </row>
    <row r="2" spans="1:11" x14ac:dyDescent="0.45">
      <c r="A2" s="34" t="s">
        <v>1</v>
      </c>
      <c r="B2" s="34">
        <v>1</v>
      </c>
      <c r="D2" s="34" t="s">
        <v>456</v>
      </c>
      <c r="E2" s="34" t="s">
        <v>448</v>
      </c>
      <c r="J2" s="34" t="s">
        <v>572</v>
      </c>
    </row>
    <row r="3" spans="1:11" x14ac:dyDescent="0.45">
      <c r="A3" s="34" t="s">
        <v>2</v>
      </c>
      <c r="B3" s="34">
        <v>1</v>
      </c>
      <c r="C3" s="43" t="s">
        <v>898</v>
      </c>
      <c r="D3" s="34" t="s">
        <v>457</v>
      </c>
      <c r="E3" s="34" t="s">
        <v>448</v>
      </c>
    </row>
    <row r="4" spans="1:11" x14ac:dyDescent="0.45">
      <c r="A4" s="34" t="s">
        <v>3</v>
      </c>
      <c r="B4" s="34">
        <v>1</v>
      </c>
      <c r="C4" s="43" t="s">
        <v>899</v>
      </c>
      <c r="D4" s="34" t="s">
        <v>458</v>
      </c>
      <c r="E4" s="34" t="s">
        <v>448</v>
      </c>
    </row>
    <row r="5" spans="1:11" x14ac:dyDescent="0.45">
      <c r="A5" s="34" t="s">
        <v>4</v>
      </c>
      <c r="B5" s="34">
        <v>1</v>
      </c>
      <c r="D5" s="34" t="s">
        <v>459</v>
      </c>
      <c r="E5" s="34" t="s">
        <v>448</v>
      </c>
    </row>
    <row r="6" spans="1:11" x14ac:dyDescent="0.45">
      <c r="A6" s="34" t="s">
        <v>5</v>
      </c>
      <c r="B6" s="34">
        <v>1</v>
      </c>
      <c r="D6" s="34" t="s">
        <v>460</v>
      </c>
      <c r="E6" s="34" t="s">
        <v>448</v>
      </c>
    </row>
    <row r="7" spans="1:11" x14ac:dyDescent="0.45">
      <c r="A7" s="34" t="s">
        <v>536</v>
      </c>
      <c r="B7" s="34">
        <v>1</v>
      </c>
      <c r="C7" s="34" t="s">
        <v>567</v>
      </c>
      <c r="D7" s="34" t="s">
        <v>568</v>
      </c>
      <c r="E7" s="34" t="s">
        <v>448</v>
      </c>
    </row>
    <row r="8" spans="1:11" x14ac:dyDescent="0.45">
      <c r="A8" s="34" t="s">
        <v>6</v>
      </c>
      <c r="B8" s="34">
        <v>1</v>
      </c>
      <c r="D8" s="34" t="s">
        <v>461</v>
      </c>
      <c r="E8" s="34" t="s">
        <v>448</v>
      </c>
    </row>
    <row r="9" spans="1:11" x14ac:dyDescent="0.45">
      <c r="A9" s="34" t="s">
        <v>7</v>
      </c>
      <c r="B9" s="34">
        <v>1</v>
      </c>
      <c r="D9" s="34" t="s">
        <v>462</v>
      </c>
      <c r="E9" s="34" t="s">
        <v>448</v>
      </c>
    </row>
    <row r="10" spans="1:11" x14ac:dyDescent="0.45">
      <c r="A10" s="34" t="s">
        <v>8</v>
      </c>
      <c r="B10" s="34">
        <v>1</v>
      </c>
      <c r="D10" s="34" t="s">
        <v>463</v>
      </c>
      <c r="E10" s="34" t="s">
        <v>448</v>
      </c>
    </row>
    <row r="11" spans="1:11" x14ac:dyDescent="0.45">
      <c r="A11" s="34" t="s">
        <v>9</v>
      </c>
      <c r="B11" s="34">
        <v>1</v>
      </c>
      <c r="D11" s="34">
        <v>1</v>
      </c>
      <c r="E11" s="34" t="s">
        <v>449</v>
      </c>
    </row>
    <row r="12" spans="1:11" x14ac:dyDescent="0.45">
      <c r="A12" s="34" t="s">
        <v>543</v>
      </c>
      <c r="B12" s="34">
        <v>1</v>
      </c>
      <c r="C12" s="43" t="s">
        <v>756</v>
      </c>
      <c r="D12" s="34" t="s">
        <v>464</v>
      </c>
      <c r="E12" s="34" t="s">
        <v>448</v>
      </c>
    </row>
    <row r="13" spans="1:11" x14ac:dyDescent="0.45">
      <c r="A13" s="34" t="s">
        <v>12</v>
      </c>
      <c r="B13" s="34">
        <v>1</v>
      </c>
      <c r="D13" s="35">
        <v>1000000</v>
      </c>
      <c r="E13" s="34" t="s">
        <v>452</v>
      </c>
      <c r="F13" s="34">
        <v>1</v>
      </c>
      <c r="G13" s="34" t="s">
        <v>579</v>
      </c>
      <c r="H13" s="34" t="s">
        <v>576</v>
      </c>
      <c r="J13" s="35"/>
      <c r="K13" s="35"/>
    </row>
    <row r="14" spans="1:11" x14ac:dyDescent="0.45">
      <c r="A14" s="34" t="s">
        <v>13</v>
      </c>
      <c r="B14" s="34">
        <v>1</v>
      </c>
      <c r="D14" s="35">
        <v>1000000</v>
      </c>
      <c r="E14" s="34" t="s">
        <v>452</v>
      </c>
      <c r="F14" s="34">
        <v>1</v>
      </c>
      <c r="G14" s="34" t="s">
        <v>579</v>
      </c>
      <c r="H14" s="34" t="s">
        <v>576</v>
      </c>
      <c r="J14" s="35"/>
      <c r="K14" s="35"/>
    </row>
    <row r="15" spans="1:11" x14ac:dyDescent="0.45">
      <c r="A15" s="43" t="s">
        <v>14</v>
      </c>
      <c r="B15" s="34">
        <v>1</v>
      </c>
      <c r="D15" s="35">
        <v>1000000</v>
      </c>
      <c r="E15" s="34" t="s">
        <v>452</v>
      </c>
      <c r="F15" s="34">
        <v>1</v>
      </c>
      <c r="G15" s="34" t="s">
        <v>583</v>
      </c>
      <c r="H15" s="34" t="s">
        <v>582</v>
      </c>
      <c r="J15" s="35"/>
      <c r="K15" s="35"/>
    </row>
    <row r="16" spans="1:11" x14ac:dyDescent="0.45">
      <c r="A16" s="34" t="s">
        <v>124</v>
      </c>
      <c r="B16" s="34">
        <v>1</v>
      </c>
      <c r="D16" s="35">
        <v>1000000</v>
      </c>
      <c r="E16" s="34" t="s">
        <v>452</v>
      </c>
      <c r="F16" s="34">
        <v>1</v>
      </c>
      <c r="G16" s="34" t="s">
        <v>583</v>
      </c>
      <c r="H16" s="34" t="s">
        <v>582</v>
      </c>
      <c r="J16" s="35"/>
      <c r="K16" s="35"/>
    </row>
    <row r="17" spans="1:11" x14ac:dyDescent="0.45">
      <c r="A17" s="34" t="s">
        <v>15</v>
      </c>
      <c r="B17" s="34">
        <v>1</v>
      </c>
      <c r="D17" s="35">
        <v>1000</v>
      </c>
      <c r="E17" s="34" t="s">
        <v>455</v>
      </c>
      <c r="F17" s="34">
        <v>1</v>
      </c>
      <c r="G17" s="34" t="s">
        <v>579</v>
      </c>
      <c r="H17" s="34" t="s">
        <v>576</v>
      </c>
      <c r="J17" s="35"/>
      <c r="K17" s="35"/>
    </row>
    <row r="18" spans="1:11" x14ac:dyDescent="0.45">
      <c r="A18" s="34" t="s">
        <v>16</v>
      </c>
      <c r="B18" s="34">
        <v>1</v>
      </c>
      <c r="D18" s="35">
        <v>1000000</v>
      </c>
      <c r="E18" s="34" t="s">
        <v>452</v>
      </c>
      <c r="F18" s="34">
        <v>1</v>
      </c>
      <c r="G18" s="34" t="s">
        <v>579</v>
      </c>
      <c r="H18" s="34" t="s">
        <v>576</v>
      </c>
      <c r="J18" s="35"/>
      <c r="K18" s="35"/>
    </row>
    <row r="19" spans="1:11" x14ac:dyDescent="0.45">
      <c r="A19" s="34" t="s">
        <v>17</v>
      </c>
      <c r="B19" s="34">
        <v>1</v>
      </c>
      <c r="D19" s="35">
        <v>1000</v>
      </c>
      <c r="E19" s="34" t="s">
        <v>455</v>
      </c>
      <c r="F19" s="34">
        <v>1</v>
      </c>
      <c r="G19" s="34" t="s">
        <v>579</v>
      </c>
      <c r="H19" s="34" t="s">
        <v>576</v>
      </c>
      <c r="J19" s="35"/>
      <c r="K19" s="35"/>
    </row>
    <row r="20" spans="1:11" x14ac:dyDescent="0.45">
      <c r="A20" s="34" t="s">
        <v>18</v>
      </c>
      <c r="B20" s="34">
        <v>1</v>
      </c>
      <c r="D20" s="35">
        <v>1000000000</v>
      </c>
      <c r="E20" s="43" t="s">
        <v>757</v>
      </c>
      <c r="F20" s="34">
        <v>1</v>
      </c>
      <c r="G20" s="34" t="s">
        <v>579</v>
      </c>
      <c r="H20" s="34" t="s">
        <v>576</v>
      </c>
      <c r="J20" s="35"/>
      <c r="K20" s="35"/>
    </row>
    <row r="21" spans="1:11" x14ac:dyDescent="0.45">
      <c r="A21" s="34" t="s">
        <v>139</v>
      </c>
      <c r="B21" s="34">
        <v>1</v>
      </c>
      <c r="D21" s="35">
        <v>1000000</v>
      </c>
      <c r="E21" s="34" t="s">
        <v>452</v>
      </c>
      <c r="F21" s="34">
        <v>1</v>
      </c>
      <c r="G21" s="34" t="s">
        <v>579</v>
      </c>
      <c r="H21" s="34" t="s">
        <v>576</v>
      </c>
      <c r="J21" s="35"/>
      <c r="K21" s="35"/>
    </row>
    <row r="22" spans="1:11" x14ac:dyDescent="0.45">
      <c r="A22" s="34" t="s">
        <v>507</v>
      </c>
      <c r="B22" s="34">
        <v>1</v>
      </c>
      <c r="D22" s="35">
        <v>1000000</v>
      </c>
      <c r="E22" s="34" t="s">
        <v>452</v>
      </c>
      <c r="F22" s="34">
        <v>1</v>
      </c>
      <c r="G22" s="34" t="s">
        <v>579</v>
      </c>
      <c r="H22" s="34" t="s">
        <v>576</v>
      </c>
      <c r="J22" s="35"/>
      <c r="K22" s="35"/>
    </row>
    <row r="23" spans="1:11" x14ac:dyDescent="0.45">
      <c r="A23" s="34" t="s">
        <v>138</v>
      </c>
      <c r="B23" s="34">
        <v>1</v>
      </c>
      <c r="D23" s="35">
        <v>1000</v>
      </c>
      <c r="E23" s="34" t="s">
        <v>455</v>
      </c>
      <c r="F23" s="34">
        <v>1</v>
      </c>
      <c r="G23" s="34" t="s">
        <v>579</v>
      </c>
      <c r="H23" s="34" t="s">
        <v>576</v>
      </c>
      <c r="J23" s="35"/>
      <c r="K23" s="35"/>
    </row>
    <row r="24" spans="1:11" x14ac:dyDescent="0.45">
      <c r="A24" s="43" t="s">
        <v>638</v>
      </c>
      <c r="B24" s="34">
        <v>1</v>
      </c>
      <c r="D24" s="35">
        <v>1000000</v>
      </c>
      <c r="E24" s="34" t="s">
        <v>452</v>
      </c>
      <c r="F24" s="34">
        <v>1</v>
      </c>
      <c r="G24" s="34" t="s">
        <v>579</v>
      </c>
      <c r="H24" s="34" t="s">
        <v>576</v>
      </c>
      <c r="J24" s="35"/>
      <c r="K24" s="35"/>
    </row>
    <row r="25" spans="1:11" x14ac:dyDescent="0.45">
      <c r="A25" s="34" t="s">
        <v>453</v>
      </c>
      <c r="B25" s="34">
        <v>1</v>
      </c>
      <c r="C25" s="36" t="s">
        <v>541</v>
      </c>
      <c r="D25" s="35">
        <v>1</v>
      </c>
      <c r="E25" s="34" t="s">
        <v>466</v>
      </c>
      <c r="J25" s="35"/>
      <c r="K25" s="35"/>
    </row>
    <row r="26" spans="1:11" x14ac:dyDescent="0.45">
      <c r="A26" s="34" t="s">
        <v>20</v>
      </c>
      <c r="B26" s="34">
        <v>1</v>
      </c>
      <c r="D26" s="35">
        <v>1000</v>
      </c>
      <c r="E26" s="34" t="s">
        <v>455</v>
      </c>
      <c r="F26" s="34">
        <v>1</v>
      </c>
      <c r="G26" s="34" t="s">
        <v>579</v>
      </c>
      <c r="H26" s="34" t="s">
        <v>576</v>
      </c>
      <c r="J26" s="35"/>
      <c r="K26" s="35"/>
    </row>
    <row r="27" spans="1:11" x14ac:dyDescent="0.45">
      <c r="A27" s="34" t="s">
        <v>21</v>
      </c>
      <c r="B27" s="34">
        <v>1</v>
      </c>
      <c r="D27" s="35">
        <v>1000000</v>
      </c>
      <c r="E27" s="34" t="s">
        <v>452</v>
      </c>
      <c r="F27" s="34">
        <v>1</v>
      </c>
      <c r="G27" s="34" t="s">
        <v>579</v>
      </c>
      <c r="H27" s="34" t="s">
        <v>576</v>
      </c>
      <c r="J27" s="35"/>
      <c r="K27" s="35"/>
    </row>
    <row r="28" spans="1:11" x14ac:dyDescent="0.45">
      <c r="A28" s="34" t="s">
        <v>318</v>
      </c>
      <c r="B28" s="34">
        <v>1</v>
      </c>
      <c r="D28" s="35">
        <v>1000000</v>
      </c>
      <c r="E28" s="34" t="s">
        <v>452</v>
      </c>
      <c r="F28" s="34">
        <v>1</v>
      </c>
      <c r="G28" s="34" t="s">
        <v>579</v>
      </c>
      <c r="H28" s="34" t="s">
        <v>576</v>
      </c>
      <c r="J28" s="35"/>
      <c r="K28" s="35"/>
    </row>
    <row r="29" spans="1:11" x14ac:dyDescent="0.45">
      <c r="A29" s="34" t="s">
        <v>454</v>
      </c>
      <c r="B29" s="34">
        <v>1</v>
      </c>
      <c r="C29" s="34" t="s">
        <v>542</v>
      </c>
      <c r="D29" s="34" t="s">
        <v>456</v>
      </c>
      <c r="E29" s="34" t="s">
        <v>448</v>
      </c>
    </row>
    <row r="30" spans="1:11" x14ac:dyDescent="0.45">
      <c r="A30" s="34" t="s">
        <v>465</v>
      </c>
      <c r="B30" s="34">
        <v>1</v>
      </c>
      <c r="D30" s="35">
        <v>1000</v>
      </c>
      <c r="E30" s="34" t="s">
        <v>455</v>
      </c>
      <c r="F30" s="34">
        <v>1</v>
      </c>
      <c r="G30" s="34" t="s">
        <v>579</v>
      </c>
      <c r="H30" s="34" t="s">
        <v>576</v>
      </c>
    </row>
    <row r="31" spans="1:11" x14ac:dyDescent="0.45">
      <c r="A31" s="34" t="s">
        <v>478</v>
      </c>
      <c r="B31" s="34">
        <v>1</v>
      </c>
      <c r="D31" s="34" t="s">
        <v>491</v>
      </c>
      <c r="E31" s="34" t="s">
        <v>448</v>
      </c>
    </row>
    <row r="32" spans="1:11" x14ac:dyDescent="0.45">
      <c r="A32" s="43" t="s">
        <v>854</v>
      </c>
      <c r="D32" s="43" t="s">
        <v>878</v>
      </c>
      <c r="E32" s="34" t="s">
        <v>448</v>
      </c>
    </row>
    <row r="33" spans="1:8" x14ac:dyDescent="0.45">
      <c r="A33" s="43" t="s">
        <v>734</v>
      </c>
      <c r="C33" s="43" t="s">
        <v>732</v>
      </c>
      <c r="D33" s="35">
        <v>1000000000000</v>
      </c>
      <c r="E33" s="34" t="s">
        <v>490</v>
      </c>
    </row>
    <row r="34" spans="1:8" ht="13.75" customHeight="1" x14ac:dyDescent="0.45">
      <c r="A34" s="43" t="s">
        <v>735</v>
      </c>
      <c r="C34" s="43" t="s">
        <v>733</v>
      </c>
      <c r="D34" s="35">
        <v>1</v>
      </c>
      <c r="E34" s="34" t="s">
        <v>499</v>
      </c>
      <c r="F34" s="34">
        <v>1</v>
      </c>
      <c r="G34" s="34">
        <v>1</v>
      </c>
      <c r="H34" s="34" t="s">
        <v>499</v>
      </c>
    </row>
    <row r="35" spans="1:8" x14ac:dyDescent="0.45">
      <c r="A35" s="43" t="s">
        <v>676</v>
      </c>
      <c r="B35" s="34">
        <v>1</v>
      </c>
      <c r="C35" s="43" t="s">
        <v>677</v>
      </c>
      <c r="D35" s="43" t="s">
        <v>678</v>
      </c>
      <c r="E35" s="43" t="s">
        <v>450</v>
      </c>
      <c r="F35" s="43"/>
      <c r="G35" s="43"/>
      <c r="H35" s="43"/>
    </row>
    <row r="36" spans="1:8" x14ac:dyDescent="0.45">
      <c r="A36" s="43" t="s">
        <v>679</v>
      </c>
      <c r="B36" s="34">
        <v>1</v>
      </c>
      <c r="C36" s="43" t="s">
        <v>680</v>
      </c>
      <c r="D36" s="43">
        <v>1</v>
      </c>
      <c r="E36" s="43" t="s">
        <v>499</v>
      </c>
      <c r="F36" s="43"/>
      <c r="G36" s="43"/>
      <c r="H36" s="43"/>
    </row>
    <row r="37" spans="1:8" x14ac:dyDescent="0.45">
      <c r="A37" s="43" t="s">
        <v>736</v>
      </c>
      <c r="B37" s="34">
        <v>1</v>
      </c>
      <c r="C37" s="43" t="s">
        <v>737</v>
      </c>
      <c r="D37" s="35">
        <v>1000000000000</v>
      </c>
      <c r="E37" s="34" t="s">
        <v>490</v>
      </c>
      <c r="F37" s="34">
        <v>1</v>
      </c>
      <c r="G37" s="35">
        <v>1000000000</v>
      </c>
      <c r="H37" s="34" t="s">
        <v>577</v>
      </c>
    </row>
    <row r="38" spans="1:8" x14ac:dyDescent="0.45">
      <c r="A38" s="43" t="s">
        <v>738</v>
      </c>
      <c r="B38" s="34">
        <v>1</v>
      </c>
      <c r="C38" s="43" t="s">
        <v>739</v>
      </c>
      <c r="D38" s="35">
        <v>1</v>
      </c>
      <c r="E38" s="34" t="s">
        <v>499</v>
      </c>
      <c r="F38" s="34">
        <v>1</v>
      </c>
      <c r="G38" s="34">
        <v>1</v>
      </c>
      <c r="H38" s="34" t="s">
        <v>499</v>
      </c>
    </row>
    <row r="39" spans="1:8" x14ac:dyDescent="0.45">
      <c r="A39" s="43" t="s">
        <v>824</v>
      </c>
      <c r="C39" s="43" t="s">
        <v>741</v>
      </c>
      <c r="D39" s="43" t="s">
        <v>678</v>
      </c>
      <c r="E39" s="43" t="s">
        <v>450</v>
      </c>
      <c r="G39" s="35"/>
    </row>
    <row r="40" spans="1:8" x14ac:dyDescent="0.45">
      <c r="A40" s="43" t="s">
        <v>825</v>
      </c>
      <c r="C40" s="43" t="s">
        <v>742</v>
      </c>
      <c r="D40" s="35">
        <v>1</v>
      </c>
      <c r="E40" s="34" t="s">
        <v>499</v>
      </c>
      <c r="F40" s="34">
        <v>1</v>
      </c>
      <c r="G40" s="34">
        <v>1</v>
      </c>
      <c r="H40" s="34" t="s">
        <v>499</v>
      </c>
    </row>
    <row r="41" spans="1:8" x14ac:dyDescent="0.45">
      <c r="A41" s="43" t="s">
        <v>823</v>
      </c>
      <c r="C41" s="43" t="s">
        <v>744</v>
      </c>
      <c r="D41" s="43" t="s">
        <v>678</v>
      </c>
      <c r="E41" s="43" t="s">
        <v>450</v>
      </c>
      <c r="G41" s="35"/>
    </row>
    <row r="42" spans="1:8" x14ac:dyDescent="0.45">
      <c r="A42" s="43" t="s">
        <v>822</v>
      </c>
      <c r="C42" s="43" t="s">
        <v>745</v>
      </c>
      <c r="D42" s="35">
        <v>1</v>
      </c>
      <c r="E42" s="34" t="s">
        <v>499</v>
      </c>
      <c r="F42" s="34">
        <v>1</v>
      </c>
      <c r="G42" s="34">
        <v>1</v>
      </c>
      <c r="H42" s="34" t="s">
        <v>499</v>
      </c>
    </row>
    <row r="43" spans="1:8" x14ac:dyDescent="0.45">
      <c r="A43" s="43" t="s">
        <v>746</v>
      </c>
      <c r="B43" s="34">
        <v>1</v>
      </c>
      <c r="C43" s="43" t="s">
        <v>826</v>
      </c>
      <c r="D43" s="43" t="s">
        <v>678</v>
      </c>
      <c r="E43" s="43" t="s">
        <v>450</v>
      </c>
    </row>
    <row r="44" spans="1:8" x14ac:dyDescent="0.45">
      <c r="A44" s="43" t="s">
        <v>747</v>
      </c>
      <c r="B44" s="34">
        <v>1</v>
      </c>
      <c r="C44" s="43" t="s">
        <v>827</v>
      </c>
      <c r="D44" s="43">
        <v>1</v>
      </c>
      <c r="E44" s="43" t="s">
        <v>499</v>
      </c>
    </row>
    <row r="45" spans="1:8" x14ac:dyDescent="0.45">
      <c r="A45" s="43" t="s">
        <v>748</v>
      </c>
      <c r="C45" s="43" t="s">
        <v>749</v>
      </c>
      <c r="D45" s="34">
        <v>1</v>
      </c>
      <c r="E45" s="43" t="s">
        <v>750</v>
      </c>
    </row>
    <row r="46" spans="1:8" x14ac:dyDescent="0.45">
      <c r="A46" s="43" t="s">
        <v>783</v>
      </c>
      <c r="C46" s="43" t="s">
        <v>784</v>
      </c>
      <c r="D46" s="43" t="s">
        <v>785</v>
      </c>
      <c r="E46" s="43" t="s">
        <v>450</v>
      </c>
    </row>
    <row r="47" spans="1:8" x14ac:dyDescent="0.45">
      <c r="A47" s="43" t="s">
        <v>786</v>
      </c>
      <c r="C47" s="43" t="s">
        <v>787</v>
      </c>
      <c r="D47" s="43" t="s">
        <v>788</v>
      </c>
      <c r="E47" s="43" t="s">
        <v>450</v>
      </c>
    </row>
    <row r="48" spans="1:8" x14ac:dyDescent="0.45">
      <c r="A48" s="43" t="s">
        <v>740</v>
      </c>
      <c r="B48" s="34">
        <v>1</v>
      </c>
      <c r="C48" s="43" t="s">
        <v>828</v>
      </c>
      <c r="D48" s="43" t="s">
        <v>678</v>
      </c>
      <c r="E48" s="43" t="s">
        <v>450</v>
      </c>
    </row>
    <row r="49" spans="1:5" x14ac:dyDescent="0.45">
      <c r="A49" s="43" t="s">
        <v>743</v>
      </c>
      <c r="B49" s="34">
        <v>1</v>
      </c>
      <c r="C49" s="34" t="s">
        <v>829</v>
      </c>
      <c r="D49" s="43" t="s">
        <v>678</v>
      </c>
      <c r="E49" s="43" t="s">
        <v>450</v>
      </c>
    </row>
    <row r="50" spans="1:5" x14ac:dyDescent="0.45">
      <c r="A50" s="43" t="s">
        <v>502</v>
      </c>
      <c r="C50" s="43" t="s">
        <v>830</v>
      </c>
    </row>
    <row r="51" spans="1:5" x14ac:dyDescent="0.45">
      <c r="A51" s="43" t="s">
        <v>503</v>
      </c>
      <c r="C51" s="43" t="s">
        <v>831</v>
      </c>
    </row>
    <row r="52" spans="1:5" x14ac:dyDescent="0.45">
      <c r="A52" s="43" t="s">
        <v>820</v>
      </c>
      <c r="C52" s="43" t="s">
        <v>836</v>
      </c>
    </row>
    <row r="53" spans="1:5" x14ac:dyDescent="0.45">
      <c r="A53" s="43" t="s">
        <v>821</v>
      </c>
      <c r="C53" s="43" t="s">
        <v>837</v>
      </c>
    </row>
    <row r="54" spans="1:5" x14ac:dyDescent="0.45">
      <c r="A54" s="43" t="s">
        <v>894</v>
      </c>
      <c r="B54" s="34">
        <v>1</v>
      </c>
      <c r="C54" s="43" t="s">
        <v>895</v>
      </c>
      <c r="D54" s="43" t="s">
        <v>678</v>
      </c>
      <c r="E54" s="43" t="s">
        <v>450</v>
      </c>
    </row>
    <row r="55" spans="1:5" x14ac:dyDescent="0.45">
      <c r="A55" s="43" t="s">
        <v>896</v>
      </c>
      <c r="B55" s="34">
        <v>1</v>
      </c>
      <c r="C55" s="43" t="s">
        <v>897</v>
      </c>
      <c r="D55" s="35">
        <v>1</v>
      </c>
      <c r="E55" s="34" t="s">
        <v>499</v>
      </c>
    </row>
  </sheetData>
  <autoFilter ref="G1:G43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A7" sqref="A7:F8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5.734375" bestFit="1" customWidth="1"/>
    <col min="4" max="4" width="38.15625" bestFit="1" customWidth="1"/>
    <col min="5" max="5" width="5.15625" style="7" bestFit="1" customWidth="1"/>
    <col min="6" max="6" width="17.47265625" bestFit="1" customWidth="1"/>
    <col min="7" max="7" width="44.05078125" bestFit="1" customWidth="1"/>
  </cols>
  <sheetData>
    <row r="1" spans="1:8" x14ac:dyDescent="0.55000000000000004">
      <c r="A1" t="s">
        <v>132</v>
      </c>
      <c r="B1" t="s">
        <v>89</v>
      </c>
      <c r="C1" t="s">
        <v>0</v>
      </c>
      <c r="D1" t="s">
        <v>38</v>
      </c>
      <c r="E1" s="7" t="s">
        <v>131</v>
      </c>
      <c r="F1" t="s">
        <v>633</v>
      </c>
      <c r="G1" t="s">
        <v>278</v>
      </c>
    </row>
    <row r="2" spans="1:8" x14ac:dyDescent="0.55000000000000004">
      <c r="A2">
        <v>1</v>
      </c>
      <c r="B2" t="s">
        <v>124</v>
      </c>
      <c r="C2" t="s">
        <v>367</v>
      </c>
      <c r="D2" t="s">
        <v>584</v>
      </c>
      <c r="E2" s="7">
        <v>3.6776843432206165</v>
      </c>
      <c r="F2" t="s">
        <v>634</v>
      </c>
      <c r="G2" t="s">
        <v>641</v>
      </c>
    </row>
    <row r="3" spans="1:8" x14ac:dyDescent="0.55000000000000004">
      <c r="A3">
        <v>1</v>
      </c>
      <c r="B3" t="s">
        <v>124</v>
      </c>
      <c r="C3" t="s">
        <v>367</v>
      </c>
      <c r="D3" t="s">
        <v>585</v>
      </c>
      <c r="E3" s="7">
        <v>5.6802839971762662</v>
      </c>
      <c r="F3" t="s">
        <v>634</v>
      </c>
      <c r="G3" t="s">
        <v>641</v>
      </c>
    </row>
    <row r="4" spans="1:8" x14ac:dyDescent="0.55000000000000004">
      <c r="A4">
        <v>1</v>
      </c>
      <c r="B4" t="s">
        <v>124</v>
      </c>
      <c r="C4" t="s">
        <v>367</v>
      </c>
      <c r="D4" t="s">
        <v>128</v>
      </c>
      <c r="E4" s="7">
        <v>0.58021748240071214</v>
      </c>
      <c r="F4" t="s">
        <v>634</v>
      </c>
      <c r="G4" t="s">
        <v>641</v>
      </c>
    </row>
    <row r="5" spans="1:8" x14ac:dyDescent="0.55000000000000004">
      <c r="A5">
        <v>1</v>
      </c>
      <c r="B5" t="s">
        <v>124</v>
      </c>
      <c r="C5" t="s">
        <v>367</v>
      </c>
      <c r="D5" t="s">
        <v>129</v>
      </c>
      <c r="E5" s="7">
        <v>2.9847888049491873</v>
      </c>
      <c r="F5" t="s">
        <v>634</v>
      </c>
      <c r="G5" t="s">
        <v>641</v>
      </c>
    </row>
    <row r="6" spans="1:8" x14ac:dyDescent="0.55000000000000004">
      <c r="A6">
        <v>1</v>
      </c>
      <c r="B6" t="s">
        <v>124</v>
      </c>
      <c r="C6" t="s">
        <v>367</v>
      </c>
      <c r="D6" t="s">
        <v>133</v>
      </c>
      <c r="E6" s="7">
        <v>4.617245067967378</v>
      </c>
      <c r="F6" t="s">
        <v>634</v>
      </c>
      <c r="G6" t="s">
        <v>641</v>
      </c>
    </row>
    <row r="7" spans="1:8" x14ac:dyDescent="0.55000000000000004">
      <c r="B7" t="s">
        <v>124</v>
      </c>
      <c r="C7" t="s">
        <v>367</v>
      </c>
      <c r="D7" t="s">
        <v>130</v>
      </c>
      <c r="E7" s="7">
        <v>5.6194655624539207</v>
      </c>
      <c r="F7" t="s">
        <v>634</v>
      </c>
      <c r="G7" t="s">
        <v>641</v>
      </c>
    </row>
    <row r="8" spans="1:8" x14ac:dyDescent="0.55000000000000004">
      <c r="A8">
        <v>1</v>
      </c>
      <c r="B8" t="s">
        <v>124</v>
      </c>
      <c r="C8" t="s">
        <v>367</v>
      </c>
      <c r="D8" t="s">
        <v>127</v>
      </c>
      <c r="E8" s="7">
        <v>0.81616480972130112</v>
      </c>
      <c r="F8" t="s">
        <v>634</v>
      </c>
      <c r="G8" t="s">
        <v>641</v>
      </c>
    </row>
    <row r="9" spans="1:8" x14ac:dyDescent="0.55000000000000004">
      <c r="A9">
        <v>1</v>
      </c>
      <c r="B9" t="s">
        <v>124</v>
      </c>
      <c r="C9" t="s">
        <v>367</v>
      </c>
      <c r="D9" t="s">
        <v>126</v>
      </c>
      <c r="E9" s="7">
        <v>-0.26187244616056515</v>
      </c>
      <c r="F9" t="s">
        <v>634</v>
      </c>
      <c r="G9" t="s">
        <v>641</v>
      </c>
    </row>
    <row r="10" spans="1:8" x14ac:dyDescent="0.55000000000000004">
      <c r="A10">
        <v>1</v>
      </c>
      <c r="B10" t="s">
        <v>124</v>
      </c>
      <c r="C10" t="s">
        <v>367</v>
      </c>
      <c r="D10" t="s">
        <v>653</v>
      </c>
      <c r="E10" s="7">
        <f>-2.2-LOG10(0.6473/0.2241/0.6877)</f>
        <v>-2.823264726140847</v>
      </c>
      <c r="F10" t="s">
        <v>648</v>
      </c>
      <c r="G10" t="s">
        <v>654</v>
      </c>
    </row>
    <row r="11" spans="1:8" x14ac:dyDescent="0.55000000000000004">
      <c r="A11">
        <v>1</v>
      </c>
      <c r="B11" t="s">
        <v>18</v>
      </c>
      <c r="C11" t="s">
        <v>367</v>
      </c>
      <c r="D11" s="6" t="s">
        <v>586</v>
      </c>
      <c r="E11" s="8">
        <v>10.384127393335694</v>
      </c>
      <c r="F11" t="s">
        <v>634</v>
      </c>
      <c r="G11" t="s">
        <v>641</v>
      </c>
    </row>
    <row r="12" spans="1:8" x14ac:dyDescent="0.55000000000000004">
      <c r="A12">
        <v>1</v>
      </c>
      <c r="B12" t="s">
        <v>18</v>
      </c>
      <c r="C12" t="s">
        <v>367</v>
      </c>
      <c r="D12" s="6" t="s">
        <v>587</v>
      </c>
      <c r="E12" s="8">
        <v>21.981685847814603</v>
      </c>
      <c r="F12" t="s">
        <v>634</v>
      </c>
      <c r="G12" t="s">
        <v>641</v>
      </c>
    </row>
    <row r="13" spans="1:8" x14ac:dyDescent="0.55000000000000004">
      <c r="A13">
        <v>1</v>
      </c>
      <c r="B13" t="s">
        <v>18</v>
      </c>
      <c r="C13" t="s">
        <v>367</v>
      </c>
      <c r="D13" s="6" t="s">
        <v>588</v>
      </c>
      <c r="E13" s="8">
        <v>33.2011276799442</v>
      </c>
      <c r="F13" t="s">
        <v>634</v>
      </c>
      <c r="G13" t="s">
        <v>641</v>
      </c>
    </row>
    <row r="14" spans="1:8" x14ac:dyDescent="0.55000000000000004">
      <c r="A14">
        <v>1</v>
      </c>
      <c r="B14" t="s">
        <v>18</v>
      </c>
      <c r="C14" t="s">
        <v>367</v>
      </c>
      <c r="D14" s="6" t="s">
        <v>589</v>
      </c>
      <c r="E14" s="8">
        <v>42.743184397701924</v>
      </c>
      <c r="F14" t="s">
        <v>634</v>
      </c>
      <c r="G14" t="s">
        <v>641</v>
      </c>
    </row>
    <row r="15" spans="1:8" x14ac:dyDescent="0.55000000000000004">
      <c r="A15">
        <v>1</v>
      </c>
      <c r="B15" t="s">
        <v>18</v>
      </c>
      <c r="C15" t="s">
        <v>367</v>
      </c>
      <c r="D15" s="6" t="s">
        <v>136</v>
      </c>
      <c r="E15" s="8">
        <v>6.3104544693110656</v>
      </c>
      <c r="F15" t="s">
        <v>634</v>
      </c>
      <c r="G15" t="s">
        <v>641</v>
      </c>
    </row>
    <row r="16" spans="1:8" x14ac:dyDescent="0.55000000000000004">
      <c r="A16">
        <v>1</v>
      </c>
      <c r="B16" t="s">
        <v>505</v>
      </c>
      <c r="C16" t="s">
        <v>367</v>
      </c>
      <c r="D16" s="5" t="s">
        <v>513</v>
      </c>
      <c r="E16" s="7">
        <v>5.4630440034061225</v>
      </c>
      <c r="F16" t="s">
        <v>635</v>
      </c>
      <c r="G16" t="s">
        <v>642</v>
      </c>
      <c r="H16" s="33"/>
    </row>
    <row r="17" spans="1:8" x14ac:dyDescent="0.55000000000000004">
      <c r="A17">
        <v>1</v>
      </c>
      <c r="B17" t="s">
        <v>505</v>
      </c>
      <c r="C17" t="s">
        <v>367</v>
      </c>
      <c r="D17" s="5" t="s">
        <v>514</v>
      </c>
      <c r="E17" s="7">
        <v>9.5602015534084099</v>
      </c>
      <c r="F17" t="s">
        <v>635</v>
      </c>
      <c r="G17" t="s">
        <v>642</v>
      </c>
      <c r="H17" s="33"/>
    </row>
    <row r="18" spans="1:8" x14ac:dyDescent="0.55000000000000004">
      <c r="A18">
        <v>1</v>
      </c>
      <c r="B18" t="s">
        <v>505</v>
      </c>
      <c r="C18" t="s">
        <v>367</v>
      </c>
      <c r="D18" s="5" t="s">
        <v>515</v>
      </c>
      <c r="E18" s="7">
        <v>0.86839322842389799</v>
      </c>
      <c r="F18" t="s">
        <v>635</v>
      </c>
      <c r="G18" t="s">
        <v>642</v>
      </c>
      <c r="H18" s="33"/>
    </row>
    <row r="19" spans="1:8" x14ac:dyDescent="0.55000000000000004">
      <c r="A19">
        <v>1</v>
      </c>
      <c r="B19" t="s">
        <v>505</v>
      </c>
      <c r="C19" t="s">
        <v>367</v>
      </c>
      <c r="D19" s="5" t="s">
        <v>516</v>
      </c>
      <c r="E19" s="7">
        <v>-0.46436522209325937</v>
      </c>
      <c r="F19" t="s">
        <v>635</v>
      </c>
      <c r="G19" t="s">
        <v>642</v>
      </c>
      <c r="H19" s="33"/>
    </row>
    <row r="20" spans="1:8" x14ac:dyDescent="0.55000000000000004">
      <c r="A20">
        <v>1</v>
      </c>
      <c r="B20" t="s">
        <v>505</v>
      </c>
      <c r="C20" t="s">
        <v>367</v>
      </c>
      <c r="D20" s="5" t="s">
        <v>517</v>
      </c>
      <c r="E20" s="7">
        <v>1.7482986497032194</v>
      </c>
      <c r="F20" t="s">
        <v>635</v>
      </c>
      <c r="G20" t="s">
        <v>642</v>
      </c>
      <c r="H20" s="33"/>
    </row>
    <row r="21" spans="1:8" x14ac:dyDescent="0.55000000000000004">
      <c r="A21">
        <v>1</v>
      </c>
      <c r="B21" t="s">
        <v>505</v>
      </c>
      <c r="C21" t="s">
        <v>367</v>
      </c>
      <c r="D21" s="5" t="s">
        <v>518</v>
      </c>
      <c r="E21" s="7">
        <v>-9.0163918506770031</v>
      </c>
      <c r="F21" t="s">
        <v>635</v>
      </c>
      <c r="G21" t="s">
        <v>642</v>
      </c>
      <c r="H21" s="33"/>
    </row>
    <row r="22" spans="1:8" x14ac:dyDescent="0.55000000000000004">
      <c r="A22">
        <v>1</v>
      </c>
      <c r="B22" t="s">
        <v>505</v>
      </c>
      <c r="C22" t="s">
        <v>367</v>
      </c>
      <c r="D22" s="5" t="s">
        <v>631</v>
      </c>
      <c r="E22" s="7">
        <v>5.2</v>
      </c>
      <c r="F22" t="s">
        <v>635</v>
      </c>
      <c r="G22" t="s">
        <v>642</v>
      </c>
      <c r="H22" s="33"/>
    </row>
    <row r="23" spans="1:8" x14ac:dyDescent="0.55000000000000004">
      <c r="A23">
        <v>1</v>
      </c>
      <c r="B23" t="s">
        <v>505</v>
      </c>
      <c r="C23" t="s">
        <v>367</v>
      </c>
      <c r="D23" s="5" t="s">
        <v>636</v>
      </c>
      <c r="E23" s="7">
        <v>10.8</v>
      </c>
      <c r="F23" t="s">
        <v>635</v>
      </c>
      <c r="G23" t="s">
        <v>642</v>
      </c>
      <c r="H23" s="33"/>
    </row>
    <row r="24" spans="1:8" x14ac:dyDescent="0.55000000000000004">
      <c r="A24">
        <v>1</v>
      </c>
      <c r="B24" t="s">
        <v>496</v>
      </c>
      <c r="C24" t="s">
        <v>367</v>
      </c>
      <c r="D24" s="5" t="s">
        <v>519</v>
      </c>
      <c r="E24" s="7">
        <v>5.4630440034061225</v>
      </c>
      <c r="F24" t="s">
        <v>635</v>
      </c>
      <c r="G24" t="s">
        <v>642</v>
      </c>
      <c r="H24" s="33"/>
    </row>
    <row r="25" spans="1:8" x14ac:dyDescent="0.55000000000000004">
      <c r="A25">
        <v>1</v>
      </c>
      <c r="B25" t="s">
        <v>496</v>
      </c>
      <c r="C25" t="s">
        <v>367</v>
      </c>
      <c r="D25" s="5" t="s">
        <v>520</v>
      </c>
      <c r="E25" s="7">
        <v>9.5602015534084099</v>
      </c>
      <c r="F25" t="s">
        <v>635</v>
      </c>
      <c r="G25" t="s">
        <v>642</v>
      </c>
      <c r="H25" s="33"/>
    </row>
    <row r="26" spans="1:8" x14ac:dyDescent="0.55000000000000004">
      <c r="A26">
        <v>1</v>
      </c>
      <c r="B26" t="s">
        <v>496</v>
      </c>
      <c r="C26" t="s">
        <v>367</v>
      </c>
      <c r="D26" s="5" t="s">
        <v>521</v>
      </c>
      <c r="E26" s="7">
        <v>0.8683932284238981</v>
      </c>
      <c r="F26" t="s">
        <v>635</v>
      </c>
      <c r="G26" t="s">
        <v>642</v>
      </c>
      <c r="H26" s="33"/>
    </row>
    <row r="27" spans="1:8" x14ac:dyDescent="0.55000000000000004">
      <c r="A27">
        <v>1</v>
      </c>
      <c r="B27" t="s">
        <v>496</v>
      </c>
      <c r="C27" t="s">
        <v>367</v>
      </c>
      <c r="D27" s="5" t="s">
        <v>522</v>
      </c>
      <c r="E27" s="7">
        <v>-0.46436522209325937</v>
      </c>
      <c r="F27" t="s">
        <v>635</v>
      </c>
      <c r="G27" t="s">
        <v>642</v>
      </c>
      <c r="H27" s="33"/>
    </row>
    <row r="28" spans="1:8" x14ac:dyDescent="0.55000000000000004">
      <c r="A28">
        <v>1</v>
      </c>
      <c r="B28" t="s">
        <v>496</v>
      </c>
      <c r="C28" t="s">
        <v>367</v>
      </c>
      <c r="D28" s="5" t="s">
        <v>523</v>
      </c>
      <c r="E28" s="7">
        <v>1.7482986497032194</v>
      </c>
      <c r="F28" t="s">
        <v>635</v>
      </c>
      <c r="G28" t="s">
        <v>642</v>
      </c>
    </row>
    <row r="29" spans="1:8" x14ac:dyDescent="0.55000000000000004">
      <c r="A29">
        <v>1</v>
      </c>
      <c r="B29" t="s">
        <v>496</v>
      </c>
      <c r="C29" t="s">
        <v>367</v>
      </c>
      <c r="D29" s="5" t="s">
        <v>524</v>
      </c>
      <c r="E29" s="7">
        <v>-9.0163918506770031</v>
      </c>
      <c r="F29" t="s">
        <v>635</v>
      </c>
      <c r="G29" t="s">
        <v>642</v>
      </c>
    </row>
    <row r="30" spans="1:8" x14ac:dyDescent="0.55000000000000004">
      <c r="A30">
        <v>1</v>
      </c>
      <c r="B30" t="s">
        <v>496</v>
      </c>
      <c r="C30" t="s">
        <v>367</v>
      </c>
      <c r="D30" s="5" t="s">
        <v>632</v>
      </c>
      <c r="E30" s="7">
        <v>5.2</v>
      </c>
      <c r="F30" t="s">
        <v>635</v>
      </c>
      <c r="G30" t="s">
        <v>642</v>
      </c>
    </row>
    <row r="31" spans="1:8" x14ac:dyDescent="0.55000000000000004">
      <c r="A31">
        <v>1</v>
      </c>
      <c r="B31" t="s">
        <v>496</v>
      </c>
      <c r="C31" t="s">
        <v>367</v>
      </c>
      <c r="D31" s="5" t="s">
        <v>637</v>
      </c>
      <c r="E31" s="7">
        <v>10.8</v>
      </c>
      <c r="F31" t="s">
        <v>635</v>
      </c>
      <c r="G31" t="s">
        <v>642</v>
      </c>
    </row>
    <row r="32" spans="1:8" x14ac:dyDescent="0.55000000000000004">
      <c r="A32">
        <v>1</v>
      </c>
      <c r="B32" t="s">
        <v>14</v>
      </c>
      <c r="C32" t="s">
        <v>367</v>
      </c>
      <c r="D32" t="s">
        <v>842</v>
      </c>
      <c r="E32" s="7">
        <v>2.380214986773582</v>
      </c>
    </row>
    <row r="33" spans="1:6" x14ac:dyDescent="0.55000000000000004">
      <c r="A33">
        <v>1</v>
      </c>
      <c r="B33" t="s">
        <v>14</v>
      </c>
      <c r="C33" t="s">
        <v>367</v>
      </c>
      <c r="D33" t="s">
        <v>843</v>
      </c>
      <c r="E33" s="7">
        <v>3.7924280249072884</v>
      </c>
    </row>
    <row r="34" spans="1:6" x14ac:dyDescent="0.55000000000000004">
      <c r="A34">
        <v>1</v>
      </c>
      <c r="B34" t="s">
        <v>14</v>
      </c>
      <c r="C34" t="s">
        <v>367</v>
      </c>
      <c r="D34" t="s">
        <v>844</v>
      </c>
      <c r="E34" s="7">
        <v>0.34946354536511676</v>
      </c>
    </row>
    <row r="35" spans="1:6" x14ac:dyDescent="0.55000000000000004">
      <c r="A35">
        <v>1</v>
      </c>
      <c r="B35" t="s">
        <v>14</v>
      </c>
      <c r="C35" t="s">
        <v>367</v>
      </c>
      <c r="D35" t="s">
        <v>845</v>
      </c>
      <c r="E35" s="7">
        <v>1.6235901256543057</v>
      </c>
    </row>
    <row r="36" spans="1:6" x14ac:dyDescent="0.55000000000000004">
      <c r="B36" t="s">
        <v>14</v>
      </c>
      <c r="C36" t="s">
        <v>367</v>
      </c>
      <c r="D36" t="s">
        <v>846</v>
      </c>
      <c r="E36" s="7">
        <v>6.8787116254183251</v>
      </c>
    </row>
    <row r="37" spans="1:6" x14ac:dyDescent="0.55000000000000004">
      <c r="A37">
        <v>1</v>
      </c>
      <c r="B37" t="s">
        <v>14</v>
      </c>
      <c r="C37" t="s">
        <v>367</v>
      </c>
      <c r="D37" t="s">
        <v>847</v>
      </c>
      <c r="E37" s="7">
        <v>0.83541087268570524</v>
      </c>
    </row>
    <row r="38" spans="1:6" x14ac:dyDescent="0.55000000000000004">
      <c r="A38">
        <v>1</v>
      </c>
      <c r="B38" t="s">
        <v>14</v>
      </c>
      <c r="C38" t="s">
        <v>367</v>
      </c>
      <c r="D38" t="s">
        <v>848</v>
      </c>
      <c r="E38" s="7">
        <v>-0.23262638319616055</v>
      </c>
    </row>
    <row r="40" spans="1:6" x14ac:dyDescent="0.55000000000000004">
      <c r="A40" s="7"/>
    </row>
    <row r="41" spans="1:6" x14ac:dyDescent="0.55000000000000004">
      <c r="A41" s="7"/>
    </row>
    <row r="42" spans="1:6" x14ac:dyDescent="0.55000000000000004">
      <c r="A42" s="7"/>
      <c r="F42" s="5"/>
    </row>
    <row r="43" spans="1:6" x14ac:dyDescent="0.55000000000000004">
      <c r="A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workbookViewId="0">
      <selection activeCell="E13" sqref="E13"/>
    </sheetView>
  </sheetViews>
  <sheetFormatPr defaultRowHeight="14.4" x14ac:dyDescent="0.55000000000000004"/>
  <cols>
    <col min="1" max="1" width="6.83984375" bestFit="1" customWidth="1"/>
    <col min="2" max="2" width="9.05078125" bestFit="1" customWidth="1"/>
    <col min="3" max="3" width="8.47265625" bestFit="1" customWidth="1"/>
    <col min="4" max="4" width="13.05078125" bestFit="1" customWidth="1"/>
    <col min="5" max="5" width="28.15625" bestFit="1" customWidth="1"/>
  </cols>
  <sheetData>
    <row r="1" spans="1:5" x14ac:dyDescent="0.55000000000000004">
      <c r="A1" t="s">
        <v>132</v>
      </c>
      <c r="B1" t="s">
        <v>89</v>
      </c>
      <c r="C1" t="s">
        <v>715</v>
      </c>
      <c r="D1" t="s">
        <v>716</v>
      </c>
      <c r="E1" s="7" t="s">
        <v>447</v>
      </c>
    </row>
    <row r="2" spans="1:5" x14ac:dyDescent="0.55000000000000004">
      <c r="A2">
        <v>1</v>
      </c>
      <c r="B2" t="s">
        <v>707</v>
      </c>
      <c r="C2" t="s">
        <v>23</v>
      </c>
      <c r="D2" t="s">
        <v>505</v>
      </c>
      <c r="E2" s="7" t="s">
        <v>505</v>
      </c>
    </row>
    <row r="3" spans="1:5" x14ac:dyDescent="0.55000000000000004">
      <c r="A3">
        <v>1</v>
      </c>
      <c r="B3" t="s">
        <v>707</v>
      </c>
      <c r="C3" t="s">
        <v>2</v>
      </c>
      <c r="D3" s="5" t="s">
        <v>717</v>
      </c>
      <c r="E3" s="7" t="s">
        <v>718</v>
      </c>
    </row>
    <row r="4" spans="1:5" x14ac:dyDescent="0.55000000000000004">
      <c r="A4">
        <v>1</v>
      </c>
      <c r="B4" t="s">
        <v>707</v>
      </c>
      <c r="C4" t="s">
        <v>3</v>
      </c>
      <c r="D4" s="5" t="s">
        <v>719</v>
      </c>
      <c r="E4" s="7" t="s">
        <v>720</v>
      </c>
    </row>
    <row r="5" spans="1:5" x14ac:dyDescent="0.55000000000000004">
      <c r="A5">
        <v>1</v>
      </c>
      <c r="B5" t="s">
        <v>708</v>
      </c>
      <c r="C5" t="s">
        <v>23</v>
      </c>
      <c r="D5" t="s">
        <v>496</v>
      </c>
      <c r="E5" s="7" t="s">
        <v>496</v>
      </c>
    </row>
    <row r="6" spans="1:5" x14ac:dyDescent="0.55000000000000004">
      <c r="A6">
        <v>1</v>
      </c>
      <c r="B6" t="s">
        <v>708</v>
      </c>
      <c r="C6" t="s">
        <v>2</v>
      </c>
      <c r="D6" s="5" t="s">
        <v>721</v>
      </c>
      <c r="E6" s="7" t="s">
        <v>722</v>
      </c>
    </row>
    <row r="7" spans="1:5" x14ac:dyDescent="0.55000000000000004">
      <c r="A7">
        <v>1</v>
      </c>
      <c r="B7" t="s">
        <v>708</v>
      </c>
      <c r="C7" t="s">
        <v>3</v>
      </c>
      <c r="D7" s="5" t="s">
        <v>723</v>
      </c>
      <c r="E7" s="7" t="s">
        <v>724</v>
      </c>
    </row>
    <row r="8" spans="1:5" x14ac:dyDescent="0.55000000000000004">
      <c r="A8">
        <v>1</v>
      </c>
      <c r="B8" t="s">
        <v>759</v>
      </c>
      <c r="C8" t="s">
        <v>23</v>
      </c>
      <c r="D8" s="5" t="s">
        <v>124</v>
      </c>
      <c r="E8" s="7" t="s">
        <v>124</v>
      </c>
    </row>
    <row r="9" spans="1:5" x14ac:dyDescent="0.55000000000000004">
      <c r="A9">
        <v>1</v>
      </c>
      <c r="B9" t="s">
        <v>759</v>
      </c>
      <c r="C9" t="s">
        <v>2</v>
      </c>
      <c r="D9" s="5" t="s">
        <v>760</v>
      </c>
      <c r="E9" s="7" t="s">
        <v>764</v>
      </c>
    </row>
    <row r="10" spans="1:5" x14ac:dyDescent="0.55000000000000004">
      <c r="A10">
        <v>1</v>
      </c>
      <c r="B10" t="s">
        <v>759</v>
      </c>
      <c r="C10" t="s">
        <v>3</v>
      </c>
      <c r="D10" s="5" t="s">
        <v>762</v>
      </c>
      <c r="E10" s="7" t="s">
        <v>765</v>
      </c>
    </row>
    <row r="11" spans="1:5" x14ac:dyDescent="0.55000000000000004">
      <c r="A11">
        <v>1</v>
      </c>
      <c r="B11" t="s">
        <v>758</v>
      </c>
      <c r="C11" t="s">
        <v>23</v>
      </c>
      <c r="D11" s="5" t="s">
        <v>14</v>
      </c>
      <c r="E11" s="7" t="s">
        <v>14</v>
      </c>
    </row>
    <row r="12" spans="1:5" x14ac:dyDescent="0.55000000000000004">
      <c r="A12">
        <v>1</v>
      </c>
      <c r="B12" t="s">
        <v>758</v>
      </c>
      <c r="C12" t="s">
        <v>2</v>
      </c>
      <c r="D12" s="5" t="s">
        <v>761</v>
      </c>
      <c r="E12" s="7" t="s">
        <v>766</v>
      </c>
    </row>
    <row r="13" spans="1:5" x14ac:dyDescent="0.55000000000000004">
      <c r="A13">
        <v>1</v>
      </c>
      <c r="B13" t="s">
        <v>758</v>
      </c>
      <c r="C13" t="s">
        <v>3</v>
      </c>
      <c r="D13" s="5" t="s">
        <v>763</v>
      </c>
      <c r="E13" s="7" t="s"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D13" zoomScaleNormal="100" workbookViewId="0">
      <selection activeCell="D37" sqref="D37"/>
    </sheetView>
  </sheetViews>
  <sheetFormatPr defaultColWidth="9.20703125" defaultRowHeight="14.4" x14ac:dyDescent="0.55000000000000004"/>
  <cols>
    <col min="1" max="1" width="6.83984375" style="53" bestFit="1" customWidth="1"/>
    <col min="2" max="2" width="15.20703125" style="53" bestFit="1" customWidth="1"/>
    <col min="3" max="3" width="148.20703125" style="53" bestFit="1" customWidth="1"/>
    <col min="4" max="4" width="124.3125" style="53" bestFit="1" customWidth="1"/>
    <col min="5" max="5" width="50.3125" style="53" bestFit="1" customWidth="1"/>
    <col min="6" max="16384" width="9.20703125" style="53"/>
  </cols>
  <sheetData>
    <row r="1" spans="1:5" x14ac:dyDescent="0.55000000000000004">
      <c r="A1" s="53" t="s">
        <v>132</v>
      </c>
      <c r="B1" s="53" t="s">
        <v>54</v>
      </c>
      <c r="C1" s="53" t="s">
        <v>38</v>
      </c>
      <c r="D1" s="53" t="s">
        <v>37</v>
      </c>
      <c r="E1" s="53" t="s">
        <v>123</v>
      </c>
    </row>
    <row r="2" spans="1:5" x14ac:dyDescent="0.55000000000000004">
      <c r="A2" s="53">
        <v>1</v>
      </c>
      <c r="B2" s="53" t="s">
        <v>94</v>
      </c>
      <c r="C2" s="53" t="s">
        <v>80</v>
      </c>
      <c r="D2" s="53" t="s">
        <v>32</v>
      </c>
    </row>
    <row r="3" spans="1:5" x14ac:dyDescent="0.55000000000000004">
      <c r="A3" s="53">
        <v>1</v>
      </c>
      <c r="B3" s="53" t="s">
        <v>95</v>
      </c>
      <c r="C3" s="53" t="s">
        <v>82</v>
      </c>
      <c r="D3" s="53" t="s">
        <v>33</v>
      </c>
    </row>
    <row r="4" spans="1:5" x14ac:dyDescent="0.55000000000000004">
      <c r="A4" s="53">
        <v>1</v>
      </c>
      <c r="B4" s="53" t="s">
        <v>96</v>
      </c>
      <c r="C4" s="53" t="s">
        <v>81</v>
      </c>
      <c r="D4" s="53" t="s">
        <v>34</v>
      </c>
    </row>
    <row r="5" spans="1:5" x14ac:dyDescent="0.55000000000000004">
      <c r="A5" s="53">
        <v>1</v>
      </c>
      <c r="B5" s="53" t="s">
        <v>97</v>
      </c>
      <c r="C5" s="53" t="s">
        <v>83</v>
      </c>
      <c r="D5" s="53" t="s">
        <v>35</v>
      </c>
    </row>
    <row r="6" spans="1:5" x14ac:dyDescent="0.55000000000000004">
      <c r="A6" s="53">
        <v>1</v>
      </c>
      <c r="B6" s="53" t="s">
        <v>98</v>
      </c>
      <c r="C6" s="53" t="s">
        <v>84</v>
      </c>
      <c r="D6" s="53" t="s">
        <v>36</v>
      </c>
    </row>
    <row r="7" spans="1:5" x14ac:dyDescent="0.55000000000000004">
      <c r="A7" s="53">
        <v>1</v>
      </c>
      <c r="B7" s="53" t="s">
        <v>99</v>
      </c>
      <c r="C7" s="53" t="s">
        <v>85</v>
      </c>
      <c r="D7" s="53" t="s">
        <v>142</v>
      </c>
    </row>
    <row r="8" spans="1:5" x14ac:dyDescent="0.55000000000000004">
      <c r="A8" s="53">
        <v>1</v>
      </c>
      <c r="B8" s="53" t="s">
        <v>100</v>
      </c>
      <c r="C8" s="53" t="s">
        <v>86</v>
      </c>
      <c r="D8" s="53" t="s">
        <v>143</v>
      </c>
    </row>
    <row r="9" spans="1:5" x14ac:dyDescent="0.55000000000000004">
      <c r="A9" s="53">
        <v>1</v>
      </c>
      <c r="B9" s="53" t="s">
        <v>101</v>
      </c>
      <c r="C9" s="53" t="s">
        <v>39</v>
      </c>
      <c r="D9" s="53" t="s">
        <v>24</v>
      </c>
    </row>
    <row r="10" spans="1:5" x14ac:dyDescent="0.55000000000000004">
      <c r="A10" s="53">
        <v>1</v>
      </c>
      <c r="B10" s="53" t="s">
        <v>102</v>
      </c>
      <c r="C10" s="53" t="s">
        <v>53</v>
      </c>
      <c r="D10" s="53" t="s">
        <v>140</v>
      </c>
    </row>
    <row r="11" spans="1:5" x14ac:dyDescent="0.55000000000000004">
      <c r="A11" s="53">
        <v>1</v>
      </c>
      <c r="B11" s="53" t="s">
        <v>103</v>
      </c>
      <c r="C11" s="53" t="s">
        <v>52</v>
      </c>
      <c r="D11" s="53" t="s">
        <v>25</v>
      </c>
    </row>
    <row r="12" spans="1:5" x14ac:dyDescent="0.55000000000000004">
      <c r="A12" s="53">
        <v>1</v>
      </c>
      <c r="B12" s="53" t="s">
        <v>104</v>
      </c>
      <c r="C12" s="53" t="s">
        <v>52</v>
      </c>
      <c r="D12" s="53" t="s">
        <v>781</v>
      </c>
    </row>
    <row r="13" spans="1:5" x14ac:dyDescent="0.55000000000000004">
      <c r="A13" s="53">
        <v>1</v>
      </c>
      <c r="B13" s="53" t="s">
        <v>105</v>
      </c>
      <c r="C13" s="53" t="s">
        <v>51</v>
      </c>
      <c r="D13" s="53" t="s">
        <v>91</v>
      </c>
    </row>
    <row r="14" spans="1:5" x14ac:dyDescent="0.55000000000000004">
      <c r="A14" s="53">
        <v>1</v>
      </c>
      <c r="B14" s="53" t="s">
        <v>106</v>
      </c>
      <c r="C14" s="53" t="s">
        <v>51</v>
      </c>
      <c r="D14" s="53" t="s">
        <v>782</v>
      </c>
    </row>
    <row r="15" spans="1:5" x14ac:dyDescent="0.55000000000000004">
      <c r="A15" s="53">
        <v>1</v>
      </c>
      <c r="B15" s="53" t="s">
        <v>107</v>
      </c>
      <c r="C15" s="53" t="s">
        <v>41</v>
      </c>
      <c r="D15" s="53" t="s">
        <v>26</v>
      </c>
    </row>
    <row r="16" spans="1:5" x14ac:dyDescent="0.55000000000000004">
      <c r="A16" s="53">
        <v>1</v>
      </c>
      <c r="B16" s="53" t="s">
        <v>108</v>
      </c>
      <c r="C16" s="53" t="s">
        <v>50</v>
      </c>
      <c r="D16" s="53" t="s">
        <v>27</v>
      </c>
    </row>
    <row r="17" spans="1:5" x14ac:dyDescent="0.55000000000000004">
      <c r="A17" s="53">
        <v>1</v>
      </c>
      <c r="B17" s="53" t="s">
        <v>109</v>
      </c>
      <c r="C17" s="53" t="s">
        <v>42</v>
      </c>
      <c r="D17" s="53" t="s">
        <v>28</v>
      </c>
    </row>
    <row r="18" spans="1:5" x14ac:dyDescent="0.55000000000000004">
      <c r="A18" s="53">
        <v>1</v>
      </c>
      <c r="B18" s="53" t="s">
        <v>110</v>
      </c>
      <c r="C18" s="53" t="s">
        <v>43</v>
      </c>
      <c r="D18" s="53" t="s">
        <v>141</v>
      </c>
    </row>
    <row r="19" spans="1:5" x14ac:dyDescent="0.55000000000000004">
      <c r="A19" s="53">
        <v>1</v>
      </c>
      <c r="B19" s="53" t="s">
        <v>111</v>
      </c>
      <c r="C19" s="53" t="s">
        <v>44</v>
      </c>
      <c r="D19" s="53" t="s">
        <v>29</v>
      </c>
    </row>
    <row r="20" spans="1:5" x14ac:dyDescent="0.55000000000000004">
      <c r="A20" s="53">
        <v>1</v>
      </c>
      <c r="B20" s="53" t="s">
        <v>112</v>
      </c>
      <c r="C20" s="53" t="s">
        <v>45</v>
      </c>
      <c r="D20" s="53" t="s">
        <v>92</v>
      </c>
    </row>
    <row r="21" spans="1:5" x14ac:dyDescent="0.55000000000000004">
      <c r="A21" s="53">
        <v>1</v>
      </c>
      <c r="B21" s="53" t="s">
        <v>113</v>
      </c>
      <c r="C21" s="53" t="s">
        <v>40</v>
      </c>
      <c r="D21" s="53" t="s">
        <v>30</v>
      </c>
    </row>
    <row r="22" spans="1:5" x14ac:dyDescent="0.55000000000000004">
      <c r="A22" s="53">
        <v>1</v>
      </c>
      <c r="B22" s="53" t="s">
        <v>114</v>
      </c>
      <c r="C22" s="53" t="s">
        <v>46</v>
      </c>
      <c r="D22" s="53" t="s">
        <v>144</v>
      </c>
    </row>
    <row r="23" spans="1:5" x14ac:dyDescent="0.55000000000000004">
      <c r="A23" s="53">
        <v>1</v>
      </c>
      <c r="B23" s="53" t="s">
        <v>115</v>
      </c>
      <c r="C23" s="53" t="s">
        <v>47</v>
      </c>
      <c r="D23" s="53" t="s">
        <v>93</v>
      </c>
    </row>
    <row r="24" spans="1:5" x14ac:dyDescent="0.55000000000000004">
      <c r="A24" s="53">
        <v>1</v>
      </c>
      <c r="B24" s="53" t="s">
        <v>116</v>
      </c>
      <c r="C24" s="53" t="s">
        <v>48</v>
      </c>
      <c r="D24" s="53" t="s">
        <v>31</v>
      </c>
    </row>
    <row r="25" spans="1:5" x14ac:dyDescent="0.55000000000000004">
      <c r="B25" s="53" t="s">
        <v>884</v>
      </c>
      <c r="C25" s="53" t="s">
        <v>885</v>
      </c>
      <c r="D25" s="53" t="s">
        <v>886</v>
      </c>
    </row>
    <row r="26" spans="1:5" x14ac:dyDescent="0.55000000000000004">
      <c r="A26" s="53">
        <v>1</v>
      </c>
      <c r="B26" s="53" t="s">
        <v>117</v>
      </c>
      <c r="C26" s="53" t="s">
        <v>49</v>
      </c>
      <c r="D26" s="53" t="s">
        <v>887</v>
      </c>
    </row>
    <row r="27" spans="1:5" x14ac:dyDescent="0.55000000000000004">
      <c r="A27" s="53">
        <v>1</v>
      </c>
      <c r="B27" s="53" t="s">
        <v>62</v>
      </c>
      <c r="C27" s="53" t="s">
        <v>61</v>
      </c>
      <c r="D27" s="53" t="s">
        <v>63</v>
      </c>
    </row>
    <row r="28" spans="1:5" x14ac:dyDescent="0.55000000000000004">
      <c r="A28" s="53">
        <v>1</v>
      </c>
      <c r="B28" s="53" t="s">
        <v>57</v>
      </c>
      <c r="C28" s="53" t="s">
        <v>59</v>
      </c>
      <c r="D28" s="53" t="s">
        <v>118</v>
      </c>
      <c r="E28" s="53" t="s">
        <v>655</v>
      </c>
    </row>
    <row r="29" spans="1:5" x14ac:dyDescent="0.55000000000000004">
      <c r="A29" s="53">
        <v>1</v>
      </c>
      <c r="B29" s="53" t="s">
        <v>58</v>
      </c>
      <c r="C29" s="53" t="s">
        <v>60</v>
      </c>
      <c r="D29" s="53" t="s">
        <v>656</v>
      </c>
      <c r="E29" s="53" t="s">
        <v>655</v>
      </c>
    </row>
    <row r="30" spans="1:5" x14ac:dyDescent="0.55000000000000004">
      <c r="A30" s="53">
        <v>1</v>
      </c>
      <c r="B30" s="53" t="s">
        <v>64</v>
      </c>
      <c r="C30" s="53" t="s">
        <v>72</v>
      </c>
      <c r="D30" s="53" t="s">
        <v>661</v>
      </c>
      <c r="E30" s="53" t="s">
        <v>299</v>
      </c>
    </row>
    <row r="31" spans="1:5" x14ac:dyDescent="0.55000000000000004">
      <c r="A31" s="53">
        <v>1</v>
      </c>
      <c r="B31" s="53" t="s">
        <v>65</v>
      </c>
      <c r="C31" s="53" t="s">
        <v>71</v>
      </c>
      <c r="D31" s="53" t="s">
        <v>660</v>
      </c>
      <c r="E31" s="53" t="s">
        <v>300</v>
      </c>
    </row>
    <row r="32" spans="1:5" x14ac:dyDescent="0.55000000000000004">
      <c r="A32" s="53">
        <v>1</v>
      </c>
      <c r="B32" s="53" t="s">
        <v>66</v>
      </c>
      <c r="C32" s="53" t="s">
        <v>73</v>
      </c>
      <c r="D32" s="53" t="s">
        <v>119</v>
      </c>
      <c r="E32" s="53" t="s">
        <v>905</v>
      </c>
    </row>
    <row r="33" spans="1:5" x14ac:dyDescent="0.55000000000000004">
      <c r="A33" s="53">
        <v>1</v>
      </c>
      <c r="B33" s="53" t="s">
        <v>67</v>
      </c>
      <c r="C33" s="53" t="s">
        <v>74</v>
      </c>
      <c r="D33" s="53" t="s">
        <v>120</v>
      </c>
      <c r="E33" s="53" t="s">
        <v>905</v>
      </c>
    </row>
    <row r="34" spans="1:5" x14ac:dyDescent="0.55000000000000004">
      <c r="A34" s="53">
        <v>1</v>
      </c>
      <c r="B34" s="53" t="s">
        <v>68</v>
      </c>
      <c r="C34" s="53" t="s">
        <v>75</v>
      </c>
      <c r="D34" s="53" t="s">
        <v>121</v>
      </c>
      <c r="E34" s="53" t="s">
        <v>699</v>
      </c>
    </row>
    <row r="35" spans="1:5" x14ac:dyDescent="0.55000000000000004">
      <c r="A35" s="53">
        <v>1</v>
      </c>
      <c r="B35" s="53" t="s">
        <v>69</v>
      </c>
      <c r="C35" s="53" t="s">
        <v>76</v>
      </c>
      <c r="D35" s="53" t="s">
        <v>122</v>
      </c>
      <c r="E35" s="53" t="s">
        <v>699</v>
      </c>
    </row>
    <row r="36" spans="1:5" x14ac:dyDescent="0.55000000000000004">
      <c r="A36" s="53">
        <v>1</v>
      </c>
      <c r="B36" s="53" t="s">
        <v>70</v>
      </c>
      <c r="C36" s="53" t="s">
        <v>135</v>
      </c>
      <c r="D36" s="53" t="s">
        <v>910</v>
      </c>
      <c r="E36" s="53" t="s">
        <v>145</v>
      </c>
    </row>
    <row r="37" spans="1:5" x14ac:dyDescent="0.55000000000000004">
      <c r="A37" s="53">
        <v>1</v>
      </c>
      <c r="B37" s="53" t="s">
        <v>468</v>
      </c>
      <c r="C37" s="53" t="s">
        <v>851</v>
      </c>
      <c r="D37" s="53" t="s">
        <v>876</v>
      </c>
      <c r="E37" s="53" t="s">
        <v>469</v>
      </c>
    </row>
    <row r="38" spans="1:5" x14ac:dyDescent="0.55000000000000004">
      <c r="B38" s="53" t="s">
        <v>562</v>
      </c>
      <c r="C38" s="53" t="s">
        <v>563</v>
      </c>
      <c r="D38" s="53" t="s">
        <v>468</v>
      </c>
    </row>
    <row r="39" spans="1:5" x14ac:dyDescent="0.55000000000000004">
      <c r="B39" s="53" t="s">
        <v>570</v>
      </c>
      <c r="C39" s="53" t="s">
        <v>850</v>
      </c>
      <c r="D39" s="53" t="s">
        <v>468</v>
      </c>
    </row>
    <row r="40" spans="1:5" x14ac:dyDescent="0.55000000000000004">
      <c r="A40" s="53">
        <v>1</v>
      </c>
      <c r="B40" s="53" t="s">
        <v>501</v>
      </c>
      <c r="C40" s="53" t="s">
        <v>500</v>
      </c>
      <c r="D40" s="53" t="s">
        <v>468</v>
      </c>
    </row>
    <row r="41" spans="1:5" x14ac:dyDescent="0.55000000000000004">
      <c r="A41" s="53">
        <v>1</v>
      </c>
      <c r="B41" s="53" t="s">
        <v>509</v>
      </c>
      <c r="C41" s="53" t="s">
        <v>510</v>
      </c>
      <c r="D41" s="53" t="s">
        <v>697</v>
      </c>
      <c r="E41" s="53" t="s">
        <v>705</v>
      </c>
    </row>
    <row r="42" spans="1:5" x14ac:dyDescent="0.55000000000000004">
      <c r="A42" s="53">
        <v>1</v>
      </c>
      <c r="B42" s="53" t="s">
        <v>511</v>
      </c>
      <c r="C42" s="53" t="s">
        <v>512</v>
      </c>
      <c r="D42" s="53" t="s">
        <v>698</v>
      </c>
      <c r="E42" s="53" t="s">
        <v>706</v>
      </c>
    </row>
    <row r="43" spans="1:5" x14ac:dyDescent="0.55000000000000004">
      <c r="A43" s="53">
        <v>1</v>
      </c>
      <c r="B43" s="53" t="s">
        <v>790</v>
      </c>
      <c r="C43" s="53" t="s">
        <v>791</v>
      </c>
      <c r="D43" s="53" t="s">
        <v>792</v>
      </c>
    </row>
    <row r="44" spans="1:5" x14ac:dyDescent="0.55000000000000004">
      <c r="A44" s="53">
        <v>1</v>
      </c>
      <c r="B44" s="53" t="s">
        <v>793</v>
      </c>
      <c r="C44" s="53" t="s">
        <v>794</v>
      </c>
      <c r="D44" s="53" t="s">
        <v>795</v>
      </c>
    </row>
    <row r="45" spans="1:5" x14ac:dyDescent="0.55000000000000004">
      <c r="A45" s="53">
        <v>1</v>
      </c>
      <c r="B45" s="53" t="s">
        <v>796</v>
      </c>
      <c r="C45" s="53" t="s">
        <v>797</v>
      </c>
      <c r="D45" s="53" t="s">
        <v>888</v>
      </c>
    </row>
    <row r="46" spans="1:5" x14ac:dyDescent="0.55000000000000004">
      <c r="A46" s="53">
        <v>1</v>
      </c>
      <c r="B46" s="53" t="s">
        <v>798</v>
      </c>
      <c r="C46" s="53" t="s">
        <v>799</v>
      </c>
      <c r="D46" s="53" t="s">
        <v>889</v>
      </c>
    </row>
    <row r="47" spans="1:5" x14ac:dyDescent="0.55000000000000004">
      <c r="A47" s="53">
        <v>1</v>
      </c>
      <c r="B47" s="53" t="s">
        <v>800</v>
      </c>
      <c r="C47" s="53" t="s">
        <v>801</v>
      </c>
      <c r="D47" s="53" t="s">
        <v>802</v>
      </c>
    </row>
    <row r="48" spans="1:5" x14ac:dyDescent="0.55000000000000004">
      <c r="A48" s="53">
        <v>1</v>
      </c>
      <c r="B48" s="53" t="s">
        <v>803</v>
      </c>
      <c r="C48" s="53" t="s">
        <v>804</v>
      </c>
      <c r="D48" s="53" t="s">
        <v>805</v>
      </c>
    </row>
    <row r="49" spans="1:5" x14ac:dyDescent="0.55000000000000004">
      <c r="A49" s="53">
        <v>1</v>
      </c>
      <c r="B49" s="53" t="s">
        <v>806</v>
      </c>
      <c r="C49" s="53" t="s">
        <v>807</v>
      </c>
      <c r="D49" s="53" t="s">
        <v>890</v>
      </c>
    </row>
    <row r="50" spans="1:5" x14ac:dyDescent="0.55000000000000004">
      <c r="A50" s="53">
        <v>1</v>
      </c>
      <c r="B50" s="53" t="s">
        <v>808</v>
      </c>
      <c r="C50" s="53" t="s">
        <v>809</v>
      </c>
      <c r="D50" s="53" t="s">
        <v>891</v>
      </c>
    </row>
    <row r="51" spans="1:5" x14ac:dyDescent="0.55000000000000004">
      <c r="B51" s="53" t="s">
        <v>855</v>
      </c>
      <c r="C51" s="53" t="s">
        <v>877</v>
      </c>
      <c r="D51" s="53" t="s">
        <v>881</v>
      </c>
      <c r="E51" s="53" t="s">
        <v>880</v>
      </c>
    </row>
    <row r="52" spans="1:5" x14ac:dyDescent="0.55000000000000004">
      <c r="B52" s="53" t="s">
        <v>856</v>
      </c>
      <c r="C52" s="53" t="s">
        <v>857</v>
      </c>
      <c r="D52" s="53" t="s">
        <v>855</v>
      </c>
    </row>
    <row r="53" spans="1:5" x14ac:dyDescent="0.55000000000000004">
      <c r="B53" s="53" t="s">
        <v>684</v>
      </c>
      <c r="C53" s="53" t="s">
        <v>686</v>
      </c>
      <c r="D53" s="53" t="s">
        <v>688</v>
      </c>
      <c r="E53" s="53" t="s">
        <v>703</v>
      </c>
    </row>
    <row r="54" spans="1:5" x14ac:dyDescent="0.55000000000000004">
      <c r="B54" s="53" t="s">
        <v>685</v>
      </c>
      <c r="C54" s="53" t="s">
        <v>687</v>
      </c>
      <c r="D54" s="53" t="s">
        <v>689</v>
      </c>
      <c r="E54" s="53" t="s">
        <v>704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D7" sqref="D7"/>
    </sheetView>
  </sheetViews>
  <sheetFormatPr defaultRowHeight="14.4" x14ac:dyDescent="0.55000000000000004"/>
  <cols>
    <col min="1" max="1" width="10.3125" bestFit="1" customWidth="1"/>
    <col min="2" max="2" width="9.83984375" bestFit="1" customWidth="1"/>
    <col min="3" max="3" width="70" bestFit="1" customWidth="1"/>
    <col min="4" max="4" width="6" bestFit="1" customWidth="1"/>
    <col min="5" max="5" width="6.83984375" bestFit="1" customWidth="1"/>
    <col min="6" max="6" width="30.734375" bestFit="1" customWidth="1"/>
    <col min="7" max="7" width="73.47265625" bestFit="1" customWidth="1"/>
    <col min="8" max="8" width="11.89453125" bestFit="1" customWidth="1"/>
  </cols>
  <sheetData>
    <row r="1" spans="1:8" x14ac:dyDescent="0.55000000000000004">
      <c r="A1" t="s">
        <v>89</v>
      </c>
      <c r="B1" t="s">
        <v>0</v>
      </c>
      <c r="C1" t="s">
        <v>38</v>
      </c>
      <c r="D1" s="7" t="s">
        <v>131</v>
      </c>
      <c r="E1" t="s">
        <v>132</v>
      </c>
      <c r="F1" t="s">
        <v>633</v>
      </c>
      <c r="G1" t="s">
        <v>278</v>
      </c>
    </row>
    <row r="2" spans="1:8" x14ac:dyDescent="0.55000000000000004">
      <c r="A2" t="s">
        <v>201</v>
      </c>
      <c r="B2" t="s">
        <v>643</v>
      </c>
      <c r="C2" t="s">
        <v>59</v>
      </c>
      <c r="D2" s="7">
        <f>-3.5-LOG10(0.2287)-LOG10(0.6881)+LOG10(0.6701)</f>
        <v>-2.870778104517226</v>
      </c>
      <c r="E2">
        <v>1</v>
      </c>
      <c r="F2" t="s">
        <v>648</v>
      </c>
      <c r="G2" t="s">
        <v>646</v>
      </c>
    </row>
    <row r="3" spans="1:8" x14ac:dyDescent="0.55000000000000004">
      <c r="A3" t="s">
        <v>649</v>
      </c>
      <c r="B3" t="s">
        <v>643</v>
      </c>
      <c r="C3" s="5" t="s">
        <v>72</v>
      </c>
      <c r="D3" s="7">
        <v>-6.1043799999999999</v>
      </c>
      <c r="E3">
        <v>1</v>
      </c>
      <c r="F3" t="s">
        <v>644</v>
      </c>
      <c r="G3" t="s">
        <v>691</v>
      </c>
    </row>
    <row r="4" spans="1:8" x14ac:dyDescent="0.55000000000000004">
      <c r="A4" t="s">
        <v>227</v>
      </c>
      <c r="B4" t="s">
        <v>643</v>
      </c>
      <c r="C4" s="5" t="s">
        <v>73</v>
      </c>
      <c r="D4" s="7">
        <f>-10.3-LOG10(0.2082)-LOG10(0.0516)</f>
        <v>-8.3311304268017281</v>
      </c>
      <c r="E4">
        <v>1</v>
      </c>
      <c r="F4" t="s">
        <v>645</v>
      </c>
      <c r="G4" t="s">
        <v>646</v>
      </c>
    </row>
    <row r="5" spans="1:8" x14ac:dyDescent="0.55000000000000004">
      <c r="A5" t="s">
        <v>233</v>
      </c>
      <c r="B5" t="s">
        <v>643</v>
      </c>
      <c r="C5" s="5" t="s">
        <v>75</v>
      </c>
      <c r="D5" s="7">
        <f>-11-LOG10(0.2287)-LOG10(0.0516)</f>
        <v>-9.0719158662339581</v>
      </c>
      <c r="E5">
        <v>1</v>
      </c>
      <c r="F5" t="s">
        <v>647</v>
      </c>
      <c r="G5" t="s">
        <v>646</v>
      </c>
    </row>
    <row r="6" spans="1:8" x14ac:dyDescent="0.55000000000000004">
      <c r="A6" t="s">
        <v>473</v>
      </c>
      <c r="B6" t="s">
        <v>643</v>
      </c>
      <c r="C6" t="s">
        <v>650</v>
      </c>
      <c r="D6" s="44">
        <f>0.425-LOG10(1*0.0781^0.36/0.6701^1.08)</f>
        <v>0.63587641517495974</v>
      </c>
      <c r="E6">
        <v>1</v>
      </c>
      <c r="F6" t="s">
        <v>651</v>
      </c>
      <c r="G6" t="s">
        <v>692</v>
      </c>
    </row>
    <row r="7" spans="1:8" x14ac:dyDescent="0.55000000000000004">
      <c r="A7" s="5" t="s">
        <v>506</v>
      </c>
      <c r="B7" t="s">
        <v>643</v>
      </c>
      <c r="C7" t="s">
        <v>640</v>
      </c>
      <c r="D7" s="7">
        <f>-25+LOG10(EXP(1))*(-22000/8.314*(1/298-1/275.15))-LOG10(0.057)-LOG10(0.0000314129370996423)</f>
        <v>-18.932727311779917</v>
      </c>
      <c r="E7">
        <v>1</v>
      </c>
      <c r="F7" t="s">
        <v>695</v>
      </c>
      <c r="G7" t="s">
        <v>646</v>
      </c>
      <c r="H7" t="s">
        <v>694</v>
      </c>
    </row>
    <row r="8" spans="1:8" x14ac:dyDescent="0.55000000000000004">
      <c r="A8" s="5" t="s">
        <v>569</v>
      </c>
      <c r="B8" t="s">
        <v>643</v>
      </c>
      <c r="C8" t="s">
        <v>879</v>
      </c>
      <c r="D8" s="7">
        <f>(54.9607-LOG10(0.2287^5*0.0781^2/0.6701^16))/3</f>
        <v>19.199100332062098</v>
      </c>
      <c r="E8">
        <v>1</v>
      </c>
      <c r="F8" t="s">
        <v>652</v>
      </c>
      <c r="G8" t="s">
        <v>693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topLeftCell="A88" zoomScaleNormal="100" workbookViewId="0">
      <selection activeCell="E109" sqref="E109"/>
    </sheetView>
  </sheetViews>
  <sheetFormatPr defaultColWidth="9.20703125" defaultRowHeight="14.4" x14ac:dyDescent="0.55000000000000004"/>
  <cols>
    <col min="1" max="1" width="9.20703125" style="5"/>
    <col min="2" max="2" width="17" style="5" bestFit="1" customWidth="1"/>
    <col min="3" max="3" width="7.734375" style="5" bestFit="1" customWidth="1"/>
    <col min="4" max="4" width="14.5234375" style="5" bestFit="1" customWidth="1"/>
    <col min="5" max="5" width="73.15625" style="47" bestFit="1" customWidth="1"/>
    <col min="6" max="6" width="54.47265625" style="5" bestFit="1" customWidth="1"/>
    <col min="7" max="7" width="52.3671875" style="5" customWidth="1"/>
    <col min="8" max="8" width="22.5234375" style="5" bestFit="1" customWidth="1"/>
    <col min="9" max="16384" width="9.20703125" style="5"/>
  </cols>
  <sheetData>
    <row r="1" spans="1:8" x14ac:dyDescent="0.55000000000000004">
      <c r="A1" s="5" t="s">
        <v>132</v>
      </c>
      <c r="B1" s="5" t="s">
        <v>293</v>
      </c>
      <c r="C1" s="5" t="s">
        <v>0</v>
      </c>
      <c r="D1" s="5" t="s">
        <v>146</v>
      </c>
      <c r="E1" s="45" t="s">
        <v>147</v>
      </c>
      <c r="F1" s="5" t="s">
        <v>277</v>
      </c>
      <c r="G1" s="5" t="s">
        <v>278</v>
      </c>
      <c r="H1" s="5" t="s">
        <v>317</v>
      </c>
    </row>
    <row r="2" spans="1:8" x14ac:dyDescent="0.55000000000000004">
      <c r="A2" s="5">
        <v>1</v>
      </c>
      <c r="B2" s="5" t="s">
        <v>290</v>
      </c>
      <c r="C2" s="5" t="s">
        <v>297</v>
      </c>
      <c r="D2" s="5" t="s">
        <v>279</v>
      </c>
      <c r="E2" s="6">
        <v>3000</v>
      </c>
      <c r="F2" s="5" t="s">
        <v>282</v>
      </c>
      <c r="G2" s="5" t="s">
        <v>287</v>
      </c>
    </row>
    <row r="3" spans="1:8" x14ac:dyDescent="0.55000000000000004">
      <c r="A3" s="5">
        <v>1</v>
      </c>
      <c r="B3" s="5" t="s">
        <v>290</v>
      </c>
      <c r="C3" s="5" t="s">
        <v>297</v>
      </c>
      <c r="D3" s="5" t="s">
        <v>280</v>
      </c>
      <c r="E3" s="6">
        <v>35</v>
      </c>
      <c r="F3" s="5" t="s">
        <v>343</v>
      </c>
      <c r="G3" s="5" t="s">
        <v>288</v>
      </c>
    </row>
    <row r="4" spans="1:8" x14ac:dyDescent="0.55000000000000004">
      <c r="A4" s="5">
        <v>1</v>
      </c>
      <c r="B4" s="5" t="s">
        <v>290</v>
      </c>
      <c r="C4" s="5" t="s">
        <v>297</v>
      </c>
      <c r="D4" s="5" t="s">
        <v>281</v>
      </c>
      <c r="E4" s="6">
        <v>2</v>
      </c>
      <c r="F4" s="5" t="s">
        <v>344</v>
      </c>
      <c r="G4" s="5" t="s">
        <v>345</v>
      </c>
    </row>
    <row r="5" spans="1:8" x14ac:dyDescent="0.55000000000000004">
      <c r="A5" s="5">
        <v>1</v>
      </c>
      <c r="B5" s="5" t="s">
        <v>290</v>
      </c>
      <c r="C5" s="5" t="s">
        <v>297</v>
      </c>
      <c r="D5" s="5" t="s">
        <v>316</v>
      </c>
      <c r="E5" s="6">
        <v>2.6</v>
      </c>
      <c r="F5" s="5" t="s">
        <v>346</v>
      </c>
      <c r="G5" s="5" t="s">
        <v>347</v>
      </c>
    </row>
    <row r="6" spans="1:8" x14ac:dyDescent="0.55000000000000004">
      <c r="A6" s="5">
        <v>1</v>
      </c>
      <c r="B6" s="5" t="s">
        <v>291</v>
      </c>
      <c r="C6" s="5" t="s">
        <v>297</v>
      </c>
      <c r="D6" s="5" t="s">
        <v>283</v>
      </c>
      <c r="E6" s="6">
        <v>50</v>
      </c>
      <c r="F6" s="5" t="s">
        <v>241</v>
      </c>
      <c r="G6" s="5" t="s">
        <v>348</v>
      </c>
    </row>
    <row r="7" spans="1:8" x14ac:dyDescent="0.55000000000000004">
      <c r="A7" s="5">
        <v>1</v>
      </c>
      <c r="B7" s="5" t="s">
        <v>291</v>
      </c>
      <c r="C7" s="5" t="s">
        <v>297</v>
      </c>
      <c r="D7" s="5" t="s">
        <v>137</v>
      </c>
      <c r="E7" s="6">
        <v>200</v>
      </c>
      <c r="F7" s="5" t="s">
        <v>349</v>
      </c>
      <c r="G7" s="5" t="s">
        <v>289</v>
      </c>
    </row>
    <row r="8" spans="1:8" x14ac:dyDescent="0.55000000000000004">
      <c r="A8" s="5">
        <v>1</v>
      </c>
      <c r="B8" s="5" t="s">
        <v>291</v>
      </c>
      <c r="C8" s="5" t="s">
        <v>298</v>
      </c>
      <c r="D8" s="5" t="s">
        <v>308</v>
      </c>
      <c r="E8" s="6" t="s">
        <v>696</v>
      </c>
      <c r="F8" s="5" t="s">
        <v>241</v>
      </c>
      <c r="G8" s="5" t="s">
        <v>350</v>
      </c>
    </row>
    <row r="9" spans="1:8" x14ac:dyDescent="0.55000000000000004">
      <c r="A9" s="5">
        <v>1</v>
      </c>
      <c r="B9" s="5" t="s">
        <v>291</v>
      </c>
      <c r="C9" s="6" t="s">
        <v>297</v>
      </c>
      <c r="D9" s="6" t="s">
        <v>311</v>
      </c>
      <c r="E9" s="6" t="s">
        <v>882</v>
      </c>
      <c r="F9" s="6" t="s">
        <v>241</v>
      </c>
      <c r="G9" s="6" t="s">
        <v>301</v>
      </c>
    </row>
    <row r="10" spans="1:8" customFormat="1" x14ac:dyDescent="0.55000000000000004">
      <c r="A10" s="5">
        <v>1</v>
      </c>
      <c r="B10" s="13" t="s">
        <v>292</v>
      </c>
      <c r="C10" s="13" t="s">
        <v>298</v>
      </c>
      <c r="D10" s="13" t="s">
        <v>443</v>
      </c>
      <c r="E10" t="s">
        <v>362</v>
      </c>
      <c r="F10" t="s">
        <v>351</v>
      </c>
      <c r="G10" s="13" t="s">
        <v>292</v>
      </c>
    </row>
    <row r="11" spans="1:8" customFormat="1" x14ac:dyDescent="0.55000000000000004">
      <c r="A11" s="5">
        <v>1</v>
      </c>
      <c r="B11" s="13" t="s">
        <v>292</v>
      </c>
      <c r="C11" s="13" t="s">
        <v>297</v>
      </c>
      <c r="D11" s="13" t="s">
        <v>359</v>
      </c>
      <c r="E11" s="13">
        <v>0.8</v>
      </c>
      <c r="F11" t="s">
        <v>351</v>
      </c>
      <c r="G11" s="13" t="s">
        <v>284</v>
      </c>
      <c r="H11" s="13" t="s">
        <v>552</v>
      </c>
    </row>
    <row r="12" spans="1:8" customFormat="1" x14ac:dyDescent="0.55000000000000004">
      <c r="A12" s="5">
        <v>1</v>
      </c>
      <c r="B12" s="13" t="s">
        <v>292</v>
      </c>
      <c r="C12" s="13" t="s">
        <v>297</v>
      </c>
      <c r="D12" s="13" t="s">
        <v>360</v>
      </c>
      <c r="E12" s="13">
        <v>0.7</v>
      </c>
      <c r="F12" t="s">
        <v>351</v>
      </c>
      <c r="G12" s="13" t="s">
        <v>285</v>
      </c>
      <c r="H12" s="13" t="s">
        <v>552</v>
      </c>
    </row>
    <row r="13" spans="1:8" customFormat="1" x14ac:dyDescent="0.55000000000000004">
      <c r="A13" s="5">
        <v>1</v>
      </c>
      <c r="B13" s="13" t="s">
        <v>292</v>
      </c>
      <c r="C13" s="13" t="s">
        <v>297</v>
      </c>
      <c r="D13" s="13" t="s">
        <v>361</v>
      </c>
      <c r="E13" s="13">
        <v>100</v>
      </c>
      <c r="F13" s="13" t="s">
        <v>241</v>
      </c>
      <c r="G13" s="13" t="s">
        <v>286</v>
      </c>
      <c r="H13" s="13" t="s">
        <v>552</v>
      </c>
    </row>
    <row r="14" spans="1:8" customFormat="1" x14ac:dyDescent="0.55000000000000004">
      <c r="A14" s="5">
        <v>1</v>
      </c>
      <c r="B14" t="s">
        <v>292</v>
      </c>
      <c r="C14" t="s">
        <v>297</v>
      </c>
      <c r="D14" t="s">
        <v>357</v>
      </c>
      <c r="E14" s="6">
        <f>E12</f>
        <v>0.7</v>
      </c>
      <c r="F14" t="s">
        <v>351</v>
      </c>
      <c r="G14" t="s">
        <v>358</v>
      </c>
    </row>
    <row r="15" spans="1:8" x14ac:dyDescent="0.55000000000000004">
      <c r="A15" s="5">
        <v>1</v>
      </c>
      <c r="B15" s="5" t="s">
        <v>294</v>
      </c>
      <c r="C15" s="5" t="s">
        <v>297</v>
      </c>
      <c r="D15" s="5" t="s">
        <v>295</v>
      </c>
      <c r="E15" s="16">
        <f>0.013*E5*(1-E14)</f>
        <v>1.014E-2</v>
      </c>
      <c r="F15" s="5" t="s">
        <v>352</v>
      </c>
      <c r="G15" s="5" t="s">
        <v>296</v>
      </c>
      <c r="H15" s="5" t="s">
        <v>553</v>
      </c>
    </row>
    <row r="16" spans="1:8" x14ac:dyDescent="0.55000000000000004">
      <c r="A16" s="5">
        <v>1</v>
      </c>
      <c r="B16" s="5" t="s">
        <v>303</v>
      </c>
      <c r="C16" s="5" t="s">
        <v>298</v>
      </c>
      <c r="D16" s="5" t="s">
        <v>309</v>
      </c>
      <c r="E16" s="5" t="s">
        <v>906</v>
      </c>
      <c r="F16" s="5" t="s">
        <v>351</v>
      </c>
      <c r="G16" s="5" t="s">
        <v>353</v>
      </c>
    </row>
    <row r="17" spans="1:8" x14ac:dyDescent="0.55000000000000004">
      <c r="B17" s="5" t="s">
        <v>303</v>
      </c>
      <c r="C17" s="5" t="s">
        <v>298</v>
      </c>
      <c r="D17" s="5" t="s">
        <v>309</v>
      </c>
      <c r="E17" s="5" t="s">
        <v>883</v>
      </c>
      <c r="F17" s="5" t="s">
        <v>351</v>
      </c>
      <c r="G17" s="5" t="s">
        <v>353</v>
      </c>
    </row>
    <row r="18" spans="1:8" x14ac:dyDescent="0.55000000000000004">
      <c r="A18" s="5">
        <v>1</v>
      </c>
      <c r="B18" s="5" t="s">
        <v>303</v>
      </c>
      <c r="C18" s="6" t="s">
        <v>297</v>
      </c>
      <c r="D18" s="6" t="s">
        <v>789</v>
      </c>
      <c r="E18" s="6">
        <f>10^(0.7624-0.0003972*3000)*5.2</f>
        <v>1.93554531569282</v>
      </c>
      <c r="F18" s="6" t="s">
        <v>658</v>
      </c>
      <c r="G18" s="6" t="s">
        <v>304</v>
      </c>
      <c r="H18" s="5" t="s">
        <v>554</v>
      </c>
    </row>
    <row r="19" spans="1:8" x14ac:dyDescent="0.55000000000000004">
      <c r="A19" s="5">
        <v>1</v>
      </c>
      <c r="B19" s="5" t="s">
        <v>303</v>
      </c>
      <c r="C19" s="6" t="s">
        <v>297</v>
      </c>
      <c r="D19" s="6" t="s">
        <v>321</v>
      </c>
      <c r="E19" s="6">
        <v>5</v>
      </c>
      <c r="F19" s="6" t="s">
        <v>241</v>
      </c>
      <c r="G19" s="6" t="s">
        <v>306</v>
      </c>
      <c r="H19" s="5" t="s">
        <v>552</v>
      </c>
    </row>
    <row r="20" spans="1:8" customFormat="1" x14ac:dyDescent="0.55000000000000004">
      <c r="A20" s="5">
        <v>1</v>
      </c>
      <c r="B20" s="13" t="s">
        <v>290</v>
      </c>
      <c r="C20" s="13" t="s">
        <v>297</v>
      </c>
      <c r="D20" s="13" t="s">
        <v>313</v>
      </c>
      <c r="E20" s="14">
        <v>8.0000000000000007E-5</v>
      </c>
      <c r="F20" s="13" t="s">
        <v>305</v>
      </c>
      <c r="G20" s="13" t="s">
        <v>314</v>
      </c>
      <c r="H20" s="5" t="s">
        <v>558</v>
      </c>
    </row>
    <row r="21" spans="1:8" x14ac:dyDescent="0.55000000000000004">
      <c r="A21" s="5">
        <v>1</v>
      </c>
      <c r="B21" s="5" t="s">
        <v>307</v>
      </c>
      <c r="C21" s="5" t="s">
        <v>298</v>
      </c>
      <c r="D21" s="5" t="s">
        <v>310</v>
      </c>
      <c r="E21" s="6" t="s">
        <v>755</v>
      </c>
      <c r="F21" s="5" t="s">
        <v>351</v>
      </c>
      <c r="G21" s="5" t="s">
        <v>354</v>
      </c>
      <c r="H21" s="5" t="s">
        <v>552</v>
      </c>
    </row>
    <row r="22" spans="1:8" x14ac:dyDescent="0.55000000000000004">
      <c r="A22" s="5">
        <v>1</v>
      </c>
      <c r="B22" s="5" t="s">
        <v>307</v>
      </c>
      <c r="C22" s="6" t="s">
        <v>297</v>
      </c>
      <c r="D22" s="6" t="s">
        <v>312</v>
      </c>
      <c r="E22" s="17">
        <f>(-73.071 +71.912*EXP(1.173 * EXP(-0.017 * E2) + 0.191 * EXP(-0.00047 * E2))) / (E20 * 1000)</f>
        <v>28.422127931420071</v>
      </c>
      <c r="F22" s="6" t="s">
        <v>274</v>
      </c>
      <c r="G22" s="6" t="s">
        <v>315</v>
      </c>
      <c r="H22" s="5" t="s">
        <v>555</v>
      </c>
    </row>
    <row r="23" spans="1:8" x14ac:dyDescent="0.55000000000000004">
      <c r="A23" s="5">
        <v>1</v>
      </c>
      <c r="B23" s="5" t="s">
        <v>307</v>
      </c>
      <c r="C23" s="6" t="s">
        <v>297</v>
      </c>
      <c r="D23" s="6" t="s">
        <v>322</v>
      </c>
      <c r="E23" s="6">
        <v>2</v>
      </c>
      <c r="F23" s="6" t="s">
        <v>241</v>
      </c>
      <c r="G23" s="6" t="s">
        <v>323</v>
      </c>
      <c r="H23" s="5" t="s">
        <v>552</v>
      </c>
    </row>
    <row r="24" spans="1:8" customFormat="1" x14ac:dyDescent="0.55000000000000004">
      <c r="A24" s="5">
        <v>1</v>
      </c>
      <c r="B24" t="s">
        <v>403</v>
      </c>
      <c r="C24" t="s">
        <v>297</v>
      </c>
      <c r="D24" t="s">
        <v>430</v>
      </c>
      <c r="E24" t="s">
        <v>431</v>
      </c>
      <c r="F24" t="s">
        <v>428</v>
      </c>
      <c r="G24" t="s">
        <v>429</v>
      </c>
      <c r="H24" t="s">
        <v>432</v>
      </c>
    </row>
    <row r="25" spans="1:8" customFormat="1" x14ac:dyDescent="0.55000000000000004">
      <c r="A25" s="5">
        <v>1</v>
      </c>
      <c r="B25" t="s">
        <v>403</v>
      </c>
      <c r="C25" t="s">
        <v>297</v>
      </c>
      <c r="D25" t="s">
        <v>768</v>
      </c>
      <c r="E25" s="12">
        <v>0</v>
      </c>
    </row>
    <row r="26" spans="1:8" customFormat="1" x14ac:dyDescent="0.55000000000000004">
      <c r="A26" s="5">
        <v>1</v>
      </c>
      <c r="B26" t="s">
        <v>403</v>
      </c>
      <c r="C26" t="s">
        <v>297</v>
      </c>
      <c r="D26" t="s">
        <v>769</v>
      </c>
      <c r="E26" s="12">
        <v>0</v>
      </c>
    </row>
    <row r="27" spans="1:8" customFormat="1" x14ac:dyDescent="0.55000000000000004">
      <c r="A27" s="5">
        <v>1</v>
      </c>
      <c r="B27" t="s">
        <v>403</v>
      </c>
      <c r="C27" t="s">
        <v>297</v>
      </c>
      <c r="D27" t="s">
        <v>770</v>
      </c>
      <c r="E27" s="12">
        <v>0</v>
      </c>
    </row>
    <row r="28" spans="1:8" customFormat="1" x14ac:dyDescent="0.55000000000000004">
      <c r="A28" s="5">
        <v>1</v>
      </c>
      <c r="B28" t="s">
        <v>403</v>
      </c>
      <c r="C28" t="s">
        <v>297</v>
      </c>
      <c r="D28" t="s">
        <v>771</v>
      </c>
      <c r="E28" s="12">
        <v>0</v>
      </c>
    </row>
    <row r="29" spans="1:8" x14ac:dyDescent="0.55000000000000004">
      <c r="B29" s="5" t="s">
        <v>433</v>
      </c>
      <c r="C29" s="5" t="s">
        <v>297</v>
      </c>
      <c r="D29" t="s">
        <v>820</v>
      </c>
      <c r="E29" s="12">
        <v>1E-3</v>
      </c>
      <c r="F29"/>
      <c r="G29"/>
    </row>
    <row r="30" spans="1:8" x14ac:dyDescent="0.55000000000000004">
      <c r="B30" s="5" t="s">
        <v>433</v>
      </c>
      <c r="C30" s="5" t="s">
        <v>297</v>
      </c>
      <c r="D30" t="s">
        <v>821</v>
      </c>
      <c r="E30" s="12">
        <v>1E-3</v>
      </c>
    </row>
    <row r="31" spans="1:8" x14ac:dyDescent="0.55000000000000004">
      <c r="A31" s="5">
        <v>1</v>
      </c>
      <c r="B31" t="s">
        <v>368</v>
      </c>
      <c r="C31" s="5" t="s">
        <v>297</v>
      </c>
      <c r="D31" s="5" t="s">
        <v>320</v>
      </c>
      <c r="E31" s="6">
        <v>0.05</v>
      </c>
      <c r="F31" s="5" t="s">
        <v>241</v>
      </c>
      <c r="G31" s="5" t="s">
        <v>366</v>
      </c>
      <c r="H31" s="5" t="s">
        <v>552</v>
      </c>
    </row>
    <row r="32" spans="1:8" x14ac:dyDescent="0.55000000000000004">
      <c r="A32" s="5">
        <v>1</v>
      </c>
      <c r="B32" t="s">
        <v>368</v>
      </c>
      <c r="C32" t="s">
        <v>297</v>
      </c>
      <c r="D32" s="48" t="s">
        <v>404</v>
      </c>
      <c r="E32" s="12" t="s">
        <v>902</v>
      </c>
      <c r="F32" t="s">
        <v>369</v>
      </c>
      <c r="G32" t="s">
        <v>370</v>
      </c>
      <c r="H32" t="s">
        <v>551</v>
      </c>
    </row>
    <row r="33" spans="1:8" x14ac:dyDescent="0.55000000000000004">
      <c r="A33" s="5">
        <v>1</v>
      </c>
      <c r="B33" t="s">
        <v>368</v>
      </c>
      <c r="C33" t="s">
        <v>297</v>
      </c>
      <c r="D33" t="s">
        <v>405</v>
      </c>
      <c r="E33" s="12" t="s">
        <v>901</v>
      </c>
      <c r="F33" t="s">
        <v>369</v>
      </c>
      <c r="G33" t="s">
        <v>371</v>
      </c>
      <c r="H33" t="s">
        <v>556</v>
      </c>
    </row>
    <row r="34" spans="1:8" x14ac:dyDescent="0.55000000000000004">
      <c r="A34" s="5">
        <v>1</v>
      </c>
      <c r="B34" t="s">
        <v>368</v>
      </c>
      <c r="C34" t="s">
        <v>297</v>
      </c>
      <c r="D34" t="s">
        <v>406</v>
      </c>
      <c r="E34" s="12" t="s">
        <v>903</v>
      </c>
      <c r="F34" t="s">
        <v>369</v>
      </c>
      <c r="G34" t="s">
        <v>372</v>
      </c>
      <c r="H34" t="s">
        <v>557</v>
      </c>
    </row>
    <row r="35" spans="1:8" x14ac:dyDescent="0.55000000000000004">
      <c r="A35" s="5">
        <v>1</v>
      </c>
      <c r="B35" t="s">
        <v>368</v>
      </c>
      <c r="C35" t="s">
        <v>297</v>
      </c>
      <c r="D35" t="s">
        <v>407</v>
      </c>
      <c r="E35" s="12">
        <v>0</v>
      </c>
      <c r="F35" t="s">
        <v>369</v>
      </c>
      <c r="G35" t="s">
        <v>373</v>
      </c>
      <c r="H35"/>
    </row>
    <row r="36" spans="1:8" x14ac:dyDescent="0.55000000000000004">
      <c r="A36" s="5">
        <v>1</v>
      </c>
      <c r="B36" t="s">
        <v>368</v>
      </c>
      <c r="C36" t="s">
        <v>297</v>
      </c>
      <c r="D36" t="s">
        <v>408</v>
      </c>
      <c r="E36" s="12">
        <v>0</v>
      </c>
      <c r="F36" t="s">
        <v>369</v>
      </c>
      <c r="G36" t="s">
        <v>374</v>
      </c>
      <c r="H36"/>
    </row>
    <row r="37" spans="1:8" x14ac:dyDescent="0.55000000000000004">
      <c r="A37" s="5">
        <v>1</v>
      </c>
      <c r="B37" t="s">
        <v>368</v>
      </c>
      <c r="C37" t="s">
        <v>297</v>
      </c>
      <c r="D37" t="s">
        <v>409</v>
      </c>
      <c r="E37" s="12">
        <f>1/100*E15/100*1000</f>
        <v>1.0139999999999999E-3</v>
      </c>
      <c r="F37" t="s">
        <v>369</v>
      </c>
      <c r="G37" t="s">
        <v>375</v>
      </c>
      <c r="H37" t="s">
        <v>155</v>
      </c>
    </row>
    <row r="38" spans="1:8" x14ac:dyDescent="0.55000000000000004">
      <c r="A38" s="5">
        <v>1</v>
      </c>
      <c r="B38" t="s">
        <v>368</v>
      </c>
      <c r="C38" t="s">
        <v>297</v>
      </c>
      <c r="D38" t="s">
        <v>410</v>
      </c>
      <c r="E38" s="12">
        <v>0</v>
      </c>
      <c r="F38" t="s">
        <v>369</v>
      </c>
      <c r="G38" t="s">
        <v>376</v>
      </c>
      <c r="H38"/>
    </row>
    <row r="39" spans="1:8" x14ac:dyDescent="0.55000000000000004">
      <c r="A39" s="5">
        <v>1</v>
      </c>
      <c r="B39" t="s">
        <v>368</v>
      </c>
      <c r="C39" t="s">
        <v>297</v>
      </c>
      <c r="D39" t="s">
        <v>411</v>
      </c>
      <c r="E39" s="12">
        <v>0</v>
      </c>
      <c r="F39" t="s">
        <v>369</v>
      </c>
      <c r="G39" t="s">
        <v>377</v>
      </c>
      <c r="H39"/>
    </row>
    <row r="40" spans="1:8" x14ac:dyDescent="0.55000000000000004">
      <c r="B40" t="s">
        <v>368</v>
      </c>
      <c r="C40" t="s">
        <v>297</v>
      </c>
      <c r="D40" t="s">
        <v>412</v>
      </c>
      <c r="E40">
        <v>0</v>
      </c>
      <c r="F40" t="s">
        <v>369</v>
      </c>
      <c r="G40" t="s">
        <v>378</v>
      </c>
      <c r="H40"/>
    </row>
    <row r="41" spans="1:8" x14ac:dyDescent="0.55000000000000004">
      <c r="A41" s="5">
        <v>1</v>
      </c>
      <c r="B41" t="s">
        <v>368</v>
      </c>
      <c r="C41" t="s">
        <v>297</v>
      </c>
      <c r="D41" t="s">
        <v>540</v>
      </c>
      <c r="E41" s="12">
        <v>0</v>
      </c>
      <c r="F41" t="s">
        <v>449</v>
      </c>
      <c r="G41"/>
      <c r="H41"/>
    </row>
    <row r="42" spans="1:8" x14ac:dyDescent="0.55000000000000004">
      <c r="A42" s="5">
        <v>1</v>
      </c>
      <c r="B42" t="s">
        <v>368</v>
      </c>
      <c r="C42" t="s">
        <v>297</v>
      </c>
      <c r="D42" t="s">
        <v>413</v>
      </c>
      <c r="E42" s="12" t="s">
        <v>907</v>
      </c>
      <c r="F42" t="s">
        <v>369</v>
      </c>
      <c r="G42" t="s">
        <v>379</v>
      </c>
      <c r="H42" t="s">
        <v>155</v>
      </c>
    </row>
    <row r="43" spans="1:8" x14ac:dyDescent="0.55000000000000004">
      <c r="A43" s="5">
        <v>1</v>
      </c>
      <c r="B43" t="s">
        <v>368</v>
      </c>
      <c r="C43" t="s">
        <v>297</v>
      </c>
      <c r="D43" t="s">
        <v>486</v>
      </c>
      <c r="E43" t="s">
        <v>853</v>
      </c>
      <c r="F43" t="s">
        <v>487</v>
      </c>
      <c r="G43" t="s">
        <v>488</v>
      </c>
      <c r="H43"/>
    </row>
    <row r="44" spans="1:8" x14ac:dyDescent="0.55000000000000004">
      <c r="B44" t="s">
        <v>368</v>
      </c>
      <c r="C44" t="s">
        <v>297</v>
      </c>
      <c r="D44" t="s">
        <v>874</v>
      </c>
      <c r="E44" t="s">
        <v>875</v>
      </c>
      <c r="F44" t="s">
        <v>487</v>
      </c>
      <c r="G44" t="s">
        <v>488</v>
      </c>
      <c r="H44"/>
    </row>
    <row r="45" spans="1:8" x14ac:dyDescent="0.55000000000000004">
      <c r="A45" s="5">
        <v>1</v>
      </c>
      <c r="B45" t="s">
        <v>368</v>
      </c>
      <c r="C45" t="s">
        <v>297</v>
      </c>
      <c r="D45" t="s">
        <v>313</v>
      </c>
      <c r="E45" s="14">
        <f>E20</f>
        <v>8.0000000000000007E-5</v>
      </c>
      <c r="F45" t="s">
        <v>380</v>
      </c>
      <c r="G45" t="s">
        <v>381</v>
      </c>
      <c r="H45" s="5" t="s">
        <v>558</v>
      </c>
    </row>
    <row r="46" spans="1:8" x14ac:dyDescent="0.55000000000000004">
      <c r="A46" s="5">
        <v>1</v>
      </c>
      <c r="B46" t="s">
        <v>368</v>
      </c>
      <c r="C46" t="s">
        <v>297</v>
      </c>
      <c r="D46" t="s">
        <v>414</v>
      </c>
      <c r="E46" s="12">
        <v>2.0000000000000002E-5</v>
      </c>
      <c r="F46" t="s">
        <v>380</v>
      </c>
      <c r="G46" t="s">
        <v>382</v>
      </c>
      <c r="H46" s="5" t="s">
        <v>560</v>
      </c>
    </row>
    <row r="47" spans="1:8" x14ac:dyDescent="0.55000000000000004">
      <c r="A47" s="5">
        <v>1</v>
      </c>
      <c r="B47" t="s">
        <v>368</v>
      </c>
      <c r="C47" t="s">
        <v>297</v>
      </c>
      <c r="D47" t="s">
        <v>415</v>
      </c>
      <c r="E47" s="12">
        <v>5.0000000000000003E-10</v>
      </c>
      <c r="F47" t="s">
        <v>380</v>
      </c>
      <c r="G47" t="s">
        <v>383</v>
      </c>
      <c r="H47" s="5" t="s">
        <v>552</v>
      </c>
    </row>
    <row r="48" spans="1:8" x14ac:dyDescent="0.55000000000000004">
      <c r="A48" s="5">
        <v>1</v>
      </c>
      <c r="B48" t="s">
        <v>368</v>
      </c>
      <c r="C48" t="s">
        <v>297</v>
      </c>
      <c r="D48" t="s">
        <v>416</v>
      </c>
      <c r="E48" s="12">
        <v>1.0000000000000001E-9</v>
      </c>
      <c r="F48" t="s">
        <v>380</v>
      </c>
      <c r="G48" t="s">
        <v>384</v>
      </c>
      <c r="H48" s="5" t="s">
        <v>559</v>
      </c>
    </row>
    <row r="49" spans="1:8" x14ac:dyDescent="0.55000000000000004">
      <c r="A49" s="5">
        <v>1</v>
      </c>
      <c r="B49" t="s">
        <v>368</v>
      </c>
      <c r="C49" t="s">
        <v>297</v>
      </c>
      <c r="D49" t="s">
        <v>772</v>
      </c>
      <c r="E49" s="16" t="s">
        <v>776</v>
      </c>
      <c r="F49"/>
      <c r="G49"/>
    </row>
    <row r="50" spans="1:8" x14ac:dyDescent="0.55000000000000004">
      <c r="A50" s="5">
        <v>1</v>
      </c>
      <c r="B50" t="s">
        <v>368</v>
      </c>
      <c r="C50" t="s">
        <v>297</v>
      </c>
      <c r="D50" t="s">
        <v>773</v>
      </c>
      <c r="E50" s="16" t="s">
        <v>777</v>
      </c>
      <c r="F50"/>
      <c r="G50"/>
    </row>
    <row r="51" spans="1:8" x14ac:dyDescent="0.55000000000000004">
      <c r="A51" s="5">
        <v>1</v>
      </c>
      <c r="B51" t="s">
        <v>368</v>
      </c>
      <c r="C51" t="s">
        <v>297</v>
      </c>
      <c r="D51" t="s">
        <v>774</v>
      </c>
      <c r="E51" s="16" t="s">
        <v>778</v>
      </c>
      <c r="F51"/>
      <c r="G51"/>
    </row>
    <row r="52" spans="1:8" x14ac:dyDescent="0.55000000000000004">
      <c r="A52" s="5">
        <v>1</v>
      </c>
      <c r="B52" t="s">
        <v>368</v>
      </c>
      <c r="C52" t="s">
        <v>297</v>
      </c>
      <c r="D52" t="s">
        <v>775</v>
      </c>
      <c r="E52" s="16" t="s">
        <v>779</v>
      </c>
      <c r="F52"/>
      <c r="G52"/>
    </row>
    <row r="53" spans="1:8" x14ac:dyDescent="0.55000000000000004">
      <c r="A53" s="5">
        <v>1</v>
      </c>
      <c r="B53" t="s">
        <v>368</v>
      </c>
      <c r="C53" t="s">
        <v>297</v>
      </c>
      <c r="D53" t="s">
        <v>417</v>
      </c>
      <c r="E53" s="12">
        <v>0</v>
      </c>
      <c r="F53" t="s">
        <v>380</v>
      </c>
      <c r="G53" t="s">
        <v>385</v>
      </c>
    </row>
    <row r="54" spans="1:8" x14ac:dyDescent="0.55000000000000004">
      <c r="A54" s="5">
        <v>1</v>
      </c>
      <c r="B54" t="s">
        <v>368</v>
      </c>
      <c r="C54" t="s">
        <v>297</v>
      </c>
      <c r="D54" t="s">
        <v>418</v>
      </c>
      <c r="E54" s="12">
        <v>2.0000000000000002E-5</v>
      </c>
      <c r="F54" t="s">
        <v>380</v>
      </c>
      <c r="G54" t="s">
        <v>386</v>
      </c>
      <c r="H54" s="5" t="s">
        <v>560</v>
      </c>
    </row>
    <row r="55" spans="1:8" x14ac:dyDescent="0.55000000000000004">
      <c r="A55" s="5">
        <v>1</v>
      </c>
      <c r="B55" t="s">
        <v>368</v>
      </c>
      <c r="C55" t="s">
        <v>297</v>
      </c>
      <c r="D55" t="s">
        <v>419</v>
      </c>
      <c r="E55" s="12">
        <v>1.0330000000000001E-2</v>
      </c>
      <c r="F55" t="s">
        <v>380</v>
      </c>
      <c r="G55" t="s">
        <v>387</v>
      </c>
    </row>
    <row r="56" spans="1:8" x14ac:dyDescent="0.55000000000000004">
      <c r="A56" s="5">
        <v>1</v>
      </c>
      <c r="B56" t="s">
        <v>368</v>
      </c>
      <c r="C56" t="s">
        <v>297</v>
      </c>
      <c r="D56" t="s">
        <v>420</v>
      </c>
      <c r="E56" s="12">
        <v>1.0000000000000001E-9</v>
      </c>
      <c r="F56" t="s">
        <v>380</v>
      </c>
      <c r="G56" t="s">
        <v>388</v>
      </c>
      <c r="H56" s="5" t="s">
        <v>552</v>
      </c>
    </row>
    <row r="57" spans="1:8" x14ac:dyDescent="0.55000000000000004">
      <c r="A57" s="5">
        <v>1</v>
      </c>
      <c r="B57" t="s">
        <v>368</v>
      </c>
      <c r="C57" t="s">
        <v>297</v>
      </c>
      <c r="D57" t="s">
        <v>421</v>
      </c>
      <c r="E57" s="12">
        <v>1.1999999999999999E-7</v>
      </c>
      <c r="F57" t="s">
        <v>380</v>
      </c>
      <c r="G57" t="s">
        <v>389</v>
      </c>
    </row>
    <row r="58" spans="1:8" x14ac:dyDescent="0.55000000000000004">
      <c r="A58" s="5">
        <v>1</v>
      </c>
      <c r="B58" t="s">
        <v>368</v>
      </c>
      <c r="C58" t="s">
        <v>297</v>
      </c>
      <c r="D58" t="s">
        <v>422</v>
      </c>
      <c r="E58" s="12">
        <v>9.9999999999999995E-7</v>
      </c>
      <c r="F58" t="s">
        <v>380</v>
      </c>
      <c r="G58" t="s">
        <v>390</v>
      </c>
      <c r="H58" s="5" t="s">
        <v>560</v>
      </c>
    </row>
    <row r="59" spans="1:8" x14ac:dyDescent="0.55000000000000004">
      <c r="A59" s="5">
        <v>1</v>
      </c>
      <c r="B59" t="s">
        <v>368</v>
      </c>
      <c r="C59" t="s">
        <v>297</v>
      </c>
      <c r="D59" t="s">
        <v>508</v>
      </c>
      <c r="E59" s="12">
        <v>2.7999999999999999E-6</v>
      </c>
      <c r="F59" t="s">
        <v>380</v>
      </c>
      <c r="G59" t="s">
        <v>391</v>
      </c>
      <c r="H59" s="5" t="s">
        <v>560</v>
      </c>
    </row>
    <row r="60" spans="1:8" x14ac:dyDescent="0.55000000000000004">
      <c r="A60" s="5">
        <v>1</v>
      </c>
      <c r="B60" t="s">
        <v>368</v>
      </c>
      <c r="C60" t="s">
        <v>297</v>
      </c>
      <c r="D60" t="s">
        <v>423</v>
      </c>
      <c r="E60" s="12">
        <v>2.8000000000000001E-2</v>
      </c>
      <c r="F60" t="s">
        <v>380</v>
      </c>
      <c r="G60" t="s">
        <v>392</v>
      </c>
    </row>
    <row r="61" spans="1:8" x14ac:dyDescent="0.55000000000000004">
      <c r="A61" s="5">
        <v>1</v>
      </c>
      <c r="B61" t="s">
        <v>368</v>
      </c>
      <c r="C61" t="s">
        <v>297</v>
      </c>
      <c r="D61" t="s">
        <v>639</v>
      </c>
      <c r="E61" s="12">
        <v>1.7000000000000001E-4</v>
      </c>
      <c r="F61" t="s">
        <v>380</v>
      </c>
      <c r="G61" t="s">
        <v>393</v>
      </c>
      <c r="H61" s="5" t="s">
        <v>560</v>
      </c>
    </row>
    <row r="62" spans="1:8" x14ac:dyDescent="0.55000000000000004">
      <c r="A62" s="5">
        <v>1</v>
      </c>
      <c r="B62" t="s">
        <v>368</v>
      </c>
      <c r="C62" t="s">
        <v>297</v>
      </c>
      <c r="D62" t="s">
        <v>424</v>
      </c>
      <c r="E62">
        <v>7.62</v>
      </c>
      <c r="F62" t="s">
        <v>394</v>
      </c>
      <c r="G62" t="s">
        <v>395</v>
      </c>
      <c r="H62" s="5" t="s">
        <v>401</v>
      </c>
    </row>
    <row r="63" spans="1:8" x14ac:dyDescent="0.55000000000000004">
      <c r="A63" s="5">
        <v>1</v>
      </c>
      <c r="B63" t="s">
        <v>368</v>
      </c>
      <c r="C63" t="s">
        <v>297</v>
      </c>
      <c r="D63" t="s">
        <v>425</v>
      </c>
      <c r="E63" s="12">
        <v>2.3600000000000001E-3</v>
      </c>
      <c r="F63" t="s">
        <v>380</v>
      </c>
      <c r="G63" t="s">
        <v>396</v>
      </c>
      <c r="H63" s="5" t="s">
        <v>399</v>
      </c>
    </row>
    <row r="64" spans="1:8" x14ac:dyDescent="0.55000000000000004">
      <c r="A64" s="5">
        <v>1</v>
      </c>
      <c r="B64" t="s">
        <v>368</v>
      </c>
      <c r="C64" t="s">
        <v>297</v>
      </c>
      <c r="D64" t="s">
        <v>426</v>
      </c>
      <c r="E64" s="12">
        <v>0</v>
      </c>
      <c r="F64" t="s">
        <v>380</v>
      </c>
      <c r="G64" t="s">
        <v>397</v>
      </c>
      <c r="H64" s="5" t="s">
        <v>399</v>
      </c>
    </row>
    <row r="65" spans="1:8" x14ac:dyDescent="0.55000000000000004">
      <c r="A65" s="5">
        <v>1</v>
      </c>
      <c r="B65" t="s">
        <v>368</v>
      </c>
      <c r="C65" t="s">
        <v>297</v>
      </c>
      <c r="D65" t="s">
        <v>427</v>
      </c>
      <c r="E65" s="12">
        <v>8.7062000000000001E-5</v>
      </c>
      <c r="F65" t="s">
        <v>380</v>
      </c>
      <c r="G65" t="s">
        <v>398</v>
      </c>
      <c r="H65" s="5" t="s">
        <v>400</v>
      </c>
    </row>
    <row r="66" spans="1:8" x14ac:dyDescent="0.55000000000000004">
      <c r="A66" s="5">
        <v>1</v>
      </c>
      <c r="B66" t="s">
        <v>403</v>
      </c>
      <c r="C66" s="5" t="s">
        <v>297</v>
      </c>
      <c r="D66" s="5" t="s">
        <v>810</v>
      </c>
      <c r="E66" s="50">
        <v>0.05</v>
      </c>
    </row>
    <row r="67" spans="1:8" x14ac:dyDescent="0.55000000000000004">
      <c r="A67" s="5">
        <v>1</v>
      </c>
      <c r="B67" t="s">
        <v>403</v>
      </c>
      <c r="C67" s="5" t="s">
        <v>297</v>
      </c>
      <c r="D67" s="5" t="s">
        <v>811</v>
      </c>
      <c r="E67" s="50">
        <v>0.05</v>
      </c>
    </row>
    <row r="68" spans="1:8" x14ac:dyDescent="0.55000000000000004">
      <c r="A68" s="5">
        <v>1</v>
      </c>
      <c r="B68" t="s">
        <v>403</v>
      </c>
      <c r="C68" s="5" t="s">
        <v>297</v>
      </c>
      <c r="D68" s="5" t="s">
        <v>892</v>
      </c>
      <c r="E68" s="50">
        <v>1E-3</v>
      </c>
    </row>
    <row r="69" spans="1:8" x14ac:dyDescent="0.55000000000000004">
      <c r="A69" s="5">
        <v>1</v>
      </c>
      <c r="B69" t="s">
        <v>403</v>
      </c>
      <c r="C69" s="5" t="s">
        <v>297</v>
      </c>
      <c r="D69" s="5" t="s">
        <v>893</v>
      </c>
      <c r="E69" s="50">
        <v>1E-3</v>
      </c>
    </row>
    <row r="70" spans="1:8" customFormat="1" x14ac:dyDescent="0.55000000000000004">
      <c r="A70" s="5">
        <v>1</v>
      </c>
      <c r="B70" t="s">
        <v>403</v>
      </c>
      <c r="C70" t="s">
        <v>297</v>
      </c>
      <c r="D70" t="s">
        <v>713</v>
      </c>
      <c r="E70" s="12">
        <f>(10^(-1.01)/10^(-E62)+10^(-6.93)/10^(-E62)^2)/(1+10^(-4.27)/10^(-E62))*0.01</f>
        <v>929.79252487704275</v>
      </c>
    </row>
    <row r="71" spans="1:8" customFormat="1" x14ac:dyDescent="0.55000000000000004">
      <c r="A71" s="5">
        <v>1</v>
      </c>
      <c r="B71" t="s">
        <v>403</v>
      </c>
      <c r="C71" t="s">
        <v>297</v>
      </c>
      <c r="D71" t="s">
        <v>714</v>
      </c>
      <c r="E71" s="12">
        <f>(10^(-3.07)/10^(-E62)+10^(-10.3)/10^(-E62)^2+10^(-18.5)/10^(-E62)^3)/(1+10^(-6.16)/10^(-E62))*0.01</f>
        <v>48.754972691878685</v>
      </c>
    </row>
    <row r="72" spans="1:8" x14ac:dyDescent="0.55000000000000004">
      <c r="A72" s="5">
        <v>1</v>
      </c>
      <c r="B72" t="s">
        <v>368</v>
      </c>
      <c r="C72" s="5" t="s">
        <v>297</v>
      </c>
      <c r="D72" t="s">
        <v>502</v>
      </c>
      <c r="E72" s="12">
        <f>E75</f>
        <v>-2.2999999999999998</v>
      </c>
      <c r="F72" s="12"/>
      <c r="G72"/>
    </row>
    <row r="73" spans="1:8" x14ac:dyDescent="0.55000000000000004">
      <c r="A73" s="5">
        <v>1</v>
      </c>
      <c r="B73" t="s">
        <v>368</v>
      </c>
      <c r="C73" s="5" t="s">
        <v>297</v>
      </c>
      <c r="D73" t="s">
        <v>503</v>
      </c>
      <c r="E73" s="12">
        <f>E75</f>
        <v>-2.2999999999999998</v>
      </c>
    </row>
    <row r="74" spans="1:8" x14ac:dyDescent="0.55000000000000004">
      <c r="A74" s="5">
        <v>1</v>
      </c>
      <c r="B74" t="s">
        <v>368</v>
      </c>
      <c r="C74" t="s">
        <v>297</v>
      </c>
      <c r="D74" t="s">
        <v>728</v>
      </c>
      <c r="E74" s="12">
        <v>3.5000000000000002E-11</v>
      </c>
      <c r="F74" t="s">
        <v>380</v>
      </c>
      <c r="G74" t="s">
        <v>489</v>
      </c>
      <c r="H74" s="5" t="s">
        <v>558</v>
      </c>
    </row>
    <row r="75" spans="1:8" x14ac:dyDescent="0.55000000000000004">
      <c r="A75" s="5">
        <v>1</v>
      </c>
      <c r="B75" t="s">
        <v>368</v>
      </c>
      <c r="C75" t="s">
        <v>297</v>
      </c>
      <c r="D75" t="s">
        <v>729</v>
      </c>
      <c r="E75" s="12">
        <v>-2.2999999999999998</v>
      </c>
      <c r="F75" t="s">
        <v>499</v>
      </c>
      <c r="G75" t="s">
        <v>493</v>
      </c>
    </row>
    <row r="76" spans="1:8" x14ac:dyDescent="0.55000000000000004">
      <c r="A76" s="5">
        <v>1</v>
      </c>
      <c r="B76" t="s">
        <v>368</v>
      </c>
      <c r="C76" t="s">
        <v>297</v>
      </c>
      <c r="D76" t="s">
        <v>726</v>
      </c>
      <c r="E76" s="12">
        <f>E74/((E75/10000+1)*0.512638+1)</f>
        <v>2.3140188454993008E-11</v>
      </c>
      <c r="F76" t="s">
        <v>380</v>
      </c>
      <c r="G76" t="s">
        <v>494</v>
      </c>
    </row>
    <row r="77" spans="1:8" x14ac:dyDescent="0.55000000000000004">
      <c r="A77" s="5">
        <v>1</v>
      </c>
      <c r="B77" t="s">
        <v>368</v>
      </c>
      <c r="C77" t="s">
        <v>297</v>
      </c>
      <c r="D77" t="s">
        <v>727</v>
      </c>
      <c r="E77" s="12">
        <f>E74-E76</f>
        <v>1.1859811545006993E-11</v>
      </c>
      <c r="F77" t="s">
        <v>380</v>
      </c>
      <c r="G77" t="s">
        <v>495</v>
      </c>
    </row>
    <row r="78" spans="1:8" x14ac:dyDescent="0.55000000000000004">
      <c r="A78" s="5">
        <v>1</v>
      </c>
      <c r="B78" t="s">
        <v>368</v>
      </c>
      <c r="C78" t="s">
        <v>297</v>
      </c>
      <c r="D78" t="s">
        <v>709</v>
      </c>
      <c r="E78" s="16" t="s">
        <v>751</v>
      </c>
    </row>
    <row r="79" spans="1:8" x14ac:dyDescent="0.55000000000000004">
      <c r="A79" s="5">
        <v>1</v>
      </c>
      <c r="B79" t="s">
        <v>368</v>
      </c>
      <c r="C79" t="s">
        <v>297</v>
      </c>
      <c r="D79" t="s">
        <v>710</v>
      </c>
      <c r="E79" s="16" t="s">
        <v>752</v>
      </c>
    </row>
    <row r="80" spans="1:8" x14ac:dyDescent="0.55000000000000004">
      <c r="A80" s="5">
        <v>1</v>
      </c>
      <c r="B80" t="s">
        <v>368</v>
      </c>
      <c r="C80" t="s">
        <v>297</v>
      </c>
      <c r="D80" t="s">
        <v>711</v>
      </c>
      <c r="E80" s="16" t="s">
        <v>753</v>
      </c>
    </row>
    <row r="81" spans="1:8" x14ac:dyDescent="0.55000000000000004">
      <c r="A81" s="5">
        <v>1</v>
      </c>
      <c r="B81" t="s">
        <v>368</v>
      </c>
      <c r="C81" t="s">
        <v>297</v>
      </c>
      <c r="D81" t="s">
        <v>712</v>
      </c>
      <c r="E81" s="16" t="s">
        <v>754</v>
      </c>
    </row>
    <row r="82" spans="1:8" x14ac:dyDescent="0.55000000000000004">
      <c r="A82" s="5">
        <v>1</v>
      </c>
      <c r="B82" t="s">
        <v>368</v>
      </c>
      <c r="C82" t="s">
        <v>297</v>
      </c>
      <c r="D82" t="s">
        <v>816</v>
      </c>
      <c r="E82" s="16" t="s">
        <v>832</v>
      </c>
      <c r="F82" s="16"/>
    </row>
    <row r="83" spans="1:8" x14ac:dyDescent="0.55000000000000004">
      <c r="A83" s="5">
        <v>1</v>
      </c>
      <c r="B83" t="s">
        <v>368</v>
      </c>
      <c r="C83" t="s">
        <v>297</v>
      </c>
      <c r="D83" t="s">
        <v>817</v>
      </c>
      <c r="E83" s="16" t="s">
        <v>833</v>
      </c>
    </row>
    <row r="84" spans="1:8" x14ac:dyDescent="0.55000000000000004">
      <c r="A84" s="5">
        <v>1</v>
      </c>
      <c r="B84" t="s">
        <v>368</v>
      </c>
      <c r="C84" t="s">
        <v>297</v>
      </c>
      <c r="D84" t="s">
        <v>818</v>
      </c>
      <c r="E84" s="16" t="s">
        <v>834</v>
      </c>
    </row>
    <row r="85" spans="1:8" x14ac:dyDescent="0.55000000000000004">
      <c r="A85" s="5">
        <v>1</v>
      </c>
      <c r="B85" t="s">
        <v>368</v>
      </c>
      <c r="C85" t="s">
        <v>297</v>
      </c>
      <c r="D85" t="s">
        <v>819</v>
      </c>
      <c r="E85" s="16" t="s">
        <v>835</v>
      </c>
    </row>
    <row r="86" spans="1:8" x14ac:dyDescent="0.55000000000000004">
      <c r="A86" s="5">
        <v>1</v>
      </c>
      <c r="B86" t="s">
        <v>368</v>
      </c>
      <c r="C86" t="s">
        <v>297</v>
      </c>
      <c r="D86" t="s">
        <v>683</v>
      </c>
      <c r="E86" s="12">
        <f>E75</f>
        <v>-2.2999999999999998</v>
      </c>
      <c r="F86" t="s">
        <v>499</v>
      </c>
      <c r="G86"/>
      <c r="H86"/>
    </row>
    <row r="87" spans="1:8" x14ac:dyDescent="0.55000000000000004">
      <c r="A87" s="5">
        <v>1</v>
      </c>
      <c r="B87" t="s">
        <v>368</v>
      </c>
      <c r="C87" t="s">
        <v>297</v>
      </c>
      <c r="D87" t="s">
        <v>681</v>
      </c>
      <c r="E87" s="12">
        <v>9.9999999999999998E-17</v>
      </c>
      <c r="F87" t="s">
        <v>487</v>
      </c>
      <c r="G87"/>
      <c r="H87"/>
    </row>
    <row r="88" spans="1:8" x14ac:dyDescent="0.55000000000000004">
      <c r="A88" s="5">
        <v>1</v>
      </c>
      <c r="B88" t="s">
        <v>368</v>
      </c>
      <c r="C88" t="s">
        <v>297</v>
      </c>
      <c r="D88" t="s">
        <v>682</v>
      </c>
      <c r="E88" s="12">
        <f>E87*(E86/10000+1)*0.512638</f>
        <v>5.1252009326E-17</v>
      </c>
      <c r="F88" t="s">
        <v>487</v>
      </c>
      <c r="G88"/>
      <c r="H88"/>
    </row>
    <row r="89" spans="1:8" x14ac:dyDescent="0.55000000000000004">
      <c r="A89" s="5">
        <v>1</v>
      </c>
      <c r="B89" s="5" t="s">
        <v>433</v>
      </c>
      <c r="C89" s="5" t="s">
        <v>297</v>
      </c>
      <c r="D89" t="s">
        <v>148</v>
      </c>
      <c r="E89">
        <v>0.125</v>
      </c>
      <c r="F89" t="s">
        <v>351</v>
      </c>
      <c r="G89" t="s">
        <v>149</v>
      </c>
      <c r="H89" t="s">
        <v>150</v>
      </c>
    </row>
    <row r="90" spans="1:8" x14ac:dyDescent="0.55000000000000004">
      <c r="A90" s="5">
        <v>1</v>
      </c>
      <c r="B90" s="5" t="s">
        <v>433</v>
      </c>
      <c r="C90" s="5" t="s">
        <v>297</v>
      </c>
      <c r="D90" t="s">
        <v>152</v>
      </c>
      <c r="E90" s="12">
        <v>5</v>
      </c>
      <c r="F90" t="s">
        <v>153</v>
      </c>
      <c r="G90" t="s">
        <v>154</v>
      </c>
      <c r="H90" t="s">
        <v>155</v>
      </c>
    </row>
    <row r="91" spans="1:8" x14ac:dyDescent="0.55000000000000004">
      <c r="A91" s="5">
        <v>1</v>
      </c>
      <c r="B91" s="5" t="s">
        <v>433</v>
      </c>
      <c r="C91" s="5" t="s">
        <v>297</v>
      </c>
      <c r="D91" t="s">
        <v>156</v>
      </c>
      <c r="E91">
        <f>16/117</f>
        <v>0.13675213675213677</v>
      </c>
      <c r="F91" t="s">
        <v>434</v>
      </c>
      <c r="G91" t="s">
        <v>157</v>
      </c>
      <c r="H91" t="s">
        <v>561</v>
      </c>
    </row>
    <row r="92" spans="1:8" x14ac:dyDescent="0.55000000000000004">
      <c r="A92" s="5">
        <v>1</v>
      </c>
      <c r="B92" s="5" t="s">
        <v>433</v>
      </c>
      <c r="C92" s="5" t="s">
        <v>297</v>
      </c>
      <c r="D92" t="s">
        <v>158</v>
      </c>
      <c r="E92">
        <f>1/117</f>
        <v>8.5470085470085479E-3</v>
      </c>
      <c r="F92" t="s">
        <v>435</v>
      </c>
      <c r="G92" t="s">
        <v>159</v>
      </c>
      <c r="H92" t="s">
        <v>561</v>
      </c>
    </row>
    <row r="93" spans="1:8" x14ac:dyDescent="0.55000000000000004">
      <c r="A93" s="5">
        <v>1</v>
      </c>
      <c r="B93" s="5" t="s">
        <v>433</v>
      </c>
      <c r="C93" s="5" t="s">
        <v>297</v>
      </c>
      <c r="D93" t="s">
        <v>151</v>
      </c>
      <c r="E93" s="12">
        <v>9.9999999999999995E-7</v>
      </c>
      <c r="F93" t="s">
        <v>161</v>
      </c>
      <c r="G93" t="s">
        <v>162</v>
      </c>
      <c r="H93" t="s">
        <v>163</v>
      </c>
    </row>
    <row r="94" spans="1:8" x14ac:dyDescent="0.55000000000000004">
      <c r="A94" s="5">
        <v>1</v>
      </c>
      <c r="B94" s="5" t="s">
        <v>433</v>
      </c>
      <c r="C94" s="5" t="s">
        <v>297</v>
      </c>
      <c r="D94" t="s">
        <v>160</v>
      </c>
      <c r="E94" s="12">
        <v>1.0000000000000001E-5</v>
      </c>
      <c r="F94" t="s">
        <v>436</v>
      </c>
      <c r="G94" t="s">
        <v>162</v>
      </c>
      <c r="H94" t="s">
        <v>163</v>
      </c>
    </row>
    <row r="95" spans="1:8" x14ac:dyDescent="0.55000000000000004">
      <c r="A95" s="5">
        <v>1</v>
      </c>
      <c r="B95" s="5" t="s">
        <v>433</v>
      </c>
      <c r="C95" s="5" t="s">
        <v>297</v>
      </c>
      <c r="D95" t="s">
        <v>164</v>
      </c>
      <c r="E95" s="12">
        <v>1.0000000000000001E-5</v>
      </c>
      <c r="F95" t="s">
        <v>436</v>
      </c>
      <c r="G95" t="s">
        <v>162</v>
      </c>
      <c r="H95" t="s">
        <v>163</v>
      </c>
    </row>
    <row r="96" spans="1:8" x14ac:dyDescent="0.55000000000000004">
      <c r="A96" s="5">
        <v>1</v>
      </c>
      <c r="B96" s="5" t="s">
        <v>433</v>
      </c>
      <c r="C96" s="5" t="s">
        <v>297</v>
      </c>
      <c r="D96" t="s">
        <v>165</v>
      </c>
      <c r="E96" t="s">
        <v>904</v>
      </c>
      <c r="F96" t="s">
        <v>437</v>
      </c>
      <c r="G96" t="s">
        <v>162</v>
      </c>
      <c r="H96" t="s">
        <v>168</v>
      </c>
    </row>
    <row r="97" spans="1:8" x14ac:dyDescent="0.55000000000000004">
      <c r="A97" s="5">
        <v>1</v>
      </c>
      <c r="B97" s="5" t="s">
        <v>433</v>
      </c>
      <c r="C97" s="5" t="s">
        <v>297</v>
      </c>
      <c r="D97" t="s">
        <v>166</v>
      </c>
      <c r="E97" t="s">
        <v>900</v>
      </c>
      <c r="F97" t="s">
        <v>437</v>
      </c>
      <c r="G97" t="s">
        <v>162</v>
      </c>
      <c r="H97" t="s">
        <v>168</v>
      </c>
    </row>
    <row r="98" spans="1:8" x14ac:dyDescent="0.55000000000000004">
      <c r="A98" s="5">
        <v>1</v>
      </c>
      <c r="B98" s="5" t="s">
        <v>433</v>
      </c>
      <c r="C98" s="5" t="s">
        <v>297</v>
      </c>
      <c r="D98" s="48" t="s">
        <v>167</v>
      </c>
      <c r="E98" s="49">
        <v>5.0000000000000001E-4</v>
      </c>
      <c r="F98" t="s">
        <v>436</v>
      </c>
      <c r="G98" t="s">
        <v>162</v>
      </c>
      <c r="H98" t="s">
        <v>163</v>
      </c>
    </row>
    <row r="99" spans="1:8" x14ac:dyDescent="0.55000000000000004">
      <c r="A99" s="5">
        <v>1</v>
      </c>
      <c r="B99" s="5" t="s">
        <v>433</v>
      </c>
      <c r="C99" s="5" t="s">
        <v>297</v>
      </c>
      <c r="D99" t="s">
        <v>169</v>
      </c>
      <c r="E99" s="12">
        <v>10000000</v>
      </c>
      <c r="F99" t="s">
        <v>171</v>
      </c>
      <c r="G99" t="s">
        <v>172</v>
      </c>
      <c r="H99" t="s">
        <v>163</v>
      </c>
    </row>
    <row r="100" spans="1:8" x14ac:dyDescent="0.55000000000000004">
      <c r="A100" s="5">
        <v>1</v>
      </c>
      <c r="B100" s="5" t="s">
        <v>433</v>
      </c>
      <c r="C100" s="5" t="s">
        <v>297</v>
      </c>
      <c r="D100" t="s">
        <v>170</v>
      </c>
      <c r="E100" s="12">
        <v>10000000</v>
      </c>
      <c r="F100" t="s">
        <v>171</v>
      </c>
      <c r="G100" t="s">
        <v>172</v>
      </c>
      <c r="H100" t="s">
        <v>163</v>
      </c>
    </row>
    <row r="101" spans="1:8" x14ac:dyDescent="0.55000000000000004">
      <c r="A101" s="5">
        <v>1</v>
      </c>
      <c r="B101" s="5" t="s">
        <v>433</v>
      </c>
      <c r="C101" s="5" t="s">
        <v>297</v>
      </c>
      <c r="D101" t="s">
        <v>173</v>
      </c>
      <c r="E101" s="12">
        <v>0</v>
      </c>
      <c r="F101" t="s">
        <v>175</v>
      </c>
      <c r="G101" t="s">
        <v>172</v>
      </c>
      <c r="H101" t="s">
        <v>168</v>
      </c>
    </row>
    <row r="102" spans="1:8" x14ac:dyDescent="0.55000000000000004">
      <c r="A102" s="5">
        <v>1</v>
      </c>
      <c r="B102" s="5" t="s">
        <v>433</v>
      </c>
      <c r="C102" s="5" t="s">
        <v>297</v>
      </c>
      <c r="D102" t="s">
        <v>174</v>
      </c>
      <c r="E102" s="12">
        <v>1000000</v>
      </c>
      <c r="F102" t="s">
        <v>175</v>
      </c>
      <c r="G102" t="s">
        <v>172</v>
      </c>
      <c r="H102" t="s">
        <v>168</v>
      </c>
    </row>
    <row r="103" spans="1:8" x14ac:dyDescent="0.55000000000000004">
      <c r="A103" s="5">
        <v>1</v>
      </c>
      <c r="B103" s="5" t="s">
        <v>433</v>
      </c>
      <c r="C103" s="5" t="s">
        <v>297</v>
      </c>
      <c r="D103" t="s">
        <v>176</v>
      </c>
      <c r="E103" s="49">
        <v>10000000</v>
      </c>
      <c r="F103" t="s">
        <v>171</v>
      </c>
      <c r="G103" t="s">
        <v>172</v>
      </c>
      <c r="H103" t="s">
        <v>168</v>
      </c>
    </row>
    <row r="104" spans="1:8" x14ac:dyDescent="0.55000000000000004">
      <c r="A104" s="5">
        <v>1</v>
      </c>
      <c r="B104" s="5" t="s">
        <v>433</v>
      </c>
      <c r="C104" s="5" t="s">
        <v>297</v>
      </c>
      <c r="D104" t="s">
        <v>178</v>
      </c>
      <c r="E104" s="49">
        <v>1000000</v>
      </c>
      <c r="F104" t="s">
        <v>175</v>
      </c>
      <c r="G104" t="s">
        <v>172</v>
      </c>
      <c r="H104" t="s">
        <v>168</v>
      </c>
    </row>
    <row r="105" spans="1:8" x14ac:dyDescent="0.55000000000000004">
      <c r="A105" s="5">
        <v>1</v>
      </c>
      <c r="B105" s="5" t="s">
        <v>433</v>
      </c>
      <c r="C105" s="5" t="s">
        <v>297</v>
      </c>
      <c r="D105" t="s">
        <v>179</v>
      </c>
      <c r="E105" s="49">
        <v>10000000</v>
      </c>
      <c r="F105" t="s">
        <v>175</v>
      </c>
      <c r="G105" t="s">
        <v>172</v>
      </c>
      <c r="H105" t="s">
        <v>168</v>
      </c>
    </row>
    <row r="106" spans="1:8" x14ac:dyDescent="0.55000000000000004">
      <c r="A106" s="5">
        <v>1</v>
      </c>
      <c r="B106" s="5" t="s">
        <v>433</v>
      </c>
      <c r="C106" s="5" t="s">
        <v>297</v>
      </c>
      <c r="D106" t="s">
        <v>180</v>
      </c>
      <c r="E106" s="49">
        <v>100000</v>
      </c>
      <c r="F106" t="s">
        <v>175</v>
      </c>
      <c r="G106" t="s">
        <v>172</v>
      </c>
      <c r="H106" t="s">
        <v>177</v>
      </c>
    </row>
    <row r="107" spans="1:8" x14ac:dyDescent="0.55000000000000004">
      <c r="A107" s="5">
        <v>1</v>
      </c>
      <c r="B107" s="5" t="s">
        <v>433</v>
      </c>
      <c r="C107" s="5" t="s">
        <v>297</v>
      </c>
      <c r="D107" t="s">
        <v>181</v>
      </c>
      <c r="E107" s="12">
        <v>10000000000</v>
      </c>
      <c r="F107" t="s">
        <v>175</v>
      </c>
      <c r="G107" t="s">
        <v>172</v>
      </c>
      <c r="H107" t="s">
        <v>168</v>
      </c>
    </row>
    <row r="108" spans="1:8" x14ac:dyDescent="0.55000000000000004">
      <c r="A108" s="5">
        <v>1</v>
      </c>
      <c r="B108" s="5" t="s">
        <v>433</v>
      </c>
      <c r="C108" s="5" t="s">
        <v>297</v>
      </c>
      <c r="D108" t="s">
        <v>182</v>
      </c>
      <c r="E108" s="12">
        <v>100000000</v>
      </c>
      <c r="F108" t="s">
        <v>175</v>
      </c>
      <c r="G108" t="s">
        <v>172</v>
      </c>
      <c r="H108" t="s">
        <v>163</v>
      </c>
    </row>
    <row r="109" spans="1:8" x14ac:dyDescent="0.55000000000000004">
      <c r="A109" s="5">
        <v>1</v>
      </c>
      <c r="B109" s="5" t="s">
        <v>433</v>
      </c>
      <c r="C109" s="5" t="s">
        <v>297</v>
      </c>
      <c r="D109" t="s">
        <v>183</v>
      </c>
      <c r="E109" s="12">
        <v>0</v>
      </c>
      <c r="F109" t="s">
        <v>175</v>
      </c>
      <c r="G109" t="s">
        <v>172</v>
      </c>
      <c r="H109" t="s">
        <v>185</v>
      </c>
    </row>
    <row r="110" spans="1:8" x14ac:dyDescent="0.55000000000000004">
      <c r="A110" s="5">
        <v>1</v>
      </c>
      <c r="B110" s="5" t="s">
        <v>433</v>
      </c>
      <c r="C110" s="5" t="s">
        <v>297</v>
      </c>
      <c r="D110" t="s">
        <v>184</v>
      </c>
      <c r="E110" s="12">
        <v>0</v>
      </c>
      <c r="F110" t="s">
        <v>175</v>
      </c>
      <c r="G110" t="s">
        <v>172</v>
      </c>
      <c r="H110" t="s">
        <v>187</v>
      </c>
    </row>
    <row r="111" spans="1:8" x14ac:dyDescent="0.55000000000000004">
      <c r="A111" s="5">
        <v>1</v>
      </c>
      <c r="B111" s="5" t="s">
        <v>433</v>
      </c>
      <c r="C111" s="5" t="s">
        <v>297</v>
      </c>
      <c r="D111" t="s">
        <v>186</v>
      </c>
      <c r="E111" s="12">
        <v>100000</v>
      </c>
      <c r="F111" t="s">
        <v>171</v>
      </c>
      <c r="G111" t="s">
        <v>172</v>
      </c>
      <c r="H111" t="s">
        <v>163</v>
      </c>
    </row>
    <row r="112" spans="1:8" x14ac:dyDescent="0.55000000000000004">
      <c r="A112" s="5">
        <v>1</v>
      </c>
      <c r="B112" s="5" t="s">
        <v>433</v>
      </c>
      <c r="C112" s="5" t="s">
        <v>297</v>
      </c>
      <c r="D112" t="s">
        <v>188</v>
      </c>
      <c r="E112" s="12">
        <v>0.04</v>
      </c>
      <c r="F112" t="s">
        <v>190</v>
      </c>
      <c r="G112" t="s">
        <v>172</v>
      </c>
      <c r="H112" t="s">
        <v>191</v>
      </c>
    </row>
    <row r="113" spans="1:8" x14ac:dyDescent="0.55000000000000004">
      <c r="A113" s="5">
        <v>1</v>
      </c>
      <c r="B113" s="5" t="s">
        <v>433</v>
      </c>
      <c r="C113" s="5" t="s">
        <v>297</v>
      </c>
      <c r="D113" t="s">
        <v>189</v>
      </c>
      <c r="E113" s="12">
        <v>1E-3</v>
      </c>
      <c r="F113" t="s">
        <v>193</v>
      </c>
      <c r="G113" t="s">
        <v>172</v>
      </c>
      <c r="H113" t="s">
        <v>194</v>
      </c>
    </row>
    <row r="114" spans="1:8" x14ac:dyDescent="0.55000000000000004">
      <c r="A114" s="5">
        <v>1</v>
      </c>
      <c r="B114" s="5" t="s">
        <v>433</v>
      </c>
      <c r="C114" s="5" t="s">
        <v>297</v>
      </c>
      <c r="D114" t="s">
        <v>192</v>
      </c>
      <c r="E114" s="49">
        <v>1000000</v>
      </c>
      <c r="F114" t="s">
        <v>175</v>
      </c>
      <c r="G114" t="s">
        <v>172</v>
      </c>
      <c r="H114" t="s">
        <v>168</v>
      </c>
    </row>
    <row r="115" spans="1:8" x14ac:dyDescent="0.55000000000000004">
      <c r="A115" s="5">
        <v>1</v>
      </c>
      <c r="B115" s="5" t="s">
        <v>433</v>
      </c>
      <c r="C115" s="5" t="s">
        <v>297</v>
      </c>
      <c r="D115" t="s">
        <v>195</v>
      </c>
      <c r="E115" s="12">
        <v>10000</v>
      </c>
      <c r="F115" t="s">
        <v>175</v>
      </c>
      <c r="G115" t="s">
        <v>172</v>
      </c>
      <c r="H115" t="s">
        <v>168</v>
      </c>
    </row>
    <row r="116" spans="1:8" x14ac:dyDescent="0.55000000000000004">
      <c r="A116" s="5">
        <v>1</v>
      </c>
      <c r="B116" s="5" t="s">
        <v>433</v>
      </c>
      <c r="C116" s="5" t="s">
        <v>297</v>
      </c>
      <c r="D116" t="s">
        <v>196</v>
      </c>
      <c r="E116" s="12">
        <v>10000</v>
      </c>
      <c r="F116" t="s">
        <v>198</v>
      </c>
      <c r="G116" t="s">
        <v>172</v>
      </c>
      <c r="H116" t="s">
        <v>168</v>
      </c>
    </row>
    <row r="117" spans="1:8" x14ac:dyDescent="0.55000000000000004">
      <c r="A117" s="5">
        <v>1</v>
      </c>
      <c r="B117" s="5" t="s">
        <v>433</v>
      </c>
      <c r="C117" s="5" t="s">
        <v>297</v>
      </c>
      <c r="D117" t="s">
        <v>197</v>
      </c>
      <c r="E117" s="49">
        <v>1000000</v>
      </c>
      <c r="F117" t="s">
        <v>175</v>
      </c>
      <c r="G117" t="s">
        <v>172</v>
      </c>
      <c r="H117" t="s">
        <v>168</v>
      </c>
    </row>
    <row r="118" spans="1:8" x14ac:dyDescent="0.55000000000000004">
      <c r="A118" s="5">
        <v>1</v>
      </c>
      <c r="B118" s="5" t="s">
        <v>433</v>
      </c>
      <c r="C118" s="5" t="s">
        <v>297</v>
      </c>
      <c r="D118" t="s">
        <v>199</v>
      </c>
      <c r="E118" s="49">
        <v>0</v>
      </c>
      <c r="F118" t="s">
        <v>190</v>
      </c>
      <c r="G118" t="s">
        <v>172</v>
      </c>
      <c r="H118" t="s">
        <v>659</v>
      </c>
    </row>
    <row r="119" spans="1:8" x14ac:dyDescent="0.55000000000000004">
      <c r="A119" s="5">
        <v>1</v>
      </c>
      <c r="B119" s="5" t="s">
        <v>433</v>
      </c>
      <c r="C119" s="5" t="s">
        <v>297</v>
      </c>
      <c r="D119" t="s">
        <v>201</v>
      </c>
      <c r="E119" s="46">
        <f>10^mineral!D2</f>
        <v>1.3465481745351092E-3</v>
      </c>
      <c r="F119" t="s">
        <v>202</v>
      </c>
      <c r="G119" t="s">
        <v>203</v>
      </c>
      <c r="H119" t="str">
        <f>mineral!F2</f>
        <v>Rickard2006</v>
      </c>
    </row>
    <row r="120" spans="1:8" x14ac:dyDescent="0.55000000000000004">
      <c r="A120" s="5">
        <v>1</v>
      </c>
      <c r="B120" s="5" t="s">
        <v>433</v>
      </c>
      <c r="C120" s="5" t="s">
        <v>297</v>
      </c>
      <c r="D120" t="s">
        <v>200</v>
      </c>
      <c r="E120" s="49">
        <v>1000000</v>
      </c>
      <c r="F120" t="s">
        <v>205</v>
      </c>
      <c r="G120" t="s">
        <v>172</v>
      </c>
      <c r="H120" t="s">
        <v>657</v>
      </c>
    </row>
    <row r="121" spans="1:8" x14ac:dyDescent="0.55000000000000004">
      <c r="A121" s="5">
        <v>1</v>
      </c>
      <c r="B121" s="5" t="s">
        <v>433</v>
      </c>
      <c r="C121" s="5" t="s">
        <v>297</v>
      </c>
      <c r="D121" t="s">
        <v>665</v>
      </c>
      <c r="E121" s="12">
        <v>100.09</v>
      </c>
      <c r="F121" t="s">
        <v>480</v>
      </c>
      <c r="G121" t="s">
        <v>668</v>
      </c>
      <c r="H121" t="s">
        <v>672</v>
      </c>
    </row>
    <row r="122" spans="1:8" x14ac:dyDescent="0.55000000000000004">
      <c r="A122" s="5">
        <v>1</v>
      </c>
      <c r="B122" s="5" t="s">
        <v>433</v>
      </c>
      <c r="C122" s="5" t="s">
        <v>297</v>
      </c>
      <c r="D122" t="s">
        <v>663</v>
      </c>
      <c r="E122" s="12">
        <v>0.35</v>
      </c>
      <c r="F122" t="s">
        <v>664</v>
      </c>
      <c r="G122" t="s">
        <v>667</v>
      </c>
      <c r="H122" t="s">
        <v>672</v>
      </c>
    </row>
    <row r="123" spans="1:8" x14ac:dyDescent="0.55000000000000004">
      <c r="A123" s="5">
        <v>1</v>
      </c>
      <c r="B123" s="5" t="s">
        <v>433</v>
      </c>
      <c r="C123" s="5" t="s">
        <v>297</v>
      </c>
      <c r="D123" t="s">
        <v>662</v>
      </c>
      <c r="E123" s="12">
        <f>10^(-14.3)*10000*365*24*3600*E122*E121</f>
        <v>5.5368829236732454E-2</v>
      </c>
      <c r="F123" t="s">
        <v>222</v>
      </c>
      <c r="G123" t="s">
        <v>669</v>
      </c>
      <c r="H123" t="s">
        <v>672</v>
      </c>
    </row>
    <row r="124" spans="1:8" x14ac:dyDescent="0.55000000000000004">
      <c r="A124" s="5">
        <v>1</v>
      </c>
      <c r="B124" s="5" t="s">
        <v>433</v>
      </c>
      <c r="C124" s="5" t="s">
        <v>297</v>
      </c>
      <c r="D124" t="s">
        <v>666</v>
      </c>
      <c r="E124" s="12">
        <f>10^(-10.8)*10000*365*24*3600*E122*E121</f>
        <v>175.09161176499725</v>
      </c>
      <c r="F124" t="s">
        <v>222</v>
      </c>
      <c r="G124" t="s">
        <v>670</v>
      </c>
      <c r="H124" t="s">
        <v>672</v>
      </c>
    </row>
    <row r="125" spans="1:8" x14ac:dyDescent="0.55000000000000004">
      <c r="A125" s="5">
        <v>1</v>
      </c>
      <c r="B125" s="5" t="s">
        <v>433</v>
      </c>
      <c r="C125" s="5" t="s">
        <v>297</v>
      </c>
      <c r="D125" t="s">
        <v>673</v>
      </c>
      <c r="E125" s="12">
        <v>5</v>
      </c>
      <c r="F125"/>
      <c r="G125" t="s">
        <v>671</v>
      </c>
      <c r="H125" t="s">
        <v>672</v>
      </c>
    </row>
    <row r="126" spans="1:8" x14ac:dyDescent="0.55000000000000004">
      <c r="A126" s="5">
        <v>1</v>
      </c>
      <c r="B126" s="5" t="s">
        <v>433</v>
      </c>
      <c r="C126" s="5" t="s">
        <v>297</v>
      </c>
      <c r="D126" t="s">
        <v>218</v>
      </c>
      <c r="E126" s="46">
        <f>10^mineral!D3</f>
        <v>7.8635743972296166E-7</v>
      </c>
      <c r="F126" t="s">
        <v>219</v>
      </c>
      <c r="G126"/>
      <c r="H126" t="s">
        <v>644</v>
      </c>
    </row>
    <row r="127" spans="1:8" x14ac:dyDescent="0.55000000000000004">
      <c r="A127" s="5">
        <v>1</v>
      </c>
      <c r="B127" s="5" t="s">
        <v>433</v>
      </c>
      <c r="C127" s="5" t="s">
        <v>297</v>
      </c>
      <c r="D127" t="s">
        <v>206</v>
      </c>
      <c r="E127" s="12">
        <v>0.1</v>
      </c>
      <c r="F127" t="s">
        <v>224</v>
      </c>
      <c r="G127"/>
      <c r="H127" t="s">
        <v>225</v>
      </c>
    </row>
    <row r="128" spans="1:8" x14ac:dyDescent="0.55000000000000004">
      <c r="A128" s="5">
        <v>1</v>
      </c>
      <c r="B128" s="5" t="s">
        <v>433</v>
      </c>
      <c r="C128" s="5" t="s">
        <v>297</v>
      </c>
      <c r="D128" t="s">
        <v>221</v>
      </c>
      <c r="E128" s="46">
        <f>E126</f>
        <v>7.8635743972296166E-7</v>
      </c>
      <c r="F128" t="s">
        <v>219</v>
      </c>
      <c r="G128"/>
      <c r="H128" t="s">
        <v>644</v>
      </c>
    </row>
    <row r="129" spans="1:8" x14ac:dyDescent="0.55000000000000004">
      <c r="A129" s="5">
        <v>1</v>
      </c>
      <c r="B129" s="5" t="s">
        <v>433</v>
      </c>
      <c r="C129" s="5" t="s">
        <v>297</v>
      </c>
      <c r="D129" t="s">
        <v>207</v>
      </c>
      <c r="E129">
        <v>1E-3</v>
      </c>
      <c r="F129" t="s">
        <v>190</v>
      </c>
      <c r="G129"/>
      <c r="H129" t="s">
        <v>204</v>
      </c>
    </row>
    <row r="130" spans="1:8" x14ac:dyDescent="0.55000000000000004">
      <c r="A130" s="5">
        <v>1</v>
      </c>
      <c r="B130" s="5" t="s">
        <v>433</v>
      </c>
      <c r="C130" s="5" t="s">
        <v>297</v>
      </c>
      <c r="D130" t="s">
        <v>227</v>
      </c>
      <c r="E130" s="46">
        <f>10^mineral!D4</f>
        <v>4.6651925476702566E-9</v>
      </c>
      <c r="F130" t="s">
        <v>228</v>
      </c>
      <c r="G130"/>
      <c r="H130" t="s">
        <v>229</v>
      </c>
    </row>
    <row r="131" spans="1:8" x14ac:dyDescent="0.55000000000000004">
      <c r="A131" s="5">
        <v>1</v>
      </c>
      <c r="B131" s="5" t="s">
        <v>433</v>
      </c>
      <c r="C131" s="5" t="s">
        <v>297</v>
      </c>
      <c r="D131" t="s">
        <v>213</v>
      </c>
      <c r="E131">
        <v>0.01</v>
      </c>
      <c r="F131" t="s">
        <v>205</v>
      </c>
      <c r="G131"/>
      <c r="H131" t="s">
        <v>204</v>
      </c>
    </row>
    <row r="132" spans="1:8" x14ac:dyDescent="0.55000000000000004">
      <c r="A132" s="5">
        <v>1</v>
      </c>
      <c r="B132" s="5" t="s">
        <v>433</v>
      </c>
      <c r="C132" s="5" t="s">
        <v>297</v>
      </c>
      <c r="D132" t="s">
        <v>217</v>
      </c>
      <c r="E132">
        <v>0.3</v>
      </c>
      <c r="F132" t="s">
        <v>190</v>
      </c>
      <c r="G132"/>
      <c r="H132" t="s">
        <v>204</v>
      </c>
    </row>
    <row r="133" spans="1:8" x14ac:dyDescent="0.55000000000000004">
      <c r="A133" s="5">
        <v>1</v>
      </c>
      <c r="B133" s="5" t="s">
        <v>433</v>
      </c>
      <c r="C133" s="5" t="s">
        <v>297</v>
      </c>
      <c r="D133" t="s">
        <v>233</v>
      </c>
      <c r="E133" s="46">
        <f>10^mineral!D5</f>
        <v>8.4739155930215882E-10</v>
      </c>
      <c r="F133" t="s">
        <v>234</v>
      </c>
      <c r="G133"/>
      <c r="H133" t="s">
        <v>235</v>
      </c>
    </row>
    <row r="134" spans="1:8" x14ac:dyDescent="0.55000000000000004">
      <c r="A134" s="5">
        <v>1</v>
      </c>
      <c r="B134" s="5" t="s">
        <v>433</v>
      </c>
      <c r="C134" s="5" t="s">
        <v>297</v>
      </c>
      <c r="D134" t="s">
        <v>220</v>
      </c>
      <c r="E134">
        <v>0.01</v>
      </c>
      <c r="F134" t="s">
        <v>205</v>
      </c>
      <c r="G134"/>
      <c r="H134" t="s">
        <v>204</v>
      </c>
    </row>
    <row r="135" spans="1:8" x14ac:dyDescent="0.55000000000000004">
      <c r="B135" s="5" t="s">
        <v>433</v>
      </c>
      <c r="C135" s="5" t="s">
        <v>297</v>
      </c>
      <c r="D135" t="s">
        <v>236</v>
      </c>
      <c r="E135" t="s">
        <v>438</v>
      </c>
      <c r="F135" t="s">
        <v>237</v>
      </c>
      <c r="G135" t="s">
        <v>238</v>
      </c>
      <c r="H135" t="s">
        <v>239</v>
      </c>
    </row>
    <row r="136" spans="1:8" x14ac:dyDescent="0.55000000000000004">
      <c r="B136" s="5" t="s">
        <v>433</v>
      </c>
      <c r="C136" s="5" t="s">
        <v>297</v>
      </c>
      <c r="D136" t="s">
        <v>240</v>
      </c>
      <c r="E136">
        <v>10</v>
      </c>
      <c r="F136" t="s">
        <v>241</v>
      </c>
      <c r="G136" t="s">
        <v>242</v>
      </c>
      <c r="H136"/>
    </row>
    <row r="137" spans="1:8" x14ac:dyDescent="0.55000000000000004">
      <c r="A137" s="5">
        <v>1</v>
      </c>
      <c r="B137" s="5" t="s">
        <v>433</v>
      </c>
      <c r="C137" s="5" t="s">
        <v>298</v>
      </c>
      <c r="D137" t="s">
        <v>909</v>
      </c>
      <c r="E137" t="s">
        <v>439</v>
      </c>
      <c r="F137"/>
      <c r="G137" t="s">
        <v>243</v>
      </c>
      <c r="H137"/>
    </row>
    <row r="138" spans="1:8" ht="28.8" x14ac:dyDescent="0.55000000000000004">
      <c r="A138" s="5">
        <v>1</v>
      </c>
      <c r="B138" s="5" t="s">
        <v>433</v>
      </c>
      <c r="C138" s="5" t="s">
        <v>297</v>
      </c>
      <c r="D138" t="s">
        <v>247</v>
      </c>
      <c r="E138" s="11" t="s">
        <v>544</v>
      </c>
      <c r="F138" t="s">
        <v>244</v>
      </c>
      <c r="G138" t="s">
        <v>248</v>
      </c>
      <c r="H138" t="s">
        <v>249</v>
      </c>
    </row>
    <row r="139" spans="1:8" x14ac:dyDescent="0.55000000000000004">
      <c r="B139" s="5" t="s">
        <v>433</v>
      </c>
      <c r="C139" s="5" t="s">
        <v>297</v>
      </c>
      <c r="D139" t="s">
        <v>545</v>
      </c>
      <c r="E139">
        <v>0.5</v>
      </c>
      <c r="F139"/>
      <c r="G139"/>
      <c r="H139"/>
    </row>
    <row r="140" spans="1:8" x14ac:dyDescent="0.55000000000000004">
      <c r="B140" s="5" t="s">
        <v>433</v>
      </c>
      <c r="C140" s="5" t="s">
        <v>297</v>
      </c>
      <c r="D140" t="s">
        <v>546</v>
      </c>
      <c r="E140" s="11">
        <v>0.1</v>
      </c>
      <c r="F140"/>
      <c r="G140"/>
      <c r="H140"/>
    </row>
    <row r="141" spans="1:8" x14ac:dyDescent="0.55000000000000004">
      <c r="B141" s="5" t="s">
        <v>433</v>
      </c>
      <c r="C141" s="5" t="s">
        <v>297</v>
      </c>
      <c r="D141" t="s">
        <v>908</v>
      </c>
      <c r="E141" s="11">
        <v>0.5</v>
      </c>
      <c r="F141"/>
      <c r="G141"/>
      <c r="H141"/>
    </row>
    <row r="142" spans="1:8" x14ac:dyDescent="0.55000000000000004">
      <c r="B142" s="5" t="s">
        <v>433</v>
      </c>
      <c r="C142" s="5" t="s">
        <v>297</v>
      </c>
      <c r="D142" t="s">
        <v>223</v>
      </c>
      <c r="E142" t="s">
        <v>547</v>
      </c>
      <c r="F142" t="s">
        <v>190</v>
      </c>
      <c r="G142" t="s">
        <v>246</v>
      </c>
      <c r="H142" t="s">
        <v>239</v>
      </c>
    </row>
    <row r="143" spans="1:8" x14ac:dyDescent="0.55000000000000004">
      <c r="B143" s="5" t="s">
        <v>433</v>
      </c>
      <c r="C143" s="5" t="s">
        <v>297</v>
      </c>
      <c r="D143" t="s">
        <v>226</v>
      </c>
      <c r="E143" s="12">
        <v>2.0000000000000001E-4</v>
      </c>
      <c r="F143" t="s">
        <v>244</v>
      </c>
      <c r="G143" t="s">
        <v>245</v>
      </c>
      <c r="H143" t="s">
        <v>239</v>
      </c>
    </row>
    <row r="144" spans="1:8" x14ac:dyDescent="0.55000000000000004">
      <c r="B144" s="5" t="s">
        <v>433</v>
      </c>
      <c r="C144" s="5" t="s">
        <v>297</v>
      </c>
      <c r="D144" t="s">
        <v>265</v>
      </c>
      <c r="E144">
        <v>1.7</v>
      </c>
      <c r="F144" t="s">
        <v>266</v>
      </c>
      <c r="G144" t="s">
        <v>267</v>
      </c>
      <c r="H144"/>
    </row>
    <row r="145" spans="1:8" x14ac:dyDescent="0.55000000000000004">
      <c r="B145" s="5" t="s">
        <v>433</v>
      </c>
      <c r="C145" s="5" t="s">
        <v>297</v>
      </c>
      <c r="D145" t="s">
        <v>259</v>
      </c>
      <c r="E145">
        <v>511.88</v>
      </c>
      <c r="F145" t="s">
        <v>260</v>
      </c>
      <c r="G145"/>
      <c r="H145"/>
    </row>
    <row r="146" spans="1:8" x14ac:dyDescent="0.55000000000000004">
      <c r="B146" s="5" t="s">
        <v>433</v>
      </c>
      <c r="C146" s="5" t="s">
        <v>297</v>
      </c>
      <c r="D146" t="s">
        <v>268</v>
      </c>
      <c r="E146" s="12">
        <v>49000</v>
      </c>
      <c r="F146" t="s">
        <v>269</v>
      </c>
      <c r="G146" t="s">
        <v>270</v>
      </c>
      <c r="H146"/>
    </row>
    <row r="147" spans="1:8" x14ac:dyDescent="0.55000000000000004">
      <c r="B147" s="5" t="s">
        <v>433</v>
      </c>
      <c r="C147" s="5" t="s">
        <v>297</v>
      </c>
      <c r="D147" t="s">
        <v>272</v>
      </c>
      <c r="E147" s="11" t="s">
        <v>273</v>
      </c>
      <c r="F147" t="s">
        <v>476</v>
      </c>
      <c r="G147" t="s">
        <v>275</v>
      </c>
      <c r="H147"/>
    </row>
    <row r="148" spans="1:8" x14ac:dyDescent="0.55000000000000004">
      <c r="B148" s="5" t="s">
        <v>433</v>
      </c>
      <c r="C148" s="5" t="s">
        <v>297</v>
      </c>
      <c r="D148" t="s">
        <v>230</v>
      </c>
      <c r="E148" t="s">
        <v>271</v>
      </c>
      <c r="F148" t="s">
        <v>274</v>
      </c>
      <c r="G148"/>
      <c r="H148"/>
    </row>
    <row r="149" spans="1:8" x14ac:dyDescent="0.55000000000000004">
      <c r="B149" s="5" t="s">
        <v>433</v>
      </c>
      <c r="C149" s="5" t="s">
        <v>297</v>
      </c>
      <c r="D149" t="s">
        <v>231</v>
      </c>
      <c r="E149" t="s">
        <v>254</v>
      </c>
      <c r="F149" t="s">
        <v>477</v>
      </c>
      <c r="G149" t="s">
        <v>255</v>
      </c>
      <c r="H149"/>
    </row>
    <row r="150" spans="1:8" x14ac:dyDescent="0.55000000000000004">
      <c r="B150" s="5" t="s">
        <v>433</v>
      </c>
      <c r="C150" s="5" t="s">
        <v>297</v>
      </c>
      <c r="D150" t="s">
        <v>232</v>
      </c>
      <c r="E150" t="s">
        <v>256</v>
      </c>
      <c r="F150" t="s">
        <v>257</v>
      </c>
      <c r="G150"/>
      <c r="H150" t="s">
        <v>258</v>
      </c>
    </row>
    <row r="151" spans="1:8" x14ac:dyDescent="0.55000000000000004">
      <c r="A151" s="5">
        <v>1</v>
      </c>
      <c r="B151" s="5" t="s">
        <v>433</v>
      </c>
      <c r="C151" s="5" t="s">
        <v>297</v>
      </c>
      <c r="D151" t="s">
        <v>276</v>
      </c>
      <c r="E151" t="s">
        <v>250</v>
      </c>
      <c r="F151" t="s">
        <v>251</v>
      </c>
      <c r="G151"/>
      <c r="H151"/>
    </row>
    <row r="152" spans="1:8" x14ac:dyDescent="0.55000000000000004">
      <c r="B152" s="5" t="s">
        <v>433</v>
      </c>
      <c r="C152" s="5" t="s">
        <v>297</v>
      </c>
      <c r="D152" t="s">
        <v>261</v>
      </c>
      <c r="E152" t="s">
        <v>262</v>
      </c>
      <c r="F152" t="s">
        <v>263</v>
      </c>
      <c r="G152"/>
      <c r="H152" t="s">
        <v>264</v>
      </c>
    </row>
    <row r="153" spans="1:8" x14ac:dyDescent="0.55000000000000004">
      <c r="B153" s="5" t="s">
        <v>433</v>
      </c>
      <c r="C153" s="5" t="s">
        <v>297</v>
      </c>
      <c r="D153" t="s">
        <v>214</v>
      </c>
      <c r="E153" t="s">
        <v>215</v>
      </c>
      <c r="F153" t="s">
        <v>216</v>
      </c>
      <c r="G153"/>
      <c r="H153" t="s">
        <v>212</v>
      </c>
    </row>
    <row r="154" spans="1:8" x14ac:dyDescent="0.55000000000000004">
      <c r="B154" s="5" t="s">
        <v>433</v>
      </c>
      <c r="C154" s="5" t="s">
        <v>297</v>
      </c>
      <c r="D154" t="s">
        <v>208</v>
      </c>
      <c r="E154" t="s">
        <v>209</v>
      </c>
      <c r="F154" t="s">
        <v>210</v>
      </c>
      <c r="G154" t="s">
        <v>211</v>
      </c>
      <c r="H154" t="s">
        <v>212</v>
      </c>
    </row>
    <row r="155" spans="1:8" x14ac:dyDescent="0.55000000000000004">
      <c r="A155" s="5">
        <v>1</v>
      </c>
      <c r="B155" s="5" t="s">
        <v>433</v>
      </c>
      <c r="C155" s="5" t="s">
        <v>297</v>
      </c>
      <c r="D155" t="s">
        <v>252</v>
      </c>
      <c r="E155" t="s">
        <v>253</v>
      </c>
      <c r="F155" t="s">
        <v>251</v>
      </c>
      <c r="G155" s="5" t="s">
        <v>440</v>
      </c>
    </row>
    <row r="156" spans="1:8" x14ac:dyDescent="0.55000000000000004">
      <c r="A156" s="5">
        <v>1</v>
      </c>
      <c r="B156" s="5" t="s">
        <v>433</v>
      </c>
      <c r="C156" s="5" t="s">
        <v>297</v>
      </c>
      <c r="D156" s="5" t="s">
        <v>506</v>
      </c>
      <c r="E156" s="47">
        <f>10^mineral!D7</f>
        <v>1.1675424726716179E-19</v>
      </c>
    </row>
    <row r="157" spans="1:8" x14ac:dyDescent="0.55000000000000004">
      <c r="A157" s="5">
        <v>1</v>
      </c>
      <c r="B157" s="5" t="s">
        <v>433</v>
      </c>
      <c r="C157" s="5" t="s">
        <v>297</v>
      </c>
      <c r="D157" s="5" t="s">
        <v>690</v>
      </c>
      <c r="E157" s="16">
        <v>5.0000000000000001E-9</v>
      </c>
    </row>
    <row r="158" spans="1:8" x14ac:dyDescent="0.55000000000000004">
      <c r="A158" s="5">
        <v>1</v>
      </c>
      <c r="B158" s="5" t="s">
        <v>433</v>
      </c>
      <c r="C158" s="5" t="s">
        <v>297</v>
      </c>
      <c r="D158" t="s">
        <v>473</v>
      </c>
      <c r="E158" s="46">
        <f>10^mineral!D6</f>
        <v>4.3239077043030241</v>
      </c>
      <c r="F158"/>
      <c r="G158"/>
    </row>
    <row r="159" spans="1:8" x14ac:dyDescent="0.55000000000000004">
      <c r="A159" s="5">
        <v>1</v>
      </c>
      <c r="B159" s="5" t="s">
        <v>433</v>
      </c>
      <c r="C159" s="5" t="s">
        <v>297</v>
      </c>
      <c r="D159" t="s">
        <v>475</v>
      </c>
      <c r="E159">
        <f>6/(3*0.00002*100)</f>
        <v>999.99999999999989</v>
      </c>
      <c r="F159" t="s">
        <v>474</v>
      </c>
      <c r="G159"/>
    </row>
    <row r="160" spans="1:8" x14ac:dyDescent="0.55000000000000004">
      <c r="A160" s="5">
        <v>1</v>
      </c>
      <c r="B160" s="5" t="s">
        <v>433</v>
      </c>
      <c r="C160" s="5" t="s">
        <v>297</v>
      </c>
      <c r="D160" t="s">
        <v>479</v>
      </c>
      <c r="E160">
        <f>28.09+26.98*0.35+16*3.05+1.05</f>
        <v>87.382999999999996</v>
      </c>
      <c r="F160" t="s">
        <v>480</v>
      </c>
      <c r="G160"/>
    </row>
    <row r="161" spans="1:8" x14ac:dyDescent="0.55000000000000004">
      <c r="A161" s="5">
        <v>1</v>
      </c>
      <c r="B161" s="5" t="s">
        <v>433</v>
      </c>
      <c r="C161" s="5" t="s">
        <v>297</v>
      </c>
      <c r="D161" t="s">
        <v>482</v>
      </c>
      <c r="E161" s="12">
        <v>25500</v>
      </c>
      <c r="F161" t="s">
        <v>483</v>
      </c>
      <c r="G161"/>
    </row>
    <row r="162" spans="1:8" x14ac:dyDescent="0.55000000000000004">
      <c r="A162" s="5">
        <v>1</v>
      </c>
      <c r="B162" s="5" t="s">
        <v>433</v>
      </c>
      <c r="C162" s="5" t="s">
        <v>297</v>
      </c>
      <c r="D162" t="s">
        <v>484</v>
      </c>
      <c r="E162">
        <f>10^(-5.6)*365*24*3600*EXP(-E161/8.314/(273.15+E4))*0.6473/0.0746^0.33</f>
        <v>1.7409983550357698E-3</v>
      </c>
      <c r="F162" t="s">
        <v>481</v>
      </c>
      <c r="G162"/>
    </row>
    <row r="163" spans="1:8" x14ac:dyDescent="0.55000000000000004">
      <c r="A163" s="5">
        <v>1</v>
      </c>
      <c r="B163" s="5" t="s">
        <v>433</v>
      </c>
      <c r="C163" s="5" t="s">
        <v>297</v>
      </c>
      <c r="D163" t="s">
        <v>485</v>
      </c>
      <c r="E163">
        <f>E162*E159*E160</f>
        <v>152.13365925809063</v>
      </c>
      <c r="F163" t="s">
        <v>274</v>
      </c>
      <c r="G163"/>
    </row>
    <row r="164" spans="1:8" x14ac:dyDescent="0.55000000000000004">
      <c r="A164" s="5">
        <v>1</v>
      </c>
      <c r="B164" s="5" t="s">
        <v>433</v>
      </c>
      <c r="C164" s="5" t="s">
        <v>297</v>
      </c>
      <c r="D164" t="s">
        <v>548</v>
      </c>
      <c r="E164">
        <v>10000</v>
      </c>
      <c r="F164" t="s">
        <v>477</v>
      </c>
      <c r="G164" t="s">
        <v>255</v>
      </c>
      <c r="H164"/>
    </row>
    <row r="165" spans="1:8" x14ac:dyDescent="0.55000000000000004">
      <c r="A165" s="5">
        <v>1</v>
      </c>
      <c r="B165" s="5" t="s">
        <v>433</v>
      </c>
      <c r="C165" s="5" t="s">
        <v>297</v>
      </c>
      <c r="D165" t="s">
        <v>549</v>
      </c>
      <c r="E165">
        <v>0.6</v>
      </c>
      <c r="F165" t="s">
        <v>257</v>
      </c>
      <c r="G165"/>
      <c r="H165" t="s">
        <v>258</v>
      </c>
    </row>
    <row r="166" spans="1:8" x14ac:dyDescent="0.55000000000000004">
      <c r="A166" s="5">
        <v>1</v>
      </c>
      <c r="B166" s="5" t="s">
        <v>433</v>
      </c>
      <c r="C166" s="5" t="s">
        <v>297</v>
      </c>
      <c r="D166" s="5" t="s">
        <v>564</v>
      </c>
      <c r="E166">
        <f>8.52/100/71.84/(50.46/100/60.08)</f>
        <v>0.14120690979293393</v>
      </c>
      <c r="G166" t="s">
        <v>565</v>
      </c>
      <c r="H166" s="5" t="s">
        <v>566</v>
      </c>
    </row>
    <row r="167" spans="1:8" x14ac:dyDescent="0.55000000000000004">
      <c r="A167" s="5">
        <v>1</v>
      </c>
      <c r="B167" s="5" t="s">
        <v>433</v>
      </c>
      <c r="C167" s="5" t="s">
        <v>297</v>
      </c>
      <c r="D167" s="5" t="s">
        <v>571</v>
      </c>
      <c r="E167">
        <f>0.17/100/70.94/(50.46/100/60.08)</f>
        <v>2.8532538704253542E-3</v>
      </c>
    </row>
    <row r="168" spans="1:8" x14ac:dyDescent="0.55000000000000004">
      <c r="A168" s="5">
        <v>1</v>
      </c>
      <c r="B168" s="5" t="s">
        <v>433</v>
      </c>
      <c r="C168" s="5" t="s">
        <v>297</v>
      </c>
      <c r="D168" t="s">
        <v>470</v>
      </c>
      <c r="E168">
        <f>10.14/1000000/144.24/(50.46/100/60.08)</f>
        <v>8.3701823424164899E-6</v>
      </c>
      <c r="F168" t="s">
        <v>471</v>
      </c>
      <c r="G168" t="s">
        <v>472</v>
      </c>
      <c r="H168" s="5" t="s">
        <v>566</v>
      </c>
    </row>
    <row r="169" spans="1:8" x14ac:dyDescent="0.55000000000000004">
      <c r="A169" s="5">
        <v>1</v>
      </c>
      <c r="B169" s="5" t="s">
        <v>433</v>
      </c>
      <c r="C169" s="5" t="s">
        <v>297</v>
      </c>
      <c r="D169" t="s">
        <v>492</v>
      </c>
      <c r="E169">
        <v>4.0999999999999996</v>
      </c>
      <c r="F169"/>
      <c r="G169"/>
    </row>
    <row r="170" spans="1:8" x14ac:dyDescent="0.55000000000000004">
      <c r="A170" s="5">
        <v>1</v>
      </c>
      <c r="B170" s="5" t="s">
        <v>433</v>
      </c>
      <c r="C170" s="5" t="s">
        <v>297</v>
      </c>
      <c r="D170" t="s">
        <v>498</v>
      </c>
      <c r="E170">
        <f>E168/((E169/10000+1)*0.512638+1)</f>
        <v>5.5327312048422299E-6</v>
      </c>
      <c r="F170"/>
      <c r="G170"/>
    </row>
    <row r="171" spans="1:8" x14ac:dyDescent="0.55000000000000004">
      <c r="A171" s="5">
        <v>1</v>
      </c>
      <c r="B171" s="5" t="s">
        <v>433</v>
      </c>
      <c r="C171" s="5" t="s">
        <v>297</v>
      </c>
      <c r="D171" t="s">
        <v>497</v>
      </c>
      <c r="E171">
        <f>E168-E170</f>
        <v>2.83745113757426E-6</v>
      </c>
      <c r="F171"/>
      <c r="G171"/>
    </row>
    <row r="172" spans="1:8" x14ac:dyDescent="0.55000000000000004">
      <c r="B172" s="5" t="s">
        <v>433</v>
      </c>
      <c r="C172" s="5" t="s">
        <v>297</v>
      </c>
      <c r="D172" s="5" t="s">
        <v>569</v>
      </c>
      <c r="E172" s="47">
        <f>10^mineral!D8</f>
        <v>1.5816133863111324E+19</v>
      </c>
    </row>
    <row r="173" spans="1:8" x14ac:dyDescent="0.55000000000000004">
      <c r="B173" s="5" t="s">
        <v>433</v>
      </c>
      <c r="C173" s="5" t="s">
        <v>297</v>
      </c>
      <c r="D173" t="s">
        <v>858</v>
      </c>
      <c r="E173">
        <f>0.0027*10000</f>
        <v>27</v>
      </c>
      <c r="F173" t="s">
        <v>474</v>
      </c>
      <c r="G173"/>
    </row>
    <row r="174" spans="1:8" x14ac:dyDescent="0.55000000000000004">
      <c r="B174" s="5" t="s">
        <v>433</v>
      </c>
      <c r="C174" s="5" t="s">
        <v>297</v>
      </c>
      <c r="D174" t="s">
        <v>870</v>
      </c>
      <c r="E174">
        <v>713.5</v>
      </c>
      <c r="F174" t="s">
        <v>480</v>
      </c>
      <c r="G174"/>
    </row>
    <row r="175" spans="1:8" x14ac:dyDescent="0.55000000000000004">
      <c r="B175" s="5" t="s">
        <v>433</v>
      </c>
      <c r="C175" s="5" t="s">
        <v>297</v>
      </c>
      <c r="D175" t="s">
        <v>859</v>
      </c>
      <c r="E175" s="12">
        <v>16000</v>
      </c>
      <c r="F175" t="s">
        <v>483</v>
      </c>
      <c r="G175"/>
    </row>
    <row r="176" spans="1:8" x14ac:dyDescent="0.55000000000000004">
      <c r="B176" s="5" t="s">
        <v>433</v>
      </c>
      <c r="C176" s="5" t="s">
        <v>297</v>
      </c>
      <c r="D176" t="s">
        <v>860</v>
      </c>
      <c r="E176">
        <f>10^(-10)/10000*365*24*3600*EXP(-E175/8.314/(273.15+E4))</f>
        <v>2.8923268290102212E-10</v>
      </c>
      <c r="F176" t="s">
        <v>481</v>
      </c>
      <c r="G176"/>
    </row>
    <row r="177" spans="2:8" x14ac:dyDescent="0.55000000000000004">
      <c r="B177" s="5" t="s">
        <v>433</v>
      </c>
      <c r="C177" s="5" t="s">
        <v>297</v>
      </c>
      <c r="D177" t="s">
        <v>861</v>
      </c>
      <c r="E177">
        <f>E176*E173*E174</f>
        <v>5.5719230197467406E-6</v>
      </c>
      <c r="F177" t="s">
        <v>274</v>
      </c>
      <c r="G177"/>
    </row>
    <row r="178" spans="2:8" x14ac:dyDescent="0.55000000000000004">
      <c r="B178" s="5" t="s">
        <v>433</v>
      </c>
      <c r="C178" s="5" t="s">
        <v>297</v>
      </c>
      <c r="D178" t="s">
        <v>862</v>
      </c>
      <c r="E178">
        <v>0</v>
      </c>
      <c r="F178" t="s">
        <v>477</v>
      </c>
      <c r="G178" t="s">
        <v>255</v>
      </c>
      <c r="H178"/>
    </row>
    <row r="179" spans="2:8" x14ac:dyDescent="0.55000000000000004">
      <c r="B179" s="5" t="s">
        <v>433</v>
      </c>
      <c r="C179" s="5" t="s">
        <v>297</v>
      </c>
      <c r="D179" t="s">
        <v>863</v>
      </c>
      <c r="E179">
        <v>0.6</v>
      </c>
      <c r="F179" t="s">
        <v>257</v>
      </c>
      <c r="G179"/>
      <c r="H179" t="s">
        <v>258</v>
      </c>
    </row>
    <row r="180" spans="2:8" x14ac:dyDescent="0.55000000000000004">
      <c r="B180" s="5" t="s">
        <v>433</v>
      </c>
      <c r="C180" s="5" t="s">
        <v>297</v>
      </c>
      <c r="D180" s="5" t="s">
        <v>864</v>
      </c>
      <c r="E180">
        <f>8.52/100/71.84/(50.46/100/60.08)</f>
        <v>0.14120690979293393</v>
      </c>
      <c r="G180" t="s">
        <v>565</v>
      </c>
      <c r="H180" s="5" t="s">
        <v>566</v>
      </c>
    </row>
    <row r="181" spans="2:8" x14ac:dyDescent="0.55000000000000004">
      <c r="B181" s="5" t="s">
        <v>433</v>
      </c>
      <c r="C181" s="5" t="s">
        <v>297</v>
      </c>
      <c r="D181" s="5" t="s">
        <v>865</v>
      </c>
      <c r="E181">
        <f>0.17/100/70.94/(50.46/100/60.08)</f>
        <v>2.8532538704253542E-3</v>
      </c>
    </row>
    <row r="182" spans="2:8" x14ac:dyDescent="0.55000000000000004">
      <c r="B182" s="5" t="s">
        <v>433</v>
      </c>
      <c r="C182" s="5" t="s">
        <v>297</v>
      </c>
      <c r="D182" t="s">
        <v>866</v>
      </c>
      <c r="E182">
        <f>35.6/1000000/144.24/(52.09/100/60.08)</f>
        <v>2.846687870208853E-5</v>
      </c>
      <c r="F182" t="s">
        <v>471</v>
      </c>
      <c r="G182" t="s">
        <v>472</v>
      </c>
      <c r="H182" s="5" t="s">
        <v>566</v>
      </c>
    </row>
    <row r="183" spans="2:8" x14ac:dyDescent="0.55000000000000004">
      <c r="B183" s="5" t="s">
        <v>433</v>
      </c>
      <c r="C183" s="5" t="s">
        <v>297</v>
      </c>
      <c r="D183" t="s">
        <v>869</v>
      </c>
      <c r="E183">
        <v>10</v>
      </c>
      <c r="F183"/>
      <c r="G183"/>
    </row>
    <row r="184" spans="2:8" x14ac:dyDescent="0.55000000000000004">
      <c r="B184" s="5" t="s">
        <v>433</v>
      </c>
      <c r="C184" s="5" t="s">
        <v>297</v>
      </c>
      <c r="D184" t="s">
        <v>867</v>
      </c>
      <c r="E184">
        <f>E182/((E183/10000+1)*0.512638+1)</f>
        <v>1.8812983973436048E-5</v>
      </c>
      <c r="F184"/>
      <c r="G184"/>
    </row>
    <row r="185" spans="2:8" x14ac:dyDescent="0.55000000000000004">
      <c r="B185" s="5" t="s">
        <v>433</v>
      </c>
      <c r="C185" s="5" t="s">
        <v>297</v>
      </c>
      <c r="D185" t="s">
        <v>868</v>
      </c>
      <c r="E185">
        <f>E182-E184</f>
        <v>9.6538947286524826E-6</v>
      </c>
      <c r="F185"/>
      <c r="G18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4" x14ac:dyDescent="0.55000000000000004"/>
  <cols>
    <col min="1" max="1" width="5.3125" bestFit="1" customWidth="1"/>
    <col min="2" max="2" width="3" bestFit="1" customWidth="1"/>
    <col min="3" max="3" width="3.47265625" bestFit="1" customWidth="1"/>
    <col min="4" max="4" width="3.62890625" bestFit="1" customWidth="1"/>
    <col min="5" max="5" width="2.89453125" bestFit="1" customWidth="1"/>
    <col min="6" max="6" width="3.62890625" bestFit="1" customWidth="1"/>
    <col min="7" max="7" width="5.734375" bestFit="1" customWidth="1"/>
    <col min="8" max="8" width="5.3671875" bestFit="1" customWidth="1"/>
    <col min="9" max="12" width="5" bestFit="1" customWidth="1"/>
    <col min="13" max="22" width="5.3671875" bestFit="1" customWidth="1"/>
  </cols>
  <sheetData>
    <row r="1" spans="1:22" x14ac:dyDescent="0.55000000000000004">
      <c r="B1" s="37" t="s">
        <v>590</v>
      </c>
      <c r="C1" s="37" t="s">
        <v>527</v>
      </c>
      <c r="D1" s="37" t="s">
        <v>591</v>
      </c>
      <c r="E1" s="37" t="s">
        <v>592</v>
      </c>
      <c r="F1" s="37" t="s">
        <v>593</v>
      </c>
      <c r="G1" s="39"/>
      <c r="H1" s="37" t="s">
        <v>613</v>
      </c>
      <c r="I1" s="37" t="s">
        <v>614</v>
      </c>
      <c r="J1" s="37" t="s">
        <v>615</v>
      </c>
      <c r="K1" s="37" t="s">
        <v>616</v>
      </c>
      <c r="L1" s="37" t="s">
        <v>467</v>
      </c>
      <c r="M1" s="37" t="s">
        <v>617</v>
      </c>
      <c r="N1" s="37" t="s">
        <v>618</v>
      </c>
      <c r="O1" s="37" t="s">
        <v>619</v>
      </c>
      <c r="P1" s="37" t="s">
        <v>620</v>
      </c>
      <c r="Q1" s="37" t="s">
        <v>621</v>
      </c>
      <c r="R1" s="37" t="s">
        <v>622</v>
      </c>
      <c r="S1" s="37" t="s">
        <v>623</v>
      </c>
      <c r="T1" s="37" t="s">
        <v>624</v>
      </c>
      <c r="U1" s="37" t="s">
        <v>625</v>
      </c>
      <c r="V1" s="37" t="s">
        <v>626</v>
      </c>
    </row>
    <row r="2" spans="1:22" x14ac:dyDescent="0.55000000000000004">
      <c r="A2" s="38" t="s">
        <v>594</v>
      </c>
      <c r="B2" s="39">
        <v>-4</v>
      </c>
      <c r="C2" s="39">
        <v>5.36</v>
      </c>
      <c r="D2" s="39"/>
      <c r="E2" s="39">
        <v>8.26</v>
      </c>
      <c r="F2" s="39">
        <v>-2461</v>
      </c>
      <c r="G2" s="38" t="s">
        <v>604</v>
      </c>
      <c r="H2" s="39">
        <v>-7.8</v>
      </c>
      <c r="I2" s="39">
        <v>-8.81</v>
      </c>
      <c r="J2" s="39">
        <v>-8.34</v>
      </c>
      <c r="K2" s="39">
        <v>-8.31</v>
      </c>
      <c r="L2" s="39">
        <v>-8.18</v>
      </c>
      <c r="M2" s="39">
        <v>-7.84</v>
      </c>
      <c r="N2" s="39">
        <v>-7.75</v>
      </c>
      <c r="O2" s="39">
        <v>-7.83</v>
      </c>
      <c r="P2" s="39">
        <v>-7.64</v>
      </c>
      <c r="Q2" s="39">
        <v>-7.58</v>
      </c>
      <c r="R2" s="39">
        <v>-7.56</v>
      </c>
      <c r="S2" s="39">
        <v>-7.51</v>
      </c>
      <c r="T2" s="39">
        <v>-7.39</v>
      </c>
      <c r="U2" s="39">
        <v>-7.24</v>
      </c>
      <c r="V2" s="39">
        <v>-7.26</v>
      </c>
    </row>
    <row r="3" spans="1:22" x14ac:dyDescent="0.55000000000000004">
      <c r="A3" s="40" t="s">
        <v>595</v>
      </c>
      <c r="B3" s="39">
        <v>-6</v>
      </c>
      <c r="C3" s="39">
        <v>2.12</v>
      </c>
      <c r="D3" s="39">
        <v>0.129</v>
      </c>
      <c r="E3" s="39">
        <v>1.9</v>
      </c>
      <c r="F3" s="39">
        <v>-567</v>
      </c>
      <c r="G3" s="41" t="s">
        <v>605</v>
      </c>
      <c r="H3" s="39">
        <v>4.3600000000000003</v>
      </c>
      <c r="I3" s="39">
        <v>3.53</v>
      </c>
      <c r="J3" s="39">
        <v>3.73</v>
      </c>
      <c r="K3" s="39">
        <v>3.75</v>
      </c>
      <c r="L3" s="39">
        <v>3.72</v>
      </c>
      <c r="M3" s="39">
        <v>4.05</v>
      </c>
      <c r="N3" s="39">
        <v>4.16</v>
      </c>
      <c r="O3" s="39">
        <v>4.13</v>
      </c>
      <c r="P3" s="39">
        <v>4.2699999999999996</v>
      </c>
      <c r="Q3" s="39">
        <v>4.29</v>
      </c>
      <c r="R3" s="39">
        <v>4.18</v>
      </c>
      <c r="S3" s="39">
        <v>4.18</v>
      </c>
      <c r="T3" s="39">
        <v>4.1900000000000004</v>
      </c>
      <c r="U3" s="39">
        <v>4.28</v>
      </c>
      <c r="V3" s="39">
        <v>4.1500000000000004</v>
      </c>
    </row>
    <row r="4" spans="1:22" x14ac:dyDescent="0.55000000000000004">
      <c r="A4" s="40" t="s">
        <v>596</v>
      </c>
      <c r="B4" s="39">
        <v>-6</v>
      </c>
      <c r="C4" s="39">
        <v>1.7210000000000001</v>
      </c>
      <c r="D4" s="39"/>
      <c r="E4" s="39">
        <v>0.99</v>
      </c>
      <c r="F4" s="39">
        <v>-295</v>
      </c>
      <c r="G4" s="40" t="s">
        <v>627</v>
      </c>
      <c r="H4" s="39">
        <v>0.65</v>
      </c>
      <c r="I4" s="39">
        <v>0.65</v>
      </c>
      <c r="J4" s="39">
        <v>0.65</v>
      </c>
      <c r="K4" s="39">
        <v>0.65</v>
      </c>
      <c r="L4" s="39">
        <v>0.65</v>
      </c>
      <c r="M4" s="39">
        <v>0.65</v>
      </c>
      <c r="N4" s="39">
        <v>0.65</v>
      </c>
      <c r="O4" s="39">
        <v>0.65</v>
      </c>
      <c r="P4" s="39">
        <v>0.65</v>
      </c>
      <c r="Q4" s="39">
        <v>0.65</v>
      </c>
      <c r="R4" s="39">
        <v>0.65</v>
      </c>
      <c r="S4" s="39">
        <v>0.65</v>
      </c>
      <c r="T4" s="39">
        <v>0.65</v>
      </c>
      <c r="U4" s="39">
        <v>0.65</v>
      </c>
      <c r="V4" s="39">
        <v>0.65</v>
      </c>
    </row>
    <row r="5" spans="1:22" x14ac:dyDescent="0.55000000000000004">
      <c r="A5" s="41" t="s">
        <v>599</v>
      </c>
      <c r="B5" s="39">
        <v>-12</v>
      </c>
      <c r="C5" s="39">
        <v>2.06</v>
      </c>
      <c r="D5" s="39">
        <v>0.19400000000000001</v>
      </c>
      <c r="E5" s="39">
        <v>1.2</v>
      </c>
      <c r="F5" s="39">
        <v>-357</v>
      </c>
      <c r="G5" s="41" t="s">
        <v>606</v>
      </c>
      <c r="H5" s="39">
        <v>7.51</v>
      </c>
      <c r="I5" s="39">
        <v>6.76</v>
      </c>
      <c r="J5" s="39">
        <v>7.09</v>
      </c>
      <c r="K5" s="39">
        <v>7.26</v>
      </c>
      <c r="L5" s="39">
        <v>7.31</v>
      </c>
      <c r="M5" s="39">
        <v>7.49</v>
      </c>
      <c r="N5" s="39">
        <v>7.51</v>
      </c>
      <c r="O5" s="39">
        <v>7.42</v>
      </c>
      <c r="P5" s="39">
        <v>7.49</v>
      </c>
      <c r="Q5" s="39">
        <v>7.59</v>
      </c>
      <c r="R5" s="39">
        <v>7.58</v>
      </c>
      <c r="S5" s="39">
        <v>7.64</v>
      </c>
      <c r="T5" s="39">
        <v>7.71</v>
      </c>
      <c r="U5" s="39">
        <v>7.84</v>
      </c>
      <c r="V5" s="39">
        <v>7.78</v>
      </c>
    </row>
    <row r="6" spans="1:22" x14ac:dyDescent="0.55000000000000004">
      <c r="A6" s="41" t="s">
        <v>600</v>
      </c>
      <c r="B6" s="39">
        <v>-16</v>
      </c>
      <c r="C6" s="39">
        <v>1.734</v>
      </c>
      <c r="D6" s="39">
        <v>0.36099999999999999</v>
      </c>
      <c r="E6" s="39">
        <v>1.32</v>
      </c>
      <c r="F6" s="39">
        <v>-393</v>
      </c>
      <c r="G6" s="41" t="s">
        <v>607</v>
      </c>
      <c r="H6" s="39">
        <v>12.67</v>
      </c>
      <c r="I6" s="39">
        <v>11.34</v>
      </c>
      <c r="J6" s="39">
        <v>11.8</v>
      </c>
      <c r="K6" s="39">
        <v>12.12</v>
      </c>
      <c r="L6" s="39">
        <v>12.21</v>
      </c>
      <c r="M6" s="39">
        <v>12.57</v>
      </c>
      <c r="N6" s="39">
        <v>12.67</v>
      </c>
      <c r="O6" s="39">
        <v>12.52</v>
      </c>
      <c r="P6" s="39">
        <v>12.82</v>
      </c>
      <c r="Q6" s="39">
        <v>12.95</v>
      </c>
      <c r="R6" s="39">
        <v>13.04</v>
      </c>
      <c r="S6" s="39">
        <v>13.16</v>
      </c>
      <c r="T6" s="39">
        <v>13.31</v>
      </c>
      <c r="U6" s="39">
        <v>13.34</v>
      </c>
      <c r="V6" s="39">
        <v>13.41</v>
      </c>
    </row>
    <row r="7" spans="1:22" x14ac:dyDescent="0.55000000000000004">
      <c r="A7" s="41" t="s">
        <v>601</v>
      </c>
      <c r="B7" s="39">
        <v>-6</v>
      </c>
      <c r="C7" s="39">
        <v>1.2689999999999999</v>
      </c>
      <c r="D7" s="39">
        <v>0.29699999999999999</v>
      </c>
      <c r="E7" s="39">
        <v>6.9</v>
      </c>
      <c r="F7" s="39">
        <v>-2053</v>
      </c>
      <c r="G7" s="41" t="s">
        <v>608</v>
      </c>
      <c r="H7" s="39">
        <v>2.38</v>
      </c>
      <c r="I7" s="39">
        <v>2.4</v>
      </c>
      <c r="J7" s="39">
        <v>2.37</v>
      </c>
      <c r="K7" s="39">
        <v>2.31</v>
      </c>
      <c r="L7" s="39">
        <v>2.34</v>
      </c>
      <c r="M7" s="39">
        <v>2.4</v>
      </c>
      <c r="N7" s="39">
        <v>2.5299999999999998</v>
      </c>
      <c r="O7" s="39">
        <v>2.42</v>
      </c>
      <c r="P7" s="39">
        <v>2.52</v>
      </c>
      <c r="Q7" s="39">
        <v>2.56</v>
      </c>
      <c r="R7" s="39">
        <v>2.52</v>
      </c>
      <c r="S7" s="39">
        <v>2.5499999999999998</v>
      </c>
      <c r="T7" s="39">
        <v>2.58</v>
      </c>
      <c r="U7" s="39">
        <v>2.59</v>
      </c>
      <c r="V7" s="39">
        <v>2.5499999999999998</v>
      </c>
    </row>
    <row r="8" spans="1:22" x14ac:dyDescent="0.55000000000000004">
      <c r="A8" s="40" t="s">
        <v>597</v>
      </c>
      <c r="B8" s="39">
        <v>-12</v>
      </c>
      <c r="C8" s="39">
        <v>1.44</v>
      </c>
      <c r="D8" s="39">
        <v>0.94</v>
      </c>
      <c r="E8" s="39">
        <v>1.58</v>
      </c>
      <c r="F8" s="39">
        <v>-471</v>
      </c>
      <c r="G8" s="41" t="s">
        <v>609</v>
      </c>
      <c r="H8" s="39">
        <v>6.67</v>
      </c>
      <c r="I8" s="39">
        <v>5.87</v>
      </c>
      <c r="J8" s="39">
        <v>5.97</v>
      </c>
      <c r="K8" s="39">
        <v>6.25</v>
      </c>
      <c r="L8" s="39">
        <v>6.32</v>
      </c>
      <c r="M8" s="39">
        <v>6.44</v>
      </c>
      <c r="N8" s="39">
        <v>6.53</v>
      </c>
      <c r="O8" s="39">
        <v>6.53</v>
      </c>
      <c r="P8" s="39">
        <v>6.64</v>
      </c>
      <c r="Q8" s="39">
        <v>6.75</v>
      </c>
      <c r="R8" s="39">
        <v>6.78</v>
      </c>
      <c r="S8" s="39">
        <v>6.84</v>
      </c>
      <c r="T8" s="39">
        <v>6.9</v>
      </c>
      <c r="U8" s="39">
        <v>6.96</v>
      </c>
      <c r="V8" s="39">
        <v>6.97</v>
      </c>
    </row>
    <row r="9" spans="1:22" x14ac:dyDescent="0.55000000000000004">
      <c r="A9" s="40" t="s">
        <v>598</v>
      </c>
      <c r="B9" s="39">
        <v>-16</v>
      </c>
      <c r="C9" s="39">
        <v>0.99</v>
      </c>
      <c r="D9" s="39">
        <v>1.84</v>
      </c>
      <c r="E9" s="39">
        <v>4.1100000000000003</v>
      </c>
      <c r="F9" s="39">
        <v>-1225</v>
      </c>
      <c r="G9" s="41" t="s">
        <v>610</v>
      </c>
      <c r="H9" s="39">
        <v>11.29</v>
      </c>
      <c r="I9" s="39">
        <v>10.48</v>
      </c>
      <c r="J9" s="39">
        <v>10.87</v>
      </c>
      <c r="K9" s="39">
        <v>10.83</v>
      </c>
      <c r="L9" s="39">
        <v>10.84</v>
      </c>
      <c r="M9" s="39">
        <v>11.09</v>
      </c>
      <c r="N9" s="39">
        <v>11.1</v>
      </c>
      <c r="O9" s="39">
        <v>11.11</v>
      </c>
      <c r="P9" s="39">
        <v>11.28</v>
      </c>
      <c r="Q9" s="39">
        <v>11.36</v>
      </c>
      <c r="R9" s="39">
        <v>11.43</v>
      </c>
      <c r="S9" s="39">
        <v>11.52</v>
      </c>
      <c r="T9" s="39">
        <v>11.66</v>
      </c>
      <c r="U9" s="39">
        <v>11.77</v>
      </c>
      <c r="V9" s="39">
        <v>11.78</v>
      </c>
    </row>
    <row r="10" spans="1:22" x14ac:dyDescent="0.55000000000000004">
      <c r="A10" s="40" t="s">
        <v>602</v>
      </c>
      <c r="B10" s="39">
        <v>-12</v>
      </c>
      <c r="C10" s="39">
        <v>2.2829999999999999</v>
      </c>
      <c r="D10" s="39">
        <v>0.11799999999999999</v>
      </c>
      <c r="E10" s="39">
        <v>2.67</v>
      </c>
      <c r="F10" s="39">
        <v>-796</v>
      </c>
      <c r="G10" s="41" t="s">
        <v>611</v>
      </c>
      <c r="H10" s="39">
        <v>3.5</v>
      </c>
      <c r="I10" s="39">
        <v>3.61</v>
      </c>
      <c r="J10" s="39">
        <v>3.61</v>
      </c>
      <c r="K10" s="39">
        <v>3.62</v>
      </c>
      <c r="L10" s="39">
        <v>3.6</v>
      </c>
      <c r="M10" s="39">
        <v>3.63</v>
      </c>
      <c r="N10" s="39">
        <v>3.64</v>
      </c>
      <c r="O10" s="39">
        <v>3.61</v>
      </c>
      <c r="P10" s="39">
        <v>3.59</v>
      </c>
      <c r="Q10" s="39">
        <v>3.57</v>
      </c>
      <c r="R10" s="39">
        <v>3.54</v>
      </c>
      <c r="S10" s="39">
        <v>3.51</v>
      </c>
      <c r="T10" s="39">
        <v>3.48</v>
      </c>
      <c r="U10" s="39">
        <v>3.46</v>
      </c>
      <c r="V10" s="39">
        <v>3.44</v>
      </c>
    </row>
    <row r="11" spans="1:22" x14ac:dyDescent="0.55000000000000004">
      <c r="A11" s="40" t="s">
        <v>603</v>
      </c>
      <c r="B11" s="39">
        <v>-18</v>
      </c>
      <c r="C11" s="39">
        <v>1.5589999999999999</v>
      </c>
      <c r="D11" s="39">
        <v>0.40100000000000002</v>
      </c>
      <c r="E11" s="39">
        <v>1.2</v>
      </c>
      <c r="F11" s="39">
        <v>-358</v>
      </c>
      <c r="G11" s="41" t="s">
        <v>612</v>
      </c>
      <c r="H11" s="39">
        <v>13.22</v>
      </c>
      <c r="I11" s="39">
        <v>12.09</v>
      </c>
      <c r="J11" s="39">
        <v>12.48</v>
      </c>
      <c r="K11" s="39">
        <v>12.75</v>
      </c>
      <c r="L11" s="39">
        <v>12.93</v>
      </c>
      <c r="M11" s="39">
        <v>13.27</v>
      </c>
      <c r="N11" s="39">
        <v>13.29</v>
      </c>
      <c r="O11" s="39">
        <v>13.25</v>
      </c>
      <c r="P11" s="39">
        <v>13.38</v>
      </c>
      <c r="Q11" s="39">
        <v>13.49</v>
      </c>
      <c r="R11" s="39">
        <v>13.58</v>
      </c>
      <c r="S11" s="39">
        <v>13.77</v>
      </c>
      <c r="T11" s="39">
        <v>13.88</v>
      </c>
      <c r="U11" s="39">
        <v>14.05</v>
      </c>
      <c r="V11" s="39">
        <v>14.15</v>
      </c>
    </row>
    <row r="12" spans="1:22" x14ac:dyDescent="0.55000000000000004">
      <c r="A12" s="40"/>
      <c r="B12" s="39"/>
      <c r="C12" s="39"/>
      <c r="D12" s="39"/>
      <c r="E12" s="39"/>
      <c r="F12" s="39"/>
      <c r="G12" s="41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x14ac:dyDescent="0.55000000000000004">
      <c r="A13" s="40" t="s">
        <v>628</v>
      </c>
      <c r="B13" s="42">
        <v>0.7</v>
      </c>
      <c r="C13" t="s">
        <v>629</v>
      </c>
      <c r="D13" s="39">
        <v>2</v>
      </c>
      <c r="E13" t="s">
        <v>630</v>
      </c>
      <c r="F13" s="39">
        <v>300</v>
      </c>
    </row>
    <row r="14" spans="1:22" x14ac:dyDescent="0.55000000000000004">
      <c r="A14" s="38" t="s">
        <v>594</v>
      </c>
      <c r="C14" s="39"/>
      <c r="H14" s="33">
        <f>H2+0.511*$B2*SQRT($B$13)/(1+$C2*SQRT($B$13))+$D2*0.7+$E2+$F2/(273.15+$D$13)</f>
        <v>-8.7960244090897231</v>
      </c>
      <c r="I14" s="33">
        <f t="shared" ref="I14:V14" si="0">I2+0.511*$B2*SQRT($B$13)/(1+$C2*SQRT($B$13))+$D2*0.7+$E2+$F2/(273.15+$D$13)</f>
        <v>-9.8060244090897246</v>
      </c>
      <c r="J14" s="33">
        <f t="shared" si="0"/>
        <v>-9.336024409089724</v>
      </c>
      <c r="K14" s="33">
        <f t="shared" si="0"/>
        <v>-9.3060244090897246</v>
      </c>
      <c r="L14" s="33">
        <f t="shared" si="0"/>
        <v>-9.1760244090897238</v>
      </c>
      <c r="M14" s="33">
        <f t="shared" si="0"/>
        <v>-8.836024409089724</v>
      </c>
      <c r="N14" s="33">
        <f t="shared" si="0"/>
        <v>-8.7460244090897241</v>
      </c>
      <c r="O14" s="33">
        <f t="shared" si="0"/>
        <v>-8.8260244090897242</v>
      </c>
      <c r="P14" s="33">
        <f t="shared" si="0"/>
        <v>-8.6360244090897229</v>
      </c>
      <c r="Q14" s="33">
        <f t="shared" si="0"/>
        <v>-8.5760244090897224</v>
      </c>
      <c r="R14" s="33">
        <f t="shared" si="0"/>
        <v>-8.5560244090897228</v>
      </c>
      <c r="S14" s="33">
        <f t="shared" si="0"/>
        <v>-8.5060244090897221</v>
      </c>
      <c r="T14" s="33">
        <f t="shared" si="0"/>
        <v>-8.3860244090897229</v>
      </c>
      <c r="U14" s="33">
        <f t="shared" si="0"/>
        <v>-8.2360244090897226</v>
      </c>
      <c r="V14" s="33">
        <f t="shared" si="0"/>
        <v>-8.2560244090897221</v>
      </c>
    </row>
    <row r="15" spans="1:22" x14ac:dyDescent="0.55000000000000004">
      <c r="A15" s="40" t="s">
        <v>595</v>
      </c>
      <c r="C15" s="39"/>
      <c r="H15" s="33">
        <f t="shared" ref="H15:V15" si="1">H3+0.511*$B3*SQRT($B$13)/(1+$C3*SQRT($B$13))+$D3*0.7+$E3+$F3/(273.15+$D$13)</f>
        <v>3.3647827330893954</v>
      </c>
      <c r="I15" s="33">
        <f t="shared" si="1"/>
        <v>2.5347827330893944</v>
      </c>
      <c r="J15" s="33">
        <f t="shared" si="1"/>
        <v>2.7347827330893955</v>
      </c>
      <c r="K15" s="33">
        <f t="shared" si="1"/>
        <v>2.754782733089395</v>
      </c>
      <c r="L15" s="33">
        <f t="shared" si="1"/>
        <v>2.7247827330893957</v>
      </c>
      <c r="M15" s="33">
        <f t="shared" si="1"/>
        <v>3.0547827330893949</v>
      </c>
      <c r="N15" s="33">
        <f t="shared" si="1"/>
        <v>3.1647827330893952</v>
      </c>
      <c r="O15" s="33">
        <f t="shared" si="1"/>
        <v>3.1347827330893949</v>
      </c>
      <c r="P15" s="33">
        <f t="shared" si="1"/>
        <v>3.2747827330893946</v>
      </c>
      <c r="Q15" s="33">
        <f t="shared" si="1"/>
        <v>3.2947827330893951</v>
      </c>
      <c r="R15" s="33">
        <f t="shared" si="1"/>
        <v>3.1847827330893947</v>
      </c>
      <c r="S15" s="33">
        <f t="shared" si="1"/>
        <v>3.1847827330893947</v>
      </c>
      <c r="T15" s="33">
        <f t="shared" si="1"/>
        <v>3.1947827330893954</v>
      </c>
      <c r="U15" s="33">
        <f t="shared" si="1"/>
        <v>3.2847827330893953</v>
      </c>
      <c r="V15" s="33">
        <f t="shared" si="1"/>
        <v>3.1547827330893954</v>
      </c>
    </row>
    <row r="16" spans="1:22" x14ac:dyDescent="0.55000000000000004">
      <c r="A16" s="40" t="s">
        <v>596</v>
      </c>
      <c r="C16" s="39"/>
      <c r="H16" s="33">
        <f t="shared" ref="H16:V16" si="2">H4+0.511*$B4*SQRT($B$13)/(1+$C4*SQRT($B$13))+$D4*0.7+$E4+$F4/(273.15+$D$13)</f>
        <v>-0.48350037232964815</v>
      </c>
      <c r="I16" s="33">
        <f t="shared" si="2"/>
        <v>-0.48350037232964815</v>
      </c>
      <c r="J16" s="33">
        <f t="shared" si="2"/>
        <v>-0.48350037232964815</v>
      </c>
      <c r="K16" s="33">
        <f t="shared" si="2"/>
        <v>-0.48350037232964815</v>
      </c>
      <c r="L16" s="33">
        <f t="shared" si="2"/>
        <v>-0.48350037232964815</v>
      </c>
      <c r="M16" s="33">
        <f t="shared" si="2"/>
        <v>-0.48350037232964815</v>
      </c>
      <c r="N16" s="33">
        <f t="shared" si="2"/>
        <v>-0.48350037232964815</v>
      </c>
      <c r="O16" s="33">
        <f t="shared" si="2"/>
        <v>-0.48350037232964815</v>
      </c>
      <c r="P16" s="33">
        <f t="shared" si="2"/>
        <v>-0.48350037232964815</v>
      </c>
      <c r="Q16" s="33">
        <f t="shared" si="2"/>
        <v>-0.48350037232964815</v>
      </c>
      <c r="R16" s="33">
        <f t="shared" si="2"/>
        <v>-0.48350037232964815</v>
      </c>
      <c r="S16" s="33">
        <f t="shared" si="2"/>
        <v>-0.48350037232964815</v>
      </c>
      <c r="T16" s="33">
        <f t="shared" si="2"/>
        <v>-0.48350037232964815</v>
      </c>
      <c r="U16" s="33">
        <f t="shared" si="2"/>
        <v>-0.48350037232964815</v>
      </c>
      <c r="V16" s="33">
        <f t="shared" si="2"/>
        <v>-0.48350037232964815</v>
      </c>
    </row>
    <row r="17" spans="1:22" x14ac:dyDescent="0.55000000000000004">
      <c r="A17" s="41" t="s">
        <v>599</v>
      </c>
      <c r="C17" s="39"/>
      <c r="H17" s="33">
        <f>H5+0.511*$B5*SQRT($B$13)/(1+$C5*SQRT($B$13))+$D5*0.7+$E5+$F5/(273.15+$D$13)-0.0013*($F$13-1)</f>
        <v>5.275887228374291</v>
      </c>
      <c r="I17" s="33">
        <f t="shared" ref="I17:V17" si="3">I5+0.511*$B5*SQRT($B$13)/(1+$C5*SQRT($B$13))+$D5*0.7+$E5+$F5/(273.15+$D$13)-0.0013*($F$13-1)</f>
        <v>4.525887228374291</v>
      </c>
      <c r="J17" s="33">
        <f t="shared" si="3"/>
        <v>4.8558872283742911</v>
      </c>
      <c r="K17" s="33">
        <f t="shared" si="3"/>
        <v>5.025887228374291</v>
      </c>
      <c r="L17" s="33">
        <f t="shared" si="3"/>
        <v>5.07588722837429</v>
      </c>
      <c r="M17" s="33">
        <f t="shared" si="3"/>
        <v>5.2558872283742915</v>
      </c>
      <c r="N17" s="33">
        <f t="shared" si="3"/>
        <v>5.275887228374291</v>
      </c>
      <c r="O17" s="33">
        <f t="shared" si="3"/>
        <v>5.1858872283742912</v>
      </c>
      <c r="P17" s="33">
        <f t="shared" si="3"/>
        <v>5.2558872283742915</v>
      </c>
      <c r="Q17" s="33">
        <f t="shared" si="3"/>
        <v>5.3558872283742911</v>
      </c>
      <c r="R17" s="33">
        <f t="shared" si="3"/>
        <v>5.3458872283742913</v>
      </c>
      <c r="S17" s="33">
        <f t="shared" si="3"/>
        <v>5.40588722837429</v>
      </c>
      <c r="T17" s="33">
        <f t="shared" si="3"/>
        <v>5.4758872283742903</v>
      </c>
      <c r="U17" s="33">
        <f t="shared" si="3"/>
        <v>5.6058872283742911</v>
      </c>
      <c r="V17" s="33">
        <f t="shared" si="3"/>
        <v>5.5458872283742906</v>
      </c>
    </row>
    <row r="18" spans="1:22" x14ac:dyDescent="0.55000000000000004">
      <c r="A18" s="41" t="s">
        <v>600</v>
      </c>
      <c r="C18" s="39"/>
      <c r="H18" s="33">
        <f>H6+0.511*$B6*SQRT($B$13)/(1+$C6*SQRT($B$13))+$D6*0.7+$E6+$F6/(273.15+$D$13)-0.0015*($F$13-1)</f>
        <v>9.5747096413985755</v>
      </c>
      <c r="I18" s="33">
        <f t="shared" ref="I18:V18" si="4">I6+0.511*$B6*SQRT($B$13)/(1+$C6*SQRT($B$13))+$D6*0.7+$E6+$F6/(273.15+$D$13)-0.0015*($F$13-1)</f>
        <v>8.2447096413985754</v>
      </c>
      <c r="J18" s="33">
        <f t="shared" si="4"/>
        <v>8.7047096413985763</v>
      </c>
      <c r="K18" s="33">
        <f t="shared" si="4"/>
        <v>9.0247096413985748</v>
      </c>
      <c r="L18" s="33">
        <f t="shared" si="4"/>
        <v>9.1147096413985764</v>
      </c>
      <c r="M18" s="33">
        <f t="shared" si="4"/>
        <v>9.4747096413985759</v>
      </c>
      <c r="N18" s="33">
        <f t="shared" si="4"/>
        <v>9.5747096413985755</v>
      </c>
      <c r="O18" s="33">
        <f t="shared" si="4"/>
        <v>9.4247096413985751</v>
      </c>
      <c r="P18" s="33">
        <f t="shared" si="4"/>
        <v>9.7247096413985759</v>
      </c>
      <c r="Q18" s="33">
        <f t="shared" si="4"/>
        <v>9.8547096413985749</v>
      </c>
      <c r="R18" s="33">
        <f t="shared" si="4"/>
        <v>9.9447096413985747</v>
      </c>
      <c r="S18" s="33">
        <f t="shared" si="4"/>
        <v>10.064709641398576</v>
      </c>
      <c r="T18" s="33">
        <f t="shared" si="4"/>
        <v>10.214709641398576</v>
      </c>
      <c r="U18" s="33">
        <f t="shared" si="4"/>
        <v>10.244709641398575</v>
      </c>
      <c r="V18" s="33">
        <f t="shared" si="4"/>
        <v>10.314709641398576</v>
      </c>
    </row>
    <row r="19" spans="1:22" x14ac:dyDescent="0.55000000000000004">
      <c r="A19" s="41" t="s">
        <v>601</v>
      </c>
      <c r="C19" s="39"/>
      <c r="H19" s="33">
        <f>H7+0.511*$B7*SQRT($B$13)/(1+$C7*SQRT($B$13))+$D7*0.7+$E7+$F7/(273.15+$D$13)-0.000373*($F$13-1)</f>
        <v>0.67078555576184196</v>
      </c>
      <c r="I19" s="33">
        <f t="shared" ref="I19:V19" si="5">I7+0.511*$B7*SQRT($B$13)/(1+$C7*SQRT($B$13))+$D7*0.7+$E7+$F7/(273.15+$D$13)-0.000373*($F$13-1)</f>
        <v>0.69078555576184153</v>
      </c>
      <c r="J19" s="33">
        <f t="shared" si="5"/>
        <v>0.66078555576184217</v>
      </c>
      <c r="K19" s="33">
        <f t="shared" si="5"/>
        <v>0.60078555576184167</v>
      </c>
      <c r="L19" s="33">
        <f t="shared" si="5"/>
        <v>0.63078555576184281</v>
      </c>
      <c r="M19" s="33">
        <f t="shared" si="5"/>
        <v>0.69078555576184153</v>
      </c>
      <c r="N19" s="33">
        <f t="shared" si="5"/>
        <v>0.82078555576184231</v>
      </c>
      <c r="O19" s="33">
        <f t="shared" si="5"/>
        <v>0.71078555576184288</v>
      </c>
      <c r="P19" s="33">
        <f t="shared" si="5"/>
        <v>0.81078555576184252</v>
      </c>
      <c r="Q19" s="33">
        <f t="shared" si="5"/>
        <v>0.85078555576184167</v>
      </c>
      <c r="R19" s="33">
        <f t="shared" si="5"/>
        <v>0.81078555576184252</v>
      </c>
      <c r="S19" s="33">
        <f t="shared" si="5"/>
        <v>0.84078555576184189</v>
      </c>
      <c r="T19" s="33">
        <f t="shared" si="5"/>
        <v>0.87078555576184302</v>
      </c>
      <c r="U19" s="33">
        <f t="shared" si="5"/>
        <v>0.88078555576184281</v>
      </c>
      <c r="V19" s="33">
        <f t="shared" si="5"/>
        <v>0.84078555576184189</v>
      </c>
    </row>
    <row r="20" spans="1:22" x14ac:dyDescent="0.55000000000000004">
      <c r="A20" s="40" t="s">
        <v>597</v>
      </c>
      <c r="C20" s="39"/>
      <c r="H20" s="33">
        <f t="shared" ref="H20:V20" si="6">H8+0.511*$B8*SQRT($B$13)/(1+$C8*SQRT($B$13))+$D8*0.7+$E8+$F8/(273.15+$D$13)</f>
        <v>4.8692735898067721</v>
      </c>
      <c r="I20" s="33">
        <f t="shared" si="6"/>
        <v>4.0692735898067713</v>
      </c>
      <c r="J20" s="33">
        <f t="shared" si="6"/>
        <v>4.169273589806771</v>
      </c>
      <c r="K20" s="33">
        <f t="shared" si="6"/>
        <v>4.4492735898067721</v>
      </c>
      <c r="L20" s="33">
        <f t="shared" si="6"/>
        <v>4.5192735898067724</v>
      </c>
      <c r="M20" s="33">
        <f t="shared" si="6"/>
        <v>4.6392735898067716</v>
      </c>
      <c r="N20" s="33">
        <f t="shared" si="6"/>
        <v>4.7292735898067715</v>
      </c>
      <c r="O20" s="33">
        <f t="shared" si="6"/>
        <v>4.7292735898067715</v>
      </c>
      <c r="P20" s="33">
        <f t="shared" si="6"/>
        <v>4.8392735898067709</v>
      </c>
      <c r="Q20" s="33">
        <f t="shared" si="6"/>
        <v>4.9492735898067721</v>
      </c>
      <c r="R20" s="33">
        <f t="shared" si="6"/>
        <v>4.9792735898067715</v>
      </c>
      <c r="S20" s="33">
        <f t="shared" si="6"/>
        <v>5.039273589806772</v>
      </c>
      <c r="T20" s="33">
        <f t="shared" si="6"/>
        <v>5.0992735898067725</v>
      </c>
      <c r="U20" s="33">
        <f t="shared" si="6"/>
        <v>5.1592735898067712</v>
      </c>
      <c r="V20" s="33">
        <f t="shared" si="6"/>
        <v>5.169273589806771</v>
      </c>
    </row>
    <row r="21" spans="1:22" x14ac:dyDescent="0.55000000000000004">
      <c r="A21" s="40" t="s">
        <v>598</v>
      </c>
      <c r="C21" s="39"/>
      <c r="H21" s="33">
        <f t="shared" ref="H21:V21" si="7">H9+0.511*$B9*SQRT($B$13)/(1+$C9*SQRT($B$13))+$D9*0.7+$E9+$F9/(273.15+$D$13)</f>
        <v>8.4943980019347798</v>
      </c>
      <c r="I21" s="33">
        <f t="shared" si="7"/>
        <v>7.684398001934782</v>
      </c>
      <c r="J21" s="33">
        <f t="shared" si="7"/>
        <v>8.0743980019347781</v>
      </c>
      <c r="K21" s="33">
        <f t="shared" si="7"/>
        <v>8.0343980019347789</v>
      </c>
      <c r="L21" s="33">
        <f t="shared" si="7"/>
        <v>8.0443980019347805</v>
      </c>
      <c r="M21" s="33">
        <f t="shared" si="7"/>
        <v>8.2943980019347805</v>
      </c>
      <c r="N21" s="33">
        <f t="shared" si="7"/>
        <v>8.3043980019347785</v>
      </c>
      <c r="O21" s="33">
        <f t="shared" si="7"/>
        <v>8.3143980019347801</v>
      </c>
      <c r="P21" s="33">
        <f t="shared" si="7"/>
        <v>8.4843980019347782</v>
      </c>
      <c r="Q21" s="33">
        <f t="shared" si="7"/>
        <v>8.5643980019347801</v>
      </c>
      <c r="R21" s="33">
        <f t="shared" si="7"/>
        <v>8.6343980019347804</v>
      </c>
      <c r="S21" s="33">
        <f t="shared" si="7"/>
        <v>8.7243980019347802</v>
      </c>
      <c r="T21" s="33">
        <f t="shared" si="7"/>
        <v>8.8643980019347808</v>
      </c>
      <c r="U21" s="33">
        <f t="shared" si="7"/>
        <v>8.9743980019347802</v>
      </c>
      <c r="V21" s="33">
        <f t="shared" si="7"/>
        <v>8.9843980019347782</v>
      </c>
    </row>
    <row r="22" spans="1:22" x14ac:dyDescent="0.55000000000000004">
      <c r="A22" s="40" t="s">
        <v>602</v>
      </c>
      <c r="C22" s="39"/>
      <c r="H22" s="33">
        <f t="shared" ref="H22:V22" si="8">H10+0.511*$B10*SQRT($B$13)/(1+$C10*SQRT($B$13))+$D10*0.7+$E10+$F10/(273.15+$D$13)</f>
        <v>1.5966661765229979</v>
      </c>
      <c r="I22" s="33">
        <f t="shared" si="8"/>
        <v>1.7066661765229973</v>
      </c>
      <c r="J22" s="33">
        <f t="shared" si="8"/>
        <v>1.7066661765229973</v>
      </c>
      <c r="K22" s="33">
        <f t="shared" si="8"/>
        <v>1.7166661765229971</v>
      </c>
      <c r="L22" s="33">
        <f t="shared" si="8"/>
        <v>1.6966661765229976</v>
      </c>
      <c r="M22" s="33">
        <f t="shared" si="8"/>
        <v>1.7266661765229969</v>
      </c>
      <c r="N22" s="33">
        <f t="shared" si="8"/>
        <v>1.7366661765229976</v>
      </c>
      <c r="O22" s="33">
        <f t="shared" si="8"/>
        <v>1.7066661765229973</v>
      </c>
      <c r="P22" s="33">
        <f t="shared" si="8"/>
        <v>1.6866661765229978</v>
      </c>
      <c r="Q22" s="33">
        <f t="shared" si="8"/>
        <v>1.6666661765229973</v>
      </c>
      <c r="R22" s="33">
        <f t="shared" si="8"/>
        <v>1.6366661765229971</v>
      </c>
      <c r="S22" s="33">
        <f t="shared" si="8"/>
        <v>1.6066661765229977</v>
      </c>
      <c r="T22" s="33">
        <f t="shared" si="8"/>
        <v>1.5766661765229975</v>
      </c>
      <c r="U22" s="33">
        <f t="shared" si="8"/>
        <v>1.556666176522997</v>
      </c>
      <c r="V22" s="33">
        <f t="shared" si="8"/>
        <v>1.5366661765229974</v>
      </c>
    </row>
    <row r="23" spans="1:22" x14ac:dyDescent="0.55000000000000004">
      <c r="A23" s="40" t="s">
        <v>603</v>
      </c>
      <c r="C23" s="39"/>
      <c r="H23" s="33">
        <f t="shared" ref="H23:V23" si="9">H11+0.511*$B11*SQRT($B$13)/(1+$C11*SQRT($B$13))+$D11*0.7+$E11+$F11/(273.15+$D$13)</f>
        <v>10.059999451961758</v>
      </c>
      <c r="I23" s="33">
        <f t="shared" si="9"/>
        <v>8.9299994519617556</v>
      </c>
      <c r="J23" s="33">
        <f t="shared" si="9"/>
        <v>9.3199994519617562</v>
      </c>
      <c r="K23" s="33">
        <f t="shared" si="9"/>
        <v>9.5899994519617557</v>
      </c>
      <c r="L23" s="33">
        <f t="shared" si="9"/>
        <v>9.7699994519617555</v>
      </c>
      <c r="M23" s="33">
        <f t="shared" si="9"/>
        <v>10.109999451961755</v>
      </c>
      <c r="N23" s="33">
        <f t="shared" si="9"/>
        <v>10.129999451961755</v>
      </c>
      <c r="O23" s="33">
        <f t="shared" si="9"/>
        <v>10.089999451961756</v>
      </c>
      <c r="P23" s="33">
        <f t="shared" si="9"/>
        <v>10.219999451961758</v>
      </c>
      <c r="Q23" s="33">
        <f t="shared" si="9"/>
        <v>10.329999451961758</v>
      </c>
      <c r="R23" s="33">
        <f t="shared" si="9"/>
        <v>10.419999451961758</v>
      </c>
      <c r="S23" s="33">
        <f t="shared" si="9"/>
        <v>10.609999451961755</v>
      </c>
      <c r="T23" s="33">
        <f t="shared" si="9"/>
        <v>10.719999451961758</v>
      </c>
      <c r="U23" s="33">
        <f t="shared" si="9"/>
        <v>10.889999451961756</v>
      </c>
      <c r="V23" s="33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16" sqref="A16:D18"/>
    </sheetView>
  </sheetViews>
  <sheetFormatPr defaultRowHeight="14.4" x14ac:dyDescent="0.55000000000000004"/>
  <cols>
    <col min="3" max="3" width="11.83984375" bestFit="1" customWidth="1"/>
  </cols>
  <sheetData>
    <row r="1" spans="1:4" x14ac:dyDescent="0.55000000000000004">
      <c r="A1" t="s">
        <v>453</v>
      </c>
      <c r="B1" t="s">
        <v>871</v>
      </c>
      <c r="C1" t="s">
        <v>872</v>
      </c>
      <c r="D1" t="s">
        <v>131</v>
      </c>
    </row>
    <row r="2" spans="1:4" x14ac:dyDescent="0.55000000000000004">
      <c r="A2">
        <v>0</v>
      </c>
      <c r="B2">
        <f>10^(-A2)</f>
        <v>1</v>
      </c>
      <c r="C2">
        <f>6.4*0.00000000000000001+8.2*0.000000001*B2^0.28+6.9*0.000000001*(0.00000000000001/B2)^0.34</f>
        <v>8.200119972257182E-9</v>
      </c>
      <c r="D2">
        <f>LOG10(C2)</f>
        <v>-8.0861797936030975</v>
      </c>
    </row>
    <row r="3" spans="1:4" x14ac:dyDescent="0.55000000000000004">
      <c r="A3">
        <v>0.5</v>
      </c>
      <c r="B3">
        <f t="shared" ref="B3:B30" si="0">10^(-A3)</f>
        <v>0.31622776601683794</v>
      </c>
      <c r="C3">
        <f t="shared" ref="C3:C30" si="1">6.4*0.00000000000000001+8.2*0.000000001*B3^0.28+6.9*0.000000001*(0.00000000000001/B3)^0.34</f>
        <v>5.9405522939239287E-9</v>
      </c>
      <c r="D3">
        <f t="shared" ref="D3:D30" si="2">LOG10(C3)</f>
        <v>-8.2261731767269914</v>
      </c>
    </row>
    <row r="4" spans="1:4" x14ac:dyDescent="0.55000000000000004">
      <c r="A4">
        <v>1</v>
      </c>
      <c r="B4">
        <f t="shared" si="0"/>
        <v>0.1</v>
      </c>
      <c r="C4">
        <f t="shared" si="1"/>
        <v>4.303683568731596E-9</v>
      </c>
      <c r="D4">
        <f t="shared" si="2"/>
        <v>-8.3661596679656807</v>
      </c>
    </row>
    <row r="5" spans="1:4" x14ac:dyDescent="0.55000000000000004">
      <c r="A5">
        <v>1.5</v>
      </c>
      <c r="B5">
        <f t="shared" si="0"/>
        <v>3.1622776601683784E-2</v>
      </c>
      <c r="C5">
        <f t="shared" si="1"/>
        <v>3.117941129342982E-9</v>
      </c>
      <c r="D5">
        <f t="shared" si="2"/>
        <v>-8.5061320890967789</v>
      </c>
    </row>
    <row r="6" spans="1:4" x14ac:dyDescent="0.55000000000000004">
      <c r="A6">
        <v>2</v>
      </c>
      <c r="B6">
        <f t="shared" si="0"/>
        <v>0.01</v>
      </c>
      <c r="C6">
        <f t="shared" si="1"/>
        <v>2.259041517739357E-9</v>
      </c>
      <c r="D6">
        <f t="shared" si="2"/>
        <v>-8.6460757873357625</v>
      </c>
    </row>
    <row r="7" spans="1:4" x14ac:dyDescent="0.55000000000000004">
      <c r="A7">
        <v>2.5</v>
      </c>
      <c r="B7">
        <f t="shared" si="0"/>
        <v>3.1622776601683764E-3</v>
      </c>
      <c r="C7">
        <f t="shared" si="1"/>
        <v>1.6369640477263412E-9</v>
      </c>
      <c r="D7">
        <f t="shared" si="2"/>
        <v>-8.7859608587954643</v>
      </c>
    </row>
    <row r="8" spans="1:4" x14ac:dyDescent="0.55000000000000004">
      <c r="A8">
        <v>3</v>
      </c>
      <c r="B8">
        <f t="shared" si="0"/>
        <v>1E-3</v>
      </c>
      <c r="C8">
        <f t="shared" si="1"/>
        <v>1.1865162696041011E-9</v>
      </c>
      <c r="D8">
        <f t="shared" si="2"/>
        <v>-8.9257263023258329</v>
      </c>
    </row>
    <row r="9" spans="1:4" x14ac:dyDescent="0.55000000000000004">
      <c r="A9">
        <v>3.5</v>
      </c>
      <c r="B9">
        <f t="shared" si="0"/>
        <v>3.1622776601683783E-4</v>
      </c>
      <c r="C9">
        <f t="shared" si="1"/>
        <v>8.6050263241644676E-10</v>
      </c>
      <c r="D9">
        <f t="shared" si="2"/>
        <v>-9.0652477967574683</v>
      </c>
    </row>
    <row r="10" spans="1:4" x14ac:dyDescent="0.55000000000000004">
      <c r="A10">
        <v>4</v>
      </c>
      <c r="B10">
        <f t="shared" si="0"/>
        <v>1E-4</v>
      </c>
      <c r="C10">
        <f t="shared" si="1"/>
        <v>6.2478061500074988E-10</v>
      </c>
      <c r="D10">
        <f t="shared" si="2"/>
        <v>-9.2042724537287217</v>
      </c>
    </row>
    <row r="11" spans="1:4" x14ac:dyDescent="0.55000000000000004">
      <c r="A11">
        <v>4.5</v>
      </c>
      <c r="B11">
        <f t="shared" si="0"/>
        <v>3.1622776601683748E-5</v>
      </c>
      <c r="C11">
        <f t="shared" si="1"/>
        <v>4.5468660178520523E-10</v>
      </c>
      <c r="D11">
        <f t="shared" si="2"/>
        <v>-9.342287842928128</v>
      </c>
    </row>
    <row r="12" spans="1:4" x14ac:dyDescent="0.55000000000000004">
      <c r="A12">
        <v>5</v>
      </c>
      <c r="B12">
        <f t="shared" si="0"/>
        <v>1.0000000000000001E-5</v>
      </c>
      <c r="C12">
        <f t="shared" si="1"/>
        <v>3.3245759262456449E-10</v>
      </c>
      <c r="D12">
        <f t="shared" si="2"/>
        <v>-9.4782637442367346</v>
      </c>
    </row>
    <row r="13" spans="1:4" x14ac:dyDescent="0.55000000000000004">
      <c r="A13">
        <v>5.5</v>
      </c>
      <c r="B13">
        <f t="shared" si="0"/>
        <v>3.1622776601683767E-6</v>
      </c>
      <c r="C13">
        <f t="shared" si="1"/>
        <v>2.4537956916306412E-10</v>
      </c>
      <c r="D13">
        <f t="shared" si="2"/>
        <v>-9.6101616004074017</v>
      </c>
    </row>
    <row r="14" spans="1:4" x14ac:dyDescent="0.55000000000000004">
      <c r="A14">
        <v>6</v>
      </c>
      <c r="B14">
        <f t="shared" si="0"/>
        <v>9.9999999999999995E-7</v>
      </c>
      <c r="C14">
        <f t="shared" si="1"/>
        <v>1.8447002568397755E-10</v>
      </c>
      <c r="D14">
        <f t="shared" si="2"/>
        <v>-9.7340741917683555</v>
      </c>
    </row>
    <row r="15" spans="1:4" x14ac:dyDescent="0.55000000000000004">
      <c r="A15">
        <v>6.5</v>
      </c>
      <c r="B15">
        <f t="shared" si="0"/>
        <v>3.1622776601683734E-7</v>
      </c>
      <c r="C15">
        <f t="shared" si="1"/>
        <v>1.4355892859749362E-10</v>
      </c>
      <c r="D15">
        <f t="shared" si="2"/>
        <v>-9.8429697915336476</v>
      </c>
    </row>
    <row r="16" spans="1:4" x14ac:dyDescent="0.55000000000000004">
      <c r="A16">
        <v>7</v>
      </c>
      <c r="B16">
        <f t="shared" si="0"/>
        <v>9.9999999999999995E-8</v>
      </c>
      <c r="C16">
        <f t="shared" si="1"/>
        <v>1.1867526354319421E-10</v>
      </c>
      <c r="D16">
        <f t="shared" si="2"/>
        <v>-9.9256397951669832</v>
      </c>
    </row>
    <row r="17" spans="1:4" x14ac:dyDescent="0.55000000000000004">
      <c r="A17">
        <v>7.5</v>
      </c>
      <c r="B17">
        <f t="shared" si="0"/>
        <v>3.1622776601683699E-8</v>
      </c>
      <c r="C17">
        <f t="shared" si="1"/>
        <v>1.0768003437583329E-10</v>
      </c>
      <c r="D17">
        <f t="shared" si="2"/>
        <v>-9.9678648144756679</v>
      </c>
    </row>
    <row r="18" spans="1:4" x14ac:dyDescent="0.55000000000000004">
      <c r="A18">
        <v>8</v>
      </c>
      <c r="B18">
        <f t="shared" si="0"/>
        <v>1E-8</v>
      </c>
      <c r="C18">
        <f t="shared" si="1"/>
        <v>1.1011488677720459E-10</v>
      </c>
      <c r="D18">
        <f t="shared" si="2"/>
        <v>-9.9581539634247491</v>
      </c>
    </row>
    <row r="19" spans="1:4" x14ac:dyDescent="0.55000000000000004">
      <c r="A19">
        <v>8.5</v>
      </c>
      <c r="B19">
        <f t="shared" si="0"/>
        <v>3.1622776601683779E-9</v>
      </c>
      <c r="C19">
        <f t="shared" si="1"/>
        <v>1.2726179234339161E-10</v>
      </c>
      <c r="D19">
        <f t="shared" si="2"/>
        <v>-9.8953019644931377</v>
      </c>
    </row>
    <row r="20" spans="1:4" x14ac:dyDescent="0.55000000000000004">
      <c r="A20">
        <v>9</v>
      </c>
      <c r="B20">
        <f t="shared" si="0"/>
        <v>1.0000000000000001E-9</v>
      </c>
      <c r="C20">
        <f t="shared" si="1"/>
        <v>1.6243676784014919E-10</v>
      </c>
      <c r="D20">
        <f t="shared" si="2"/>
        <v>-9.7893156606690308</v>
      </c>
    </row>
    <row r="21" spans="1:4" x14ac:dyDescent="0.55000000000000004">
      <c r="A21">
        <v>9.5</v>
      </c>
      <c r="B21">
        <f t="shared" si="0"/>
        <v>3.1622776601683744E-10</v>
      </c>
      <c r="C21">
        <f t="shared" si="1"/>
        <v>2.2157314595636703E-10</v>
      </c>
      <c r="D21">
        <f t="shared" si="2"/>
        <v>-9.6544828760269699</v>
      </c>
    </row>
    <row r="22" spans="1:4" x14ac:dyDescent="0.55000000000000004">
      <c r="A22">
        <v>10</v>
      </c>
      <c r="B22">
        <f t="shared" si="0"/>
        <v>1E-10</v>
      </c>
      <c r="C22">
        <f t="shared" si="1"/>
        <v>3.1419211242389559E-10</v>
      </c>
      <c r="D22">
        <f t="shared" si="2"/>
        <v>-9.5028047218223826</v>
      </c>
    </row>
    <row r="23" spans="1:4" x14ac:dyDescent="0.55000000000000004">
      <c r="A23">
        <v>10.5</v>
      </c>
      <c r="B23">
        <f t="shared" si="0"/>
        <v>3.162277660168371E-11</v>
      </c>
      <c r="C23">
        <f t="shared" si="1"/>
        <v>4.5491634173018706E-10</v>
      </c>
      <c r="D23">
        <f t="shared" si="2"/>
        <v>-9.342068461948303</v>
      </c>
    </row>
    <row r="24" spans="1:4" x14ac:dyDescent="0.55000000000000004">
      <c r="A24">
        <v>11</v>
      </c>
      <c r="B24">
        <f t="shared" si="0"/>
        <v>9.9999999999999994E-12</v>
      </c>
      <c r="C24">
        <f t="shared" si="1"/>
        <v>6.6576541127783274E-10</v>
      </c>
      <c r="D24">
        <f t="shared" si="2"/>
        <v>-9.176678771632611</v>
      </c>
    </row>
    <row r="25" spans="1:4" x14ac:dyDescent="0.55000000000000004">
      <c r="A25">
        <v>11.5</v>
      </c>
      <c r="B25">
        <f t="shared" si="0"/>
        <v>3.1622776601683669E-12</v>
      </c>
      <c r="C25">
        <f t="shared" si="1"/>
        <v>9.7959195839551153E-10</v>
      </c>
      <c r="D25">
        <f t="shared" si="2"/>
        <v>-9.0089547887155454</v>
      </c>
    </row>
    <row r="26" spans="1:4" x14ac:dyDescent="0.55000000000000004">
      <c r="A26">
        <v>12</v>
      </c>
      <c r="B26">
        <f t="shared" si="0"/>
        <v>9.9999999999999998E-13</v>
      </c>
      <c r="C26">
        <f t="shared" si="1"/>
        <v>1.4451938241136568E-9</v>
      </c>
      <c r="D26">
        <f t="shared" si="2"/>
        <v>-8.8400739030126037</v>
      </c>
    </row>
    <row r="27" spans="1:4" x14ac:dyDescent="0.55000000000000004">
      <c r="A27">
        <v>12.5</v>
      </c>
      <c r="B27">
        <f t="shared" si="0"/>
        <v>3.1622776601683746E-13</v>
      </c>
      <c r="C27">
        <f t="shared" si="1"/>
        <v>2.1348969801157167E-9</v>
      </c>
      <c r="D27">
        <f t="shared" si="2"/>
        <v>-8.6706230771011334</v>
      </c>
    </row>
    <row r="28" spans="1:4" x14ac:dyDescent="0.55000000000000004">
      <c r="A28">
        <v>13</v>
      </c>
      <c r="B28">
        <f t="shared" si="0"/>
        <v>1E-13</v>
      </c>
      <c r="C28">
        <f t="shared" si="1"/>
        <v>3.1557870838179073E-9</v>
      </c>
      <c r="D28">
        <f t="shared" si="2"/>
        <v>-8.5008923056661256</v>
      </c>
    </row>
    <row r="29" spans="1:4" x14ac:dyDescent="0.55000000000000004">
      <c r="A29">
        <v>13.5</v>
      </c>
      <c r="B29">
        <f t="shared" si="0"/>
        <v>3.1622776601683714E-14</v>
      </c>
      <c r="C29">
        <f t="shared" si="1"/>
        <v>4.6663334554687779E-9</v>
      </c>
      <c r="D29">
        <f t="shared" si="2"/>
        <v>-8.331024229816677</v>
      </c>
    </row>
    <row r="30" spans="1:4" x14ac:dyDescent="0.55000000000000004">
      <c r="A30">
        <v>14</v>
      </c>
      <c r="B30">
        <f t="shared" si="0"/>
        <v>1E-14</v>
      </c>
      <c r="C30">
        <f t="shared" si="1"/>
        <v>6.9009859208363865E-9</v>
      </c>
      <c r="D30">
        <f t="shared" si="2"/>
        <v>-8.1610888586263588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4" x14ac:dyDescent="0.55000000000000004"/>
  <cols>
    <col min="1" max="1" width="26.5234375" bestFit="1" customWidth="1"/>
    <col min="2" max="2" width="5.20703125" bestFit="1" customWidth="1"/>
    <col min="3" max="3" width="75.83984375" bestFit="1" customWidth="1"/>
  </cols>
  <sheetData>
    <row r="1" spans="1:3" x14ac:dyDescent="0.55000000000000004">
      <c r="A1" t="s">
        <v>328</v>
      </c>
      <c r="B1" t="s">
        <v>147</v>
      </c>
      <c r="C1" t="s">
        <v>329</v>
      </c>
    </row>
    <row r="2" spans="1:3" x14ac:dyDescent="0.55000000000000004">
      <c r="A2" t="s">
        <v>441</v>
      </c>
      <c r="B2" t="s">
        <v>342</v>
      </c>
      <c r="C2" t="s">
        <v>442</v>
      </c>
    </row>
    <row r="3" spans="1:3" x14ac:dyDescent="0.55000000000000004">
      <c r="A3" t="s">
        <v>335</v>
      </c>
      <c r="B3" t="s">
        <v>342</v>
      </c>
      <c r="C3" t="s">
        <v>330</v>
      </c>
    </row>
    <row r="4" spans="1:3" x14ac:dyDescent="0.55000000000000004">
      <c r="A4" t="s">
        <v>336</v>
      </c>
      <c r="B4" t="s">
        <v>342</v>
      </c>
      <c r="C4" t="s">
        <v>331</v>
      </c>
    </row>
    <row r="5" spans="1:3" x14ac:dyDescent="0.55000000000000004">
      <c r="A5" t="s">
        <v>339</v>
      </c>
      <c r="B5" t="s">
        <v>342</v>
      </c>
      <c r="C5" t="s">
        <v>363</v>
      </c>
    </row>
    <row r="6" spans="1:3" x14ac:dyDescent="0.55000000000000004">
      <c r="A6" t="s">
        <v>337</v>
      </c>
      <c r="B6" t="s">
        <v>342</v>
      </c>
      <c r="C6" t="s">
        <v>332</v>
      </c>
    </row>
    <row r="7" spans="1:3" x14ac:dyDescent="0.55000000000000004">
      <c r="A7" t="s">
        <v>340</v>
      </c>
      <c r="B7" t="s">
        <v>342</v>
      </c>
      <c r="C7" t="s">
        <v>364</v>
      </c>
    </row>
    <row r="8" spans="1:3" x14ac:dyDescent="0.55000000000000004">
      <c r="A8" t="s">
        <v>338</v>
      </c>
      <c r="B8" t="s">
        <v>342</v>
      </c>
      <c r="C8" t="s">
        <v>333</v>
      </c>
    </row>
    <row r="9" spans="1:3" x14ac:dyDescent="0.55000000000000004">
      <c r="A9" t="s">
        <v>341</v>
      </c>
      <c r="B9" t="s">
        <v>302</v>
      </c>
      <c r="C9" t="s">
        <v>365</v>
      </c>
    </row>
    <row r="10" spans="1:3" x14ac:dyDescent="0.55000000000000004">
      <c r="A10" t="s">
        <v>355</v>
      </c>
      <c r="B10" t="s">
        <v>342</v>
      </c>
      <c r="C10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Sheet2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2021-12-10T16:13:41Z</dcterms:modified>
</cp:coreProperties>
</file>