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6" yWindow="-96" windowWidth="23136" windowHeight="9384" tabRatio="682" activeTab="2"/>
  </bookViews>
  <sheets>
    <sheet name="substances" sheetId="1" r:id="rId1"/>
    <sheet name="parameters" sheetId="17" r:id="rId2"/>
    <sheet name="reactions" sheetId="2" r:id="rId3"/>
    <sheet name="speciation" sheetId="3" r:id="rId4"/>
    <sheet name="adsorption" sheetId="22" r:id="rId5"/>
    <sheet name="mineral" sheetId="21" r:id="rId6"/>
    <sheet name="output" sheetId="18" r:id="rId7"/>
    <sheet name="data" sheetId="23" r:id="rId8"/>
  </sheets>
  <definedNames>
    <definedName name="_xlnm._FilterDatabase" localSheetId="7" hidden="1">data!$A$1:$H$311</definedName>
    <definedName name="_xlnm._FilterDatabase" localSheetId="6" hidden="1">output!$H$1:$H$47</definedName>
    <definedName name="_xlnm._FilterDatabase" localSheetId="1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E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E15" i="3" l="1"/>
  <c r="E14" i="3"/>
  <c r="E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E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<sst xmlns="http://schemas.openxmlformats.org/spreadsheetml/2006/main" count="3600" uniqueCount="1004">
  <si>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</si>
  <si>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</si>
  <si>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</si>
  <si>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</si>
  <si>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</si>
  <si>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</si>
  <si>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</si>
  <si>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</si>
  <si>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</si>
  <si>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</si>
  <si>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</si>
  <si>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</si>
  <si>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</si>
  <si>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</si>
  <si>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</si>
  <si>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</si>
  <si>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</si>
  <si>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</si>
  <si>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</si>
  <si>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</si>
  <si>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</si>
  <si>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</si>
  <si>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</si>
  <si>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</si>
  <si>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</si>
  <si>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</si>
  <si>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</si>
  <si>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</si>
  <si>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</si>
  <si>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</si>
  <si>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</si>
  <si>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</si>
  <si>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</si>
  <si>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</si>
  <si>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</si>
  <si>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</si>
  <si>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</si>
  <si>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</si>
  <si>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</si>
  <si>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</si>
  <si>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</si>
  <si>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</si>
  <si>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</si>
  <si>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</si>
  <si>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</si>
  <si>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</si>
  <si>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</si>
  <si>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</si>
  <si>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</si>
  <si>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</si>
  <si>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</si>
  <si>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</si>
  <si>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</si>
  <si>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</si>
  <si>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</si>
  <si>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</si>
  <si>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</si>
  <si>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</si>
  <si>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</si>
  <si>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</si>
  <si>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</si>
  <si>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</si>
  <si>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</si>
  <si>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</si>
  <si>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</si>
  <si>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</si>
  <si>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</si>
  <si>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</si>
  <si>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</si>
  <si>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</si>
  <si>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</si>
  <si>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</si>
  <si>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</si>
  <si>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</si>
  <si>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</si>
  <si>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</si>
  <si>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</si>
  <si>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</si>
  <si>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</si>
  <si>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</si>
  <si>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</si>
  <si>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</si>
  <si>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</si>
  <si>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</si>
  <si>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</si>
  <si>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</si>
  <si>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</si>
  <si>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</si>
  <si>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</si>
  <si>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</si>
  <si>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</si>
  <si>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</si>
  <si>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</si>
  <si>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</si>
  <si>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</si>
  <si>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</si>
  <si>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</si>
  <si>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</si>
  <si>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</si>
  <si>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</si>
  <si>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</si>
  <si>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</si>
  <si>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</si>
  <si>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</si>
  <si>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</si>
  <si>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</si>
  <si>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</si>
  <si>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</si>
  <si>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</si>
  <si>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</si>
  <si>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</si>
  <si>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</si>
  <si>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</si>
  <si>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</si>
  <si>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</si>
  <si>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</si>
  <si>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</si>
  <si>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</si>
  <si>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</si>
  <si>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</si>
  <si>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</si>
  <si>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</si>
  <si>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</si>
  <si>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</si>
  <si>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</si>
  <si>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</si>
  <si>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</si>
  <si>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</si>
  <si>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</si>
  <si>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</si>
  <si>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</si>
  <si>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</si>
  <si>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</si>
  <si>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</si>
  <si>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</si>
  <si>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</si>
  <si>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</si>
  <si>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</si>
  <si>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</si>
  <si>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</si>
  <si>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</si>
  <si>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</si>
  <si>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</si>
  <si>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</si>
  <si>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</si>
  <si>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</si>
  <si>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</si>
  <si>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</si>
  <si>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</si>
  <si>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</si>
  <si>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</si>
  <si>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</si>
  <si>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</si>
  <si>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</si>
  <si>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</si>
  <si>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</si>
  <si>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</si>
  <si>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</si>
  <si>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</si>
  <si>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</si>
  <si>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</si>
  <si>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</si>
  <si>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</si>
  <si>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</si>
  <si>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</si>
  <si>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</si>
  <si>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</si>
  <si>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</si>
  <si>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</si>
  <si>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</si>
  <si>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</si>
  <si>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</si>
  <si>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</si>
  <si>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</si>
  <si>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</si>
  <si>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</si>
  <si>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</si>
  <si>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</si>
  <si>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</si>
  <si>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</si>
  <si>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</si>
  <si>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</si>
  <si>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</si>
  <si>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</si>
  <si>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</si>
  <si>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</si>
  <si>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</si>
  <si>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</si>
  <si>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</si>
  <si>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</si>
  <si>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</si>
  <si>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</si>
  <si>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</si>
  <si>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</si>
  <si>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</si>
  <si>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</si>
  <si>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</si>
  <si>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</si>
  <si>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</si>
  <si>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</si>
  <si>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</si>
  <si>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</si>
  <si>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</si>
  <si>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</si>
  <si>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</si>
  <si>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</si>
  <si>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</si>
  <si>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</si>
  <si>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</si>
  <si>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</si>
  <si>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</si>
  <si>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</si>
  <si>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</si>
  <si>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</si>
  <si>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</si>
  <si>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</si>
  <si>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</si>
  <si>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</si>
  <si>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</si>
  <si>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</si>
  <si>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</si>
  <si>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</si>
  <si>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</si>
  <si>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</si>
  <si>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</si>
  <si>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</si>
  <si>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</si>
  <si>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</si>
  <si>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</si>
  <si>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</si>
  <si>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</si>
  <si>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</si>
  <si>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</si>
  <si>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</si>
  <si>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</si>
  <si>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</si>
  <si>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</si>
  <si>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</si>
  <si>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</si>
  <si>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</si>
  <si>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</si>
  <si>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</si>
  <si>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</si>
  <si>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</si>
  <si>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</si>
  <si>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</si>
  <si>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</si>
  <si>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</si>
  <si>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</si>
  <si>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</si>
  <si>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</si>
  <si>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</si>
  <si>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</si>
  <si>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</si>
  <si>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</si>
  <si>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</si>
  <si>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</si>
  <si>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</si>
  <si>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</si>
  <si>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</si>
  <si>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</si>
  <si>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</si>
  <si>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</si>
  <si>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</si>
  <si>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</si>
  <si>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</si>
  <si>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</si>
  <si>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</si>
  <si>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</si>
  <si>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</si>
  <si>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</si>
  <si>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</si>
  <si>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</si>
  <si>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</si>
  <si>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</si>
  <si>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</si>
  <si>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</si>
  <si>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Mn0</t>
  </si>
  <si>
    <t>Fe0</t>
  </si>
  <si>
    <t>CH4BW</t>
  </si>
  <si>
    <t>NO2BW</t>
  </si>
  <si>
    <t>CaBW</t>
  </si>
  <si>
    <t>AlBW</t>
  </si>
  <si>
    <t>NH40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</si>
  <si>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</si>
  <si>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</si>
  <si>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</si>
  <si>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</si>
  <si>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</si>
  <si>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</si>
  <si>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</si>
  <si>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</si>
  <si>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</si>
  <si>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</si>
  <si>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</si>
  <si>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</si>
  <si>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</si>
  <si>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</si>
  <si>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</si>
  <si>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</si>
  <si>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</si>
  <si>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</si>
  <si>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</si>
  <si>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</si>
  <si>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</si>
  <si>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</si>
  <si>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</si>
  <si>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</si>
  <si>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</si>
  <si>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</si>
  <si>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</si>
  <si>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</si>
  <si>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</si>
  <si>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</si>
  <si>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</si>
  <si>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</si>
  <si>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</si>
  <si>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</si>
  <si>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</si>
  <si>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</si>
  <si>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</si>
  <si>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</si>
  <si>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</si>
  <si>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</si>
  <si>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</si>
  <si>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</si>
  <si>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</si>
  <si>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</si>
  <si>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</si>
  <si>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</si>
  <si>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</si>
  <si>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</si>
  <si>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</si>
  <si>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</si>
  <si>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</si>
  <si>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</si>
  <si>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</si>
  <si>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</si>
  <si>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</si>
  <si>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Ndr</t>
  </si>
  <si>
    <t>epsilon</t>
  </si>
  <si>
    <t>RBasalt_dis_Nd</t>
  </si>
  <si>
    <t>eNd_MnO2</t>
  </si>
  <si>
    <t>eNd_FeOOH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</si>
  <si>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</si>
  <si>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</si>
  <si>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</si>
  <si>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</si>
  <si>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</si>
  <si>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</si>
  <si>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</si>
  <si>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</si>
  <si>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</si>
  <si>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</si>
  <si>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</si>
  <si>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</si>
  <si>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</si>
  <si>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</si>
  <si>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</si>
  <si>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</si>
  <si>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</si>
  <si>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</si>
  <si>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</si>
  <si>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</si>
  <si>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</si>
  <si>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</si>
  <si>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</si>
  <si>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</si>
  <si>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</si>
  <si>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</si>
  <si>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</si>
  <si>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</si>
  <si>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</si>
  <si>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</si>
  <si>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</si>
  <si>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</si>
  <si>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</si>
  <si>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</si>
  <si>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</si>
  <si>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</si>
  <si>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</si>
  <si>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</si>
  <si>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</si>
  <si>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</si>
  <si>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</si>
  <si>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</si>
  <si>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</si>
  <si>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</si>
  <si>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</si>
  <si>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</si>
  <si>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</si>
  <si>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</si>
  <si>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</si>
  <si>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</si>
  <si>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</si>
  <si>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</si>
  <si>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</si>
  <si>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</si>
  <si>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</si>
  <si>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</si>
  <si>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</si>
  <si>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</si>
  <si>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</si>
  <si>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</si>
  <si>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</si>
  <si>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</si>
  <si>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</si>
  <si>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</si>
  <si>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</si>
  <si>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</si>
  <si>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</si>
  <si>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</si>
  <si>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</si>
  <si>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</si>
  <si>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</si>
  <si>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</si>
  <si>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</si>
  <si>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</si>
  <si>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</si>
  <si>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</si>
  <si>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</si>
  <si>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</si>
  <si>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</si>
  <si>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Fe{2+} + HS{-} = FeS + H{+}</t>
  </si>
  <si>
    <t>Fe_free*HS/(H*KspFeS)</t>
  </si>
  <si>
    <t>kFeSpre*Fe*TH2S*(Omega_RFeS_pre-1)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</si>
  <si>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</si>
  <si>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</si>
  <si>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</si>
  <si>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</si>
  <si>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</si>
  <si>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</si>
  <si>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</si>
  <si>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</si>
  <si>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</si>
  <si>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</si>
  <si>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</si>
  <si>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</si>
  <si>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</si>
  <si>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</si>
  <si>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</si>
  <si>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</si>
  <si>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</si>
  <si>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</si>
  <si>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</si>
  <si>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</si>
  <si>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</si>
  <si>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</si>
  <si>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</si>
  <si>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</si>
  <si>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</si>
  <si>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</si>
  <si>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</si>
  <si>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</si>
  <si>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</si>
  <si>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</si>
  <si>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</si>
  <si>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</si>
  <si>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</si>
  <si>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</si>
  <si>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</si>
  <si>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</si>
  <si>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</si>
  <si>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</si>
  <si>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</si>
  <si>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</si>
  <si>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</si>
  <si>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</si>
  <si>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</si>
  <si>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</si>
  <si>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</si>
  <si>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</si>
  <si>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</si>
  <si>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</si>
  <si>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</si>
  <si>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</si>
  <si>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</si>
  <si>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</si>
  <si>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</si>
  <si>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</si>
  <si>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</si>
  <si>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</si>
  <si>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</si>
  <si>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</si>
  <si>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</si>
  <si>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</si>
  <si>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</si>
  <si>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</si>
  <si>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</si>
  <si>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</si>
  <si>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</si>
  <si>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</si>
  <si>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</si>
  <si>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</si>
  <si>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</si>
  <si>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</si>
  <si>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</si>
  <si>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</si>
  <si>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</si>
  <si>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</si>
  <si>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</si>
  <si>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</si>
  <si>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</si>
  <si>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</si>
  <si>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</si>
  <si>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</si>
  <si>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</si>
  <si>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</si>
  <si>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</si>
  <si>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</si>
  <si>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</si>
  <si>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</si>
  <si>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</si>
  <si>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</si>
  <si>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</si>
  <si>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</si>
  <si>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</si>
  <si>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</si>
  <si>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</si>
  <si>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</si>
  <si>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</si>
  <si>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</si>
  <si>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</si>
  <si>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</si>
  <si>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</si>
  <si>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</si>
  <si>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</si>
  <si>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Fe{2+}/Fe_free,Fe_ads_Mn,Fe_ads_Fe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</si>
  <si>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</si>
  <si>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</si>
  <si>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</si>
  <si>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</si>
  <si>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</si>
  <si>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</si>
  <si>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</si>
  <si>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</si>
  <si>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</si>
  <si>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</si>
  <si>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</si>
  <si>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</si>
  <si>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</si>
  <si>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</si>
  <si>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</si>
  <si>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</si>
  <si>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</si>
  <si>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</si>
  <si>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</si>
  <si>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</si>
  <si>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</si>
  <si>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</si>
  <si>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</si>
  <si>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</si>
  <si>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</si>
  <si>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</si>
  <si>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</si>
  <si>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</si>
  <si>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</si>
  <si>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</si>
  <si>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</si>
  <si>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</si>
  <si>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</si>
  <si>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</si>
  <si>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</si>
  <si>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</si>
  <si>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</si>
  <si>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FMnO20*Ndnr0/Mn0*DNdMn</t>
  </si>
  <si>
    <t>FMnO20*Ndr0/Mn0*DNdMn</t>
  </si>
  <si>
    <t>FFeOOH0*Ndnr0/Fe0*DNdFe</t>
  </si>
  <si>
    <t>FFeOOH0*Ndr0/Fe0*DNdFe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</si>
  <si>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</si>
  <si>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</si>
  <si>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</si>
  <si>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</si>
  <si>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</si>
  <si>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</si>
  <si>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</si>
  <si>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</si>
  <si>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</si>
  <si>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</si>
  <si>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</si>
  <si>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Mn{2+}/Mn_free,Mn_ads_Mn,Mn_ads_Fe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</si>
  <si>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</si>
  <si>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</si>
  <si>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</si>
  <si>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</si>
  <si>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</si>
  <si>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</si>
  <si>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</si>
  <si>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</si>
  <si>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</si>
  <si>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</si>
  <si>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</si>
  <si>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</si>
  <si>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</si>
  <si>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</si>
  <si>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</si>
  <si>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</si>
  <si>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</si>
  <si>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</si>
  <si>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</si>
  <si>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</si>
  <si>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</si>
  <si>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</si>
  <si>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</si>
  <si>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</si>
  <si>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</si>
  <si>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</si>
  <si>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</si>
  <si>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</si>
  <si>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</si>
  <si>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</si>
  <si>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</si>
  <si>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</si>
  <si>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</si>
  <si>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</si>
  <si>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</si>
  <si>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</si>
  <si>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</si>
  <si>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</si>
  <si>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</si>
  <si>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</si>
  <si>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</si>
  <si>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</si>
  <si>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</si>
  <si>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</si>
  <si>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</si>
  <si>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</si>
  <si>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</si>
  <si>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</si>
  <si>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</si>
  <si>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</si>
  <si>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</si>
  <si>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</si>
  <si>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</si>
  <si>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</si>
  <si>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</si>
  <si>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</si>
  <si>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</si>
  <si>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</si>
  <si>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</si>
  <si>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</si>
  <si>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</si>
  <si>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</si>
  <si>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</si>
  <si>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</si>
  <si>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</si>
  <si>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</si>
  <si>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</si>
  <si>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</si>
  <si>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</si>
  <si>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</si>
  <si>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</si>
  <si>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</si>
  <si>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</si>
  <si>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</si>
  <si>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</si>
  <si>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</si>
  <si>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</si>
  <si>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</si>
  <si>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</si>
  <si>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</si>
  <si>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</si>
  <si>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</si>
  <si>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</si>
  <si>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</si>
  <si>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</si>
  <si>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</si>
  <si>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</si>
  <si>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</si>
  <si>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</si>
  <si>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</si>
  <si>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</si>
  <si>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</si>
  <si>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</si>
  <si>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</si>
  <si>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</si>
  <si>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</si>
  <si>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</si>
  <si>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</si>
  <si>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</si>
  <si>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</si>
  <si>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</si>
  <si>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</si>
  <si>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</si>
  <si>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</si>
  <si>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</si>
  <si>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</si>
  <si>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</si>
  <si>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</si>
  <si>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</si>
  <si>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</si>
  <si>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</si>
  <si>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</si>
  <si>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</si>
  <si>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</si>
  <si>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</si>
  <si>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</si>
  <si>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</si>
  <si>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</si>
  <si>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</si>
  <si>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</si>
  <si>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</si>
  <si>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</si>
  <si>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</si>
  <si>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</si>
  <si>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</si>
  <si>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</si>
  <si>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</si>
  <si>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</si>
  <si>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</si>
  <si>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</si>
  <si>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</si>
  <si>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</si>
  <si>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</si>
  <si>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</si>
  <si>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</si>
  <si>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</si>
  <si>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</si>
  <si>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</si>
  <si>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</si>
  <si>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</si>
  <si>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</si>
  <si>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</si>
  <si>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</si>
  <si>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</si>
  <si>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</si>
  <si>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</si>
  <si>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</si>
  <si>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</si>
  <si>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</si>
  <si>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</si>
  <si>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</si>
  <si>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</si>
  <si>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</si>
  <si>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10^(log10(Fe_free)*2+log10(H4SiO4)*3+log10(Al_free)*2+log10(0.0547)*3-log10(H)*16-log10(KspChl))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</si>
  <si>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</si>
  <si>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</si>
  <si>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</si>
  <si>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</si>
  <si>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</si>
  <si>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</si>
  <si>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</si>
  <si>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</si>
  <si>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</si>
  <si>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</si>
  <si>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</si>
  <si>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</si>
  <si>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</si>
  <si>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</si>
  <si>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</si>
  <si>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</si>
  <si>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</si>
  <si>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</si>
  <si>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</si>
  <si>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</si>
  <si>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</si>
  <si>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</si>
  <si>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</si>
  <si>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10^(log10(Ca)*0.7+log10(0.0547)*0.84+log10(Fe_free)*0.46+log10(H4SiO4)*2-log10(H)*4-log10(KspCpx))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</si>
  <si>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</si>
  <si>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</si>
  <si>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</si>
  <si>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</si>
  <si>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</si>
  <si>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</si>
  <si>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</si>
  <si>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</si>
  <si>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</si>
  <si>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</si>
  <si>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</si>
  <si>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</si>
  <si>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</si>
  <si>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</si>
  <si>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</si>
  <si>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</si>
  <si>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</si>
  <si>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</si>
  <si>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</si>
  <si>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</si>
  <si>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</si>
  <si>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10^(log10(H4SiO4)+log10(Al_free)*0.36-log10(H)*1.08-log10(KspBasalt))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</si>
  <si>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</si>
  <si>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</si>
  <si>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</si>
  <si>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</si>
  <si>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</si>
  <si>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</si>
  <si>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10^(log10(Ca)*0.29+log10(0.4861)*0.71+log10(Al_free)*1.29+log10(H4SiO4)*2.71-log10(H)*5.16-log10(KspPlag))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</si>
  <si>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</si>
  <si>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</si>
  <si>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</si>
  <si>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</si>
  <si>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</si>
  <si>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</si>
  <si>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</si>
  <si>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</si>
  <si>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</si>
  <si>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</si>
  <si>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</si>
  <si>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</si>
  <si>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</si>
  <si>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</si>
  <si>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</si>
  <si>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</si>
  <si>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</si>
  <si>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</si>
  <si>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</si>
  <si>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</si>
  <si>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</si>
  <si>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</si>
  <si>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</si>
  <si>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</si>
  <si>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</si>
  <si>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</si>
  <si>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log10(Ndnr_free+Ndr_free)+log10(PO4)-log10(KspNdPO4)</t>
  </si>
  <si>
    <t>NA</t>
  </si>
  <si>
    <t>Omega_NdrPO4</t>
  </si>
  <si>
    <t>Omega_NdnrPO4</t>
  </si>
  <si>
    <t>log10(Ndnr_free)+log10(PO4)-log10(KspNdPO4)-log10(NdnrPO4/(NdnrPO4+NdrPO4))</t>
  </si>
  <si>
    <t>log10(Ndr_free)+log10(PO4)-log10(KspNdPO4)-log10(NdrPO4/(NdnrPO4+NdrPO4))</t>
  </si>
  <si>
    <t>Nd_sat</t>
  </si>
  <si>
    <t>KspNdPO4/PO4*Ndnr/Ndnr_free</t>
  </si>
  <si>
    <t>Nd_free</t>
  </si>
  <si>
    <t>Ndnr_free+Ndr_free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</si>
  <si>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</si>
  <si>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</si>
  <si>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</si>
  <si>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</si>
  <si>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</si>
  <si>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</si>
  <si>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</si>
  <si>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log10(0.0106)*0.85+log10(Al_free)*2.85+log10(H4SiO4)*3.15-log10(H)*9.4-log10(KspIllite)</t>
  </si>
  <si>
    <t>Omega_illite</t>
  </si>
  <si>
    <t>Omega_basalt</t>
  </si>
  <si>
    <t>log10(H4SiO4)+log10(Al_free)*0.36-log10(H)*1.08-log10(KspBasalt)</t>
  </si>
  <si>
    <t>Omega_cpx</t>
  </si>
  <si>
    <t>log10(Ca)*0.7+log10(0.0547)*0.84+log10(Fe_free)*0.46+log10(H4SiO4)*2-log10(H)*4-log10(KspCpx)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</si>
  <si>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</si>
  <si>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</si>
  <si>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</si>
  <si>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</si>
  <si>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</si>
  <si>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</si>
  <si>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log10(Ca)*0.29+log10(0.4861)*0.71+log10(Al_free)*1.29+log10(H4SiO4)*2.71-log10(H)*5.16-log10(KspPlag)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</si>
  <si>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</si>
  <si>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</si>
  <si>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</si>
  <si>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</si>
  <si>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</si>
  <si>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</si>
  <si>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</si>
  <si>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</si>
  <si>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</si>
  <si>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</si>
  <si>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</si>
  <si>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</si>
  <si>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</si>
  <si>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</si>
  <si>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</si>
  <si>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log10(Fe_free)*2+log10(H4SiO4)*3+log10(Al_free)*2+log10(0.0547)*3-log10(H)*16-log10(KspChl)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</si>
  <si>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</si>
  <si>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</si>
  <si>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</si>
  <si>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</si>
  <si>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</si>
  <si>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</si>
  <si>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</si>
  <si>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</si>
  <si>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</si>
  <si>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</si>
  <si>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</si>
  <si>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</si>
  <si>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</si>
  <si>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</si>
  <si>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kIllite*Illite*(10^(log10(0.0106)*0.85+log10(Al_free)*2.85+log10(H4SiO4)*3.15-log10(H)*9.4-log10(KspIllite))-1)*dstopw</t>
  </si>
  <si>
    <t>(K)[0.85](Al)[2.85](Si)[3.15]O10(OH)[2]</t>
  </si>
  <si>
    <t>kPlag0old</t>
  </si>
  <si>
    <t>kBasalt*Basalt*H*0.6701/(Al_free*0.0781)^(1/3)*(1-Omega_RBasalt_dis)/a_lith0</t>
  </si>
  <si>
    <t>kCpx*Cpx*(1-Omega_RCpx_dis)/a_lith0</t>
  </si>
  <si>
    <t>kChl*Chl*(1-Omega_RChl_dis)/a_lith0</t>
  </si>
  <si>
    <t>kPlag*Plag*(1-Omega_RPlag_dis)*(H^3*0.6701^3/Al_free/0.0781)^0.35/a_lith0</t>
  </si>
  <si>
    <t>(RO2Fe+RO2Fe_ads+RMnO2Fe*dstopw)*Ndnr/Fe*DNdFe</t>
  </si>
  <si>
    <t>(RO2Fe+RO2Fe_ads+RMnO2Fe*dstopw)*Ndr/Fe*DNdFe</t>
  </si>
  <si>
    <t>(RO2Mn+RO2Mn_ads)*Ndnr/Mn*DNdMn</t>
  </si>
  <si>
    <t>(RO2Mn+RO2Mn_ads)*Ndr/Mn*DNdMn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</si>
  <si>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</si>
  <si>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</si>
  <si>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</si>
  <si>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</si>
  <si>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</si>
  <si>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Ndnr_free*PO4/KspNdPO4/(NdnrPO4/(NdnrPO4+NdrPO4))</t>
  </si>
  <si>
    <t>Ndr_free*PO4/KspNdPO4/(NdrPO4/(NdnrPO4+NdrPO4))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</si>
  <si>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</si>
  <si>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</si>
  <si>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</si>
  <si>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</si>
  <si>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</si>
  <si>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</si>
  <si>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</si>
  <si>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</si>
  <si>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</si>
  <si>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</si>
  <si>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</si>
  <si>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</si>
  <si>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</si>
  <si>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</si>
  <si>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</si>
  <si>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</si>
  <si>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</si>
  <si>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</si>
  <si>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</si>
  <si>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</si>
  <si>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</si>
  <si>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</si>
  <si>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</si>
  <si>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</si>
  <si>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</si>
  <si>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</si>
  <si>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</si>
  <si>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</si>
  <si>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</si>
  <si>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</si>
  <si>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</si>
  <si>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</si>
  <si>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</si>
  <si>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</si>
  <si>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</si>
  <si>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</si>
  <si>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</si>
  <si>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</si>
  <si>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</si>
  <si>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</si>
  <si>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</si>
  <si>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</si>
  <si>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</si>
  <si>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</si>
  <si>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</si>
  <si>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</si>
  <si>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</si>
  <si>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</si>
  <si>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</si>
  <si>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</si>
  <si>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</si>
  <si>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</si>
  <si>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</t>
  </si>
  <si>
    <t>FeHCO3</t>
  </si>
  <si>
    <t>Fe(CO3)[2]</t>
  </si>
  <si>
    <t>Fe(OH)[2]</t>
  </si>
  <si>
    <t>FeHS</t>
  </si>
  <si>
    <t>FeSO4</t>
  </si>
  <si>
    <t>FeCl</t>
  </si>
  <si>
    <t>Al(OH)[2]</t>
  </si>
  <si>
    <t>Al(OH)</t>
  </si>
  <si>
    <t>Al(OH)[3]</t>
  </si>
  <si>
    <t>Al(OH)[4]</t>
  </si>
  <si>
    <t>NdnrCO3</t>
  </si>
  <si>
    <t>Ndnr(CO3)[2]</t>
  </si>
  <si>
    <t>NdnrHCO3</t>
  </si>
  <si>
    <t>NdnrCl</t>
  </si>
  <si>
    <t>NdnrSO4</t>
  </si>
  <si>
    <t>NdnrOH</t>
  </si>
  <si>
    <t>NdnrH3SiO4</t>
  </si>
  <si>
    <t>Ndnr(H3SiO4)[2]</t>
  </si>
  <si>
    <t>NdrCO3</t>
  </si>
  <si>
    <t>Ndr(CO3)[2]</t>
  </si>
  <si>
    <t>NdrHCO3</t>
  </si>
  <si>
    <t>NdrCl</t>
  </si>
  <si>
    <t>NdrSO4</t>
  </si>
  <si>
    <t>NdrOH</t>
  </si>
  <si>
    <t>NdrH3SiO4</t>
  </si>
  <si>
    <t>Ndr(H3SiO4)[2]</t>
  </si>
  <si>
    <t>Mn(OH)</t>
  </si>
  <si>
    <t>Mn(OH)[2]</t>
  </si>
  <si>
    <t>MnHCO3</t>
  </si>
  <si>
    <t>MnHS</t>
  </si>
  <si>
    <t>MnSO4</t>
  </si>
  <si>
    <t>MnCl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</si>
  <si>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</si>
  <si>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</si>
  <si>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</si>
  <si>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</si>
  <si>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</si>
  <si>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</si>
  <si>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</si>
  <si>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</si>
  <si>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</si>
  <si>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</si>
  <si>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</si>
  <si>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</si>
  <si>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</si>
  <si>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</si>
  <si>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NH4_ads0</t>
  </si>
  <si>
    <t>NH40*KNH4_ads</t>
  </si>
  <si>
    <t>KNH4_ads*NH4</t>
  </si>
  <si>
    <t>BSi = H4SiO4+rAlSi*Al</t>
  </si>
  <si>
    <t>NH4_ads,NH4</t>
  </si>
  <si>
    <t>H4SiO4,H3SiO4{-}</t>
  </si>
  <si>
    <t>CO2,HCO3{-},CO3{2-}</t>
  </si>
  <si>
    <t>H2S,HS{-}</t>
  </si>
  <si>
    <t>H3BO3,H4BO4{-}</t>
  </si>
  <si>
    <t>H2PO4{-},HPO4{2-},PO4{3-}/PO4_free,H3PO4</t>
  </si>
  <si>
    <t>H{+},OH{-}</t>
  </si>
  <si>
    <t>kNdPO4_pre*(Ndnr_free*PO4/KspNdPO4-NdnrPO4/(NdnrPO4+NdrPO4+1e-15))</t>
  </si>
  <si>
    <t>kNdPO4_pre*(Ndr_free*PO4/KspNdPO4-NdrPO4/(NdnrPO4+NdrPO4+1e-15))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</si>
</sst>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3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shrinkToFit="1"/>
    </xf>
    <xf numFmtId="1" fontId="15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3" fillId="0" borderId="0" xfId="0" applyNumberFormat="1" applyFont="1"/>
    <xf numFmtId="165" fontId="0" fillId="0" borderId="0" xfId="0" applyNumberFormat="1"/>
    <xf numFmtId="0" fontId="16" fillId="0" borderId="0" xfId="0" applyFont="1"/>
    <xf numFmtId="11" fontId="16" fillId="0" borderId="0" xfId="0" applyNumberFormat="1" applyFont="1"/>
    <xf numFmtId="166" fontId="13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8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2" fillId="0" borderId="3" xfId="0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7" fillId="0" borderId="0" xfId="0" applyNumberFormat="1" applyFont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1" fontId="2" fillId="0" borderId="4" xfId="0" applyNumberFormat="1" applyFont="1" applyBorder="1"/>
    <xf numFmtId="49" fontId="2" fillId="0" borderId="4" xfId="0" applyNumberFormat="1" applyFont="1" applyBorder="1"/>
    <xf numFmtId="167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115" zoomScaleNormal="115" workbookViewId="0">
      <selection activeCell="A17" sqref="A17"/>
    </sheetView>
  </sheetViews>
  <sheetFormatPr defaultColWidth="9.20703125" defaultRowHeight="14.4"/>
  <cols>
    <col min="1" max="1" width="9.20703125" style="1"/>
    <col min="2" max="2" width="12.62890625" style="1" bestFit="1" customWidth="1"/>
    <col min="3" max="3" width="27.734375" style="1" bestFit="1" customWidth="1"/>
    <col min="4" max="4" width="76.312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>
      <c r="A1" s="13" t="s">
        <v>105</v>
      </c>
      <c r="B1" s="2" t="s">
        <v>71</v>
      </c>
      <c r="C1" s="1" t="s">
        <v>0</v>
      </c>
      <c r="D1" s="3" t="s">
        <v>72</v>
      </c>
      <c r="E1" s="9" t="s">
        <v>217</v>
      </c>
      <c r="F1" s="9" t="s">
        <v>218</v>
      </c>
      <c r="G1" s="24" t="s">
        <v>581</v>
      </c>
    </row>
    <row r="2" spans="1:7">
      <c r="A2" s="1">
        <v>1</v>
      </c>
      <c r="B2" s="24" t="s">
        <v>2</v>
      </c>
      <c r="C2" s="1" t="s">
        <v>22</v>
      </c>
      <c r="E2" s="9" t="s">
        <v>221</v>
      </c>
      <c r="F2" s="9" t="s">
        <v>219</v>
      </c>
      <c r="G2" s="8"/>
    </row>
    <row r="3" spans="1:7">
      <c r="A3" s="1">
        <v>1</v>
      </c>
      <c r="B3" s="1" t="s">
        <v>3</v>
      </c>
      <c r="C3" s="1" t="s">
        <v>22</v>
      </c>
      <c r="E3" s="9" t="s">
        <v>221</v>
      </c>
      <c r="F3" s="9" t="s">
        <v>219</v>
      </c>
      <c r="G3" s="8"/>
    </row>
    <row r="4" spans="1:7">
      <c r="A4" s="1">
        <v>1</v>
      </c>
      <c r="B4" s="1" t="s">
        <v>1</v>
      </c>
      <c r="C4" s="1" t="s">
        <v>22</v>
      </c>
      <c r="D4" s="2" t="s">
        <v>69</v>
      </c>
      <c r="E4" s="9" t="s">
        <v>221</v>
      </c>
      <c r="F4" s="9" t="s">
        <v>219</v>
      </c>
      <c r="G4" s="8"/>
    </row>
    <row r="5" spans="1:7">
      <c r="A5" s="1">
        <v>1</v>
      </c>
      <c r="B5" s="1" t="s">
        <v>4</v>
      </c>
      <c r="C5" s="1" t="s">
        <v>22</v>
      </c>
      <c r="E5" s="9" t="s">
        <v>221</v>
      </c>
      <c r="F5" s="9" t="s">
        <v>219</v>
      </c>
      <c r="G5" s="8"/>
    </row>
    <row r="6" spans="1:7">
      <c r="A6" s="1">
        <v>1</v>
      </c>
      <c r="B6" s="1" t="s">
        <v>5</v>
      </c>
      <c r="C6" s="1" t="s">
        <v>22</v>
      </c>
      <c r="E6" s="9" t="s">
        <v>221</v>
      </c>
      <c r="F6" s="9" t="s">
        <v>219</v>
      </c>
      <c r="G6" s="8"/>
    </row>
    <row r="7" spans="1:7">
      <c r="A7" s="1">
        <v>1</v>
      </c>
      <c r="B7" s="1" t="s">
        <v>6</v>
      </c>
      <c r="C7" s="1" t="s">
        <v>22</v>
      </c>
      <c r="E7" s="9" t="s">
        <v>221</v>
      </c>
      <c r="F7" s="9" t="s">
        <v>219</v>
      </c>
      <c r="G7" s="8"/>
    </row>
    <row r="8" spans="1:7">
      <c r="A8" s="1">
        <v>1</v>
      </c>
      <c r="B8" s="1" t="s">
        <v>9</v>
      </c>
      <c r="C8" s="1" t="s">
        <v>22</v>
      </c>
      <c r="E8" s="24" t="s">
        <v>220</v>
      </c>
      <c r="F8" s="9" t="s">
        <v>219</v>
      </c>
      <c r="G8" s="8"/>
    </row>
    <row r="9" spans="1:7">
      <c r="A9" s="1">
        <v>1</v>
      </c>
      <c r="B9" s="1" t="s">
        <v>10</v>
      </c>
      <c r="C9" s="1" t="s">
        <v>22</v>
      </c>
      <c r="D9" s="24"/>
      <c r="E9" s="9" t="s">
        <v>221</v>
      </c>
      <c r="F9" s="9" t="s">
        <v>219</v>
      </c>
      <c r="G9" s="8"/>
    </row>
    <row r="10" spans="1:7">
      <c r="A10" s="1">
        <v>1</v>
      </c>
      <c r="B10" s="24" t="s">
        <v>440</v>
      </c>
      <c r="C10" s="24" t="s">
        <v>22</v>
      </c>
      <c r="E10" s="24" t="s">
        <v>221</v>
      </c>
      <c r="F10" s="24" t="s">
        <v>219</v>
      </c>
    </row>
    <row r="11" spans="1:7">
      <c r="A11" s="1">
        <v>1</v>
      </c>
      <c r="B11" s="24" t="s">
        <v>441</v>
      </c>
      <c r="C11" s="24" t="s">
        <v>22</v>
      </c>
      <c r="E11" s="24" t="s">
        <v>221</v>
      </c>
      <c r="F11" s="24" t="s">
        <v>219</v>
      </c>
    </row>
    <row r="12" spans="1:7">
      <c r="A12" s="24">
        <v>1</v>
      </c>
      <c r="B12" s="24" t="s">
        <v>555</v>
      </c>
      <c r="C12" s="24" t="s">
        <v>22</v>
      </c>
      <c r="D12" s="24"/>
      <c r="E12" s="24" t="s">
        <v>221</v>
      </c>
      <c r="F12" s="24" t="s">
        <v>219</v>
      </c>
    </row>
    <row r="13" spans="1:7">
      <c r="A13" s="24">
        <v>1</v>
      </c>
      <c r="B13" s="24" t="s">
        <v>556</v>
      </c>
      <c r="C13" s="24" t="s">
        <v>22</v>
      </c>
      <c r="D13" s="24"/>
      <c r="E13" s="24" t="s">
        <v>221</v>
      </c>
      <c r="F13" s="24" t="s">
        <v>219</v>
      </c>
    </row>
    <row r="14" spans="1:7">
      <c r="A14" s="24">
        <v>1</v>
      </c>
      <c r="B14" s="24" t="s">
        <v>557</v>
      </c>
      <c r="C14" s="24" t="s">
        <v>22</v>
      </c>
      <c r="D14" s="24"/>
      <c r="E14" s="24" t="s">
        <v>221</v>
      </c>
      <c r="F14" s="24" t="s">
        <v>219</v>
      </c>
    </row>
    <row r="15" spans="1:7">
      <c r="A15" s="24">
        <v>1</v>
      </c>
      <c r="B15" s="24" t="s">
        <v>558</v>
      </c>
      <c r="C15" s="24" t="s">
        <v>22</v>
      </c>
      <c r="D15" s="24"/>
      <c r="E15" s="24" t="s">
        <v>221</v>
      </c>
      <c r="F15" s="24" t="s">
        <v>219</v>
      </c>
    </row>
    <row r="16" spans="1:7">
      <c r="B16" s="24" t="s">
        <v>646</v>
      </c>
      <c r="C16" s="24" t="s">
        <v>22</v>
      </c>
      <c r="D16" s="24" t="s">
        <v>875</v>
      </c>
      <c r="E16" s="24" t="s">
        <v>221</v>
      </c>
      <c r="F16" s="24" t="s">
        <v>219</v>
      </c>
    </row>
    <row r="17" spans="1:7">
      <c r="B17" s="12" t="s">
        <v>325</v>
      </c>
      <c r="C17" s="12" t="s">
        <v>22</v>
      </c>
      <c r="D17" s="24" t="s">
        <v>824</v>
      </c>
      <c r="E17" s="12" t="s">
        <v>221</v>
      </c>
      <c r="F17" s="9" t="s">
        <v>219</v>
      </c>
      <c r="G17" s="8"/>
    </row>
    <row r="18" spans="1:7">
      <c r="B18" s="24" t="s">
        <v>725</v>
      </c>
      <c r="C18" s="24" t="s">
        <v>22</v>
      </c>
      <c r="D18" s="24" t="s">
        <v>759</v>
      </c>
      <c r="E18" s="24" t="s">
        <v>221</v>
      </c>
      <c r="F18" s="24" t="s">
        <v>219</v>
      </c>
    </row>
    <row r="19" spans="1:7">
      <c r="B19" s="24" t="s">
        <v>742</v>
      </c>
      <c r="C19" s="24" t="s">
        <v>22</v>
      </c>
      <c r="D19" s="24" t="s">
        <v>864</v>
      </c>
      <c r="E19" s="24" t="s">
        <v>221</v>
      </c>
      <c r="F19" s="24" t="s">
        <v>219</v>
      </c>
    </row>
    <row r="20" spans="1:7">
      <c r="B20" s="24" t="s">
        <v>716</v>
      </c>
      <c r="C20" s="24" t="s">
        <v>22</v>
      </c>
      <c r="D20" s="24" t="s">
        <v>717</v>
      </c>
      <c r="E20" s="24" t="s">
        <v>221</v>
      </c>
      <c r="F20" s="24" t="s">
        <v>219</v>
      </c>
    </row>
    <row r="21" spans="1:7">
      <c r="A21" s="1">
        <v>1</v>
      </c>
      <c r="B21" s="1" t="s">
        <v>12</v>
      </c>
      <c r="C21" s="24" t="s">
        <v>23</v>
      </c>
      <c r="E21" s="9" t="s">
        <v>221</v>
      </c>
      <c r="F21" s="9" t="s">
        <v>219</v>
      </c>
      <c r="G21" s="8"/>
    </row>
    <row r="22" spans="1:7">
      <c r="A22" s="1">
        <v>1</v>
      </c>
      <c r="B22" s="24" t="s">
        <v>13</v>
      </c>
      <c r="C22" s="1" t="s">
        <v>23</v>
      </c>
      <c r="E22" s="9" t="s">
        <v>221</v>
      </c>
      <c r="F22" s="9" t="s">
        <v>219</v>
      </c>
      <c r="G22" s="8"/>
    </row>
    <row r="23" spans="1:7">
      <c r="A23" s="1">
        <v>1</v>
      </c>
      <c r="B23" s="24" t="s">
        <v>505</v>
      </c>
      <c r="C23" s="24" t="s">
        <v>475</v>
      </c>
      <c r="D23" s="24" t="s">
        <v>580</v>
      </c>
      <c r="E23" s="9" t="s">
        <v>220</v>
      </c>
      <c r="F23" s="9" t="s">
        <v>219</v>
      </c>
      <c r="G23" s="8"/>
    </row>
    <row r="24" spans="1:7">
      <c r="A24" s="1">
        <v>1</v>
      </c>
      <c r="B24" s="24" t="s">
        <v>506</v>
      </c>
      <c r="C24" s="24" t="s">
        <v>475</v>
      </c>
      <c r="D24" s="24" t="s">
        <v>527</v>
      </c>
      <c r="E24" s="9" t="s">
        <v>220</v>
      </c>
      <c r="F24" s="9" t="s">
        <v>219</v>
      </c>
      <c r="G24" s="8"/>
    </row>
    <row r="25" spans="1:7">
      <c r="A25" s="1">
        <v>1</v>
      </c>
      <c r="B25" s="1" t="s">
        <v>15</v>
      </c>
      <c r="C25" s="1" t="s">
        <v>23</v>
      </c>
      <c r="E25" s="9" t="s">
        <v>221</v>
      </c>
      <c r="F25" s="9" t="s">
        <v>219</v>
      </c>
      <c r="G25" s="8"/>
    </row>
    <row r="26" spans="1:7">
      <c r="A26" s="1">
        <v>1</v>
      </c>
      <c r="B26" s="1" t="s">
        <v>16</v>
      </c>
      <c r="C26" s="1" t="s">
        <v>23</v>
      </c>
      <c r="E26" s="9" t="s">
        <v>221</v>
      </c>
      <c r="F26" s="9" t="s">
        <v>219</v>
      </c>
      <c r="G26" s="8"/>
    </row>
    <row r="27" spans="1:7">
      <c r="A27" s="1">
        <v>1</v>
      </c>
      <c r="B27" s="1" t="s">
        <v>17</v>
      </c>
      <c r="C27" s="1" t="s">
        <v>23</v>
      </c>
      <c r="E27" s="9" t="s">
        <v>221</v>
      </c>
      <c r="F27" s="9" t="s">
        <v>219</v>
      </c>
      <c r="G27" s="8"/>
    </row>
    <row r="28" spans="1:7">
      <c r="A28" s="1">
        <v>1</v>
      </c>
      <c r="B28" s="2" t="s">
        <v>18</v>
      </c>
      <c r="C28" s="1" t="s">
        <v>23</v>
      </c>
      <c r="D28" s="2" t="s">
        <v>70</v>
      </c>
      <c r="E28" s="9" t="s">
        <v>221</v>
      </c>
      <c r="F28" s="9" t="s">
        <v>219</v>
      </c>
      <c r="G28" s="8"/>
    </row>
    <row r="29" spans="1:7">
      <c r="A29" s="1">
        <v>1</v>
      </c>
      <c r="B29" s="24" t="s">
        <v>989</v>
      </c>
      <c r="C29" s="24" t="s">
        <v>475</v>
      </c>
      <c r="D29" s="24" t="s">
        <v>995</v>
      </c>
      <c r="E29" s="9" t="s">
        <v>220</v>
      </c>
      <c r="F29" s="9" t="s">
        <v>219</v>
      </c>
      <c r="G29" s="8"/>
    </row>
    <row r="30" spans="1:7">
      <c r="A30" s="1">
        <v>1</v>
      </c>
      <c r="B30" s="7" t="s">
        <v>108</v>
      </c>
      <c r="C30" s="6" t="s">
        <v>23</v>
      </c>
      <c r="D30" s="11"/>
      <c r="E30" s="9" t="s">
        <v>221</v>
      </c>
      <c r="F30" s="9" t="s">
        <v>219</v>
      </c>
      <c r="G30" s="8"/>
    </row>
    <row r="31" spans="1:7">
      <c r="A31" s="1">
        <v>1</v>
      </c>
      <c r="B31" s="24" t="s">
        <v>458</v>
      </c>
      <c r="C31" s="24" t="s">
        <v>475</v>
      </c>
      <c r="D31" s="24" t="s">
        <v>480</v>
      </c>
      <c r="E31" s="24" t="s">
        <v>220</v>
      </c>
      <c r="F31" s="9" t="s">
        <v>219</v>
      </c>
      <c r="G31" s="8"/>
    </row>
    <row r="32" spans="1:7">
      <c r="A32" s="1">
        <v>1</v>
      </c>
      <c r="B32" s="24" t="s">
        <v>459</v>
      </c>
      <c r="C32" s="24" t="s">
        <v>475</v>
      </c>
      <c r="D32" s="24" t="s">
        <v>481</v>
      </c>
      <c r="E32" s="24" t="s">
        <v>220</v>
      </c>
      <c r="F32" s="9" t="s">
        <v>219</v>
      </c>
      <c r="G32" s="8"/>
    </row>
    <row r="33" spans="1:7">
      <c r="A33" s="1">
        <v>1</v>
      </c>
      <c r="B33" s="21" t="s">
        <v>411</v>
      </c>
      <c r="C33" s="24" t="s">
        <v>457</v>
      </c>
      <c r="D33" s="24" t="s">
        <v>996</v>
      </c>
      <c r="E33" s="9" t="s">
        <v>221</v>
      </c>
      <c r="F33" s="9" t="s">
        <v>219</v>
      </c>
      <c r="G33" s="8"/>
    </row>
    <row r="34" spans="1:7">
      <c r="A34" s="1">
        <v>1</v>
      </c>
      <c r="B34" s="20" t="s">
        <v>20</v>
      </c>
      <c r="C34" s="24" t="s">
        <v>456</v>
      </c>
      <c r="D34" s="24" t="s">
        <v>997</v>
      </c>
      <c r="E34" s="9" t="s">
        <v>221</v>
      </c>
      <c r="F34" s="9" t="s">
        <v>219</v>
      </c>
      <c r="G34" s="8"/>
    </row>
    <row r="35" spans="1:7">
      <c r="A35" s="1">
        <v>1</v>
      </c>
      <c r="B35" s="1" t="s">
        <v>21</v>
      </c>
      <c r="C35" s="24" t="s">
        <v>456</v>
      </c>
      <c r="D35" s="24" t="s">
        <v>998</v>
      </c>
      <c r="E35" s="9" t="s">
        <v>221</v>
      </c>
      <c r="F35" s="9" t="s">
        <v>219</v>
      </c>
      <c r="G35" s="8"/>
    </row>
    <row r="36" spans="1:7">
      <c r="A36" s="1">
        <v>1</v>
      </c>
      <c r="B36" s="7" t="s">
        <v>212</v>
      </c>
      <c r="C36" s="24" t="s">
        <v>456</v>
      </c>
      <c r="D36" s="24" t="s">
        <v>999</v>
      </c>
      <c r="E36" s="9" t="s">
        <v>221</v>
      </c>
      <c r="F36" s="9" t="s">
        <v>219</v>
      </c>
      <c r="G36" s="8"/>
    </row>
    <row r="37" spans="1:7">
      <c r="A37" s="1">
        <v>1</v>
      </c>
      <c r="B37" s="13" t="s">
        <v>346</v>
      </c>
      <c r="C37" s="24" t="s">
        <v>456</v>
      </c>
      <c r="D37" s="24" t="s">
        <v>1000</v>
      </c>
      <c r="E37" s="9" t="s">
        <v>221</v>
      </c>
      <c r="F37" s="9" t="s">
        <v>219</v>
      </c>
      <c r="G37" s="8"/>
    </row>
    <row r="38" spans="1:7">
      <c r="A38" s="1">
        <v>1</v>
      </c>
      <c r="B38" s="1" t="s">
        <v>19</v>
      </c>
      <c r="C38" s="24" t="s">
        <v>456</v>
      </c>
      <c r="D38" s="24" t="s">
        <v>1001</v>
      </c>
      <c r="E38" s="9" t="s">
        <v>221</v>
      </c>
      <c r="F38" s="9" t="s">
        <v>219</v>
      </c>
      <c r="G38" s="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="130" zoomScaleNormal="130" workbookViewId="0">
      <selection activeCell="E7" sqref="E7"/>
    </sheetView>
  </sheetViews>
  <sheetFormatPr defaultColWidth="9.20703125" defaultRowHeight="14.4"/>
  <cols>
    <col min="1" max="1" width="6.83984375" style="4" bestFit="1" customWidth="1"/>
    <col min="2" max="2" width="17" style="4" bestFit="1" customWidth="1"/>
    <col min="3" max="3" width="7.734375" style="4" bestFit="1" customWidth="1"/>
    <col min="4" max="4" width="16.05078125" style="4" bestFit="1" customWidth="1"/>
    <col min="5" max="5" width="46.734375" style="25" bestFit="1" customWidth="1"/>
    <col min="6" max="6" width="33.15625" style="4" bestFit="1" customWidth="1"/>
    <col min="7" max="7" width="44" style="4" bestFit="1" customWidth="1"/>
    <col min="8" max="8" width="255.68359375" style="4" bestFit="1" customWidth="1"/>
    <col min="9" max="16384" width="9.20703125" style="4"/>
  </cols>
  <sheetData>
    <row r="1" spans="1:8">
      <c r="A1" s="4" t="s">
        <v>105</v>
      </c>
      <c r="B1" s="4" t="s">
        <v>192</v>
      </c>
      <c r="C1" s="4" t="s">
        <v>0</v>
      </c>
      <c r="D1" s="4" t="s">
        <v>115</v>
      </c>
      <c r="E1" s="25" t="s">
        <v>116</v>
      </c>
      <c r="F1" s="4" t="s">
        <v>176</v>
      </c>
      <c r="G1" s="4" t="s">
        <v>211</v>
      </c>
      <c r="H1" s="4" t="s">
        <v>177</v>
      </c>
    </row>
    <row r="2" spans="1:8">
      <c r="A2" s="4">
        <v>1</v>
      </c>
      <c r="B2" s="4" t="s">
        <v>189</v>
      </c>
      <c r="C2" s="4" t="s">
        <v>195</v>
      </c>
      <c r="D2" s="4" t="s">
        <v>178</v>
      </c>
      <c r="E2" s="4">
        <v>3000</v>
      </c>
      <c r="F2" s="4" t="s">
        <v>181</v>
      </c>
      <c r="G2" s="4" t="s">
        <v>622</v>
      </c>
      <c r="H2" s="4" t="s">
        <v>186</v>
      </c>
    </row>
    <row r="3" spans="1:8">
      <c r="A3" s="4">
        <v>1</v>
      </c>
      <c r="B3" s="4" t="s">
        <v>189</v>
      </c>
      <c r="C3" s="4" t="s">
        <v>195</v>
      </c>
      <c r="D3" s="4" t="s">
        <v>179</v>
      </c>
      <c r="E3" s="4">
        <v>35</v>
      </c>
      <c r="F3" s="4" t="s">
        <v>222</v>
      </c>
      <c r="G3" s="4" t="s">
        <v>622</v>
      </c>
      <c r="H3" s="4" t="s">
        <v>187</v>
      </c>
    </row>
    <row r="4" spans="1:8">
      <c r="A4" s="4">
        <v>1</v>
      </c>
      <c r="B4" s="4" t="s">
        <v>189</v>
      </c>
      <c r="C4" s="4" t="s">
        <v>195</v>
      </c>
      <c r="D4" s="4" t="s">
        <v>180</v>
      </c>
      <c r="E4" s="4">
        <v>2</v>
      </c>
      <c r="F4" s="4" t="s">
        <v>223</v>
      </c>
      <c r="G4" s="4" t="s">
        <v>622</v>
      </c>
      <c r="H4" s="4" t="s">
        <v>224</v>
      </c>
    </row>
    <row r="5" spans="1:8">
      <c r="A5" s="4">
        <v>1</v>
      </c>
      <c r="B5" s="4" t="s">
        <v>189</v>
      </c>
      <c r="C5" s="4" t="s">
        <v>195</v>
      </c>
      <c r="D5" s="4" t="s">
        <v>210</v>
      </c>
      <c r="E5" s="4">
        <v>2.6</v>
      </c>
      <c r="F5" s="4" t="s">
        <v>225</v>
      </c>
      <c r="G5" s="4" t="s">
        <v>623</v>
      </c>
      <c r="H5" s="4" t="s">
        <v>226</v>
      </c>
    </row>
    <row r="6" spans="1:8">
      <c r="A6" s="4">
        <v>1</v>
      </c>
      <c r="B6" s="4" t="s">
        <v>189</v>
      </c>
      <c r="C6" s="4" t="s">
        <v>195</v>
      </c>
      <c r="D6" s="4" t="s">
        <v>193</v>
      </c>
      <c r="E6" s="10">
        <f>0.013*E5*(1-E15)</f>
        <v>1.014E-2</v>
      </c>
      <c r="F6" s="4" t="s">
        <v>231</v>
      </c>
      <c r="G6" s="4" t="s">
        <v>595</v>
      </c>
      <c r="H6" s="4" t="s">
        <v>194</v>
      </c>
    </row>
    <row r="7" spans="1:8">
      <c r="A7" s="4">
        <v>1</v>
      </c>
      <c r="B7" s="4" t="s">
        <v>190</v>
      </c>
      <c r="C7" s="4" t="s">
        <v>195</v>
      </c>
      <c r="D7" s="4" t="s">
        <v>182</v>
      </c>
      <c r="E7" s="4">
        <v>50</v>
      </c>
      <c r="F7" s="4" t="s">
        <v>167</v>
      </c>
      <c r="G7" s="4" t="s">
        <v>624</v>
      </c>
      <c r="H7" s="4" t="s">
        <v>227</v>
      </c>
    </row>
    <row r="8" spans="1:8">
      <c r="A8" s="4">
        <v>1</v>
      </c>
      <c r="B8" s="4" t="s">
        <v>190</v>
      </c>
      <c r="C8" s="4" t="s">
        <v>195</v>
      </c>
      <c r="D8" s="4" t="s">
        <v>107</v>
      </c>
      <c r="E8" s="4">
        <v>200</v>
      </c>
      <c r="F8" s="4" t="s">
        <v>228</v>
      </c>
      <c r="G8" s="4" t="s">
        <v>624</v>
      </c>
      <c r="H8" s="4" t="s">
        <v>188</v>
      </c>
    </row>
    <row r="9" spans="1:8">
      <c r="A9" s="4">
        <v>1</v>
      </c>
      <c r="B9" s="4" t="s">
        <v>190</v>
      </c>
      <c r="C9" s="4" t="s">
        <v>196</v>
      </c>
      <c r="D9" s="4" t="s">
        <v>203</v>
      </c>
      <c r="E9" s="4" t="s">
        <v>453</v>
      </c>
      <c r="F9" s="4" t="s">
        <v>167</v>
      </c>
      <c r="G9" s="4" t="s">
        <v>624</v>
      </c>
      <c r="H9" s="4" t="s">
        <v>229</v>
      </c>
    </row>
    <row r="10" spans="1:8">
      <c r="A10" s="4">
        <v>1</v>
      </c>
      <c r="B10" s="4" t="s">
        <v>190</v>
      </c>
      <c r="C10" s="4" t="s">
        <v>195</v>
      </c>
      <c r="D10" s="4" t="s">
        <v>206</v>
      </c>
      <c r="E10" s="4" t="s">
        <v>583</v>
      </c>
      <c r="F10" s="4" t="s">
        <v>167</v>
      </c>
      <c r="G10" s="4" t="s">
        <v>624</v>
      </c>
      <c r="H10" s="4" t="s">
        <v>198</v>
      </c>
    </row>
    <row r="11" spans="1:8" customFormat="1">
      <c r="A11" s="4">
        <v>1</v>
      </c>
      <c r="B11" t="s">
        <v>191</v>
      </c>
      <c r="C11" t="s">
        <v>196</v>
      </c>
      <c r="D11" t="s">
        <v>299</v>
      </c>
      <c r="E11" t="s">
        <v>239</v>
      </c>
      <c r="F11" t="s">
        <v>230</v>
      </c>
      <c r="G11" s="4" t="s">
        <v>624</v>
      </c>
      <c r="H11" t="s">
        <v>191</v>
      </c>
    </row>
    <row r="12" spans="1:8" customFormat="1">
      <c r="A12" s="4">
        <v>1</v>
      </c>
      <c r="B12" t="s">
        <v>191</v>
      </c>
      <c r="C12" t="s">
        <v>195</v>
      </c>
      <c r="D12" t="s">
        <v>236</v>
      </c>
      <c r="E12">
        <v>0.8</v>
      </c>
      <c r="F12" t="s">
        <v>230</v>
      </c>
      <c r="G12" t="s">
        <v>383</v>
      </c>
      <c r="H12" t="s">
        <v>183</v>
      </c>
    </row>
    <row r="13" spans="1:8" customFormat="1">
      <c r="A13" s="4">
        <v>1</v>
      </c>
      <c r="B13" t="s">
        <v>191</v>
      </c>
      <c r="C13" t="s">
        <v>195</v>
      </c>
      <c r="D13" t="s">
        <v>237</v>
      </c>
      <c r="E13">
        <v>0.7</v>
      </c>
      <c r="F13" t="s">
        <v>230</v>
      </c>
      <c r="G13" t="s">
        <v>383</v>
      </c>
      <c r="H13" t="s">
        <v>184</v>
      </c>
    </row>
    <row r="14" spans="1:8" customFormat="1">
      <c r="A14" s="4">
        <v>1</v>
      </c>
      <c r="B14" t="s">
        <v>191</v>
      </c>
      <c r="C14" t="s">
        <v>195</v>
      </c>
      <c r="D14" t="s">
        <v>238</v>
      </c>
      <c r="E14">
        <v>5</v>
      </c>
      <c r="F14" t="s">
        <v>167</v>
      </c>
      <c r="G14" t="s">
        <v>383</v>
      </c>
      <c r="H14" t="s">
        <v>185</v>
      </c>
    </row>
    <row r="15" spans="1:8" customFormat="1">
      <c r="A15" s="4">
        <v>1</v>
      </c>
      <c r="B15" t="s">
        <v>191</v>
      </c>
      <c r="C15" t="s">
        <v>195</v>
      </c>
      <c r="D15" t="s">
        <v>234</v>
      </c>
      <c r="E15" s="4">
        <f>E13</f>
        <v>0.7</v>
      </c>
      <c r="F15" t="s">
        <v>230</v>
      </c>
      <c r="G15" t="s">
        <v>383</v>
      </c>
      <c r="H15" t="s">
        <v>235</v>
      </c>
    </row>
    <row r="16" spans="1:8">
      <c r="A16" s="4">
        <v>1</v>
      </c>
      <c r="B16" s="4" t="s">
        <v>199</v>
      </c>
      <c r="C16" s="4" t="s">
        <v>196</v>
      </c>
      <c r="D16" s="4" t="s">
        <v>204</v>
      </c>
      <c r="E16" s="4" t="s">
        <v>589</v>
      </c>
      <c r="F16" s="4" t="s">
        <v>230</v>
      </c>
      <c r="G16" s="4" t="s">
        <v>383</v>
      </c>
      <c r="H16" s="4" t="s">
        <v>232</v>
      </c>
    </row>
    <row r="17" spans="1:8">
      <c r="A17" s="4">
        <v>1</v>
      </c>
      <c r="B17" s="4" t="s">
        <v>199</v>
      </c>
      <c r="C17" s="4" t="s">
        <v>195</v>
      </c>
      <c r="D17" s="4" t="s">
        <v>536</v>
      </c>
      <c r="E17" s="4">
        <f>10^(0.7624-0.0003972*3000)*5.2</f>
        <v>1.93554531569282</v>
      </c>
      <c r="F17" s="4" t="s">
        <v>426</v>
      </c>
      <c r="G17" s="4" t="s">
        <v>384</v>
      </c>
      <c r="H17" s="4" t="s">
        <v>200</v>
      </c>
    </row>
    <row r="18" spans="1:8">
      <c r="A18" s="4">
        <v>1</v>
      </c>
      <c r="B18" s="4" t="s">
        <v>199</v>
      </c>
      <c r="C18" s="4" t="s">
        <v>195</v>
      </c>
      <c r="D18" s="4" t="s">
        <v>214</v>
      </c>
      <c r="E18" s="4">
        <v>6</v>
      </c>
      <c r="F18" s="4" t="s">
        <v>167</v>
      </c>
      <c r="G18" s="4" t="s">
        <v>596</v>
      </c>
      <c r="H18" s="4" t="s">
        <v>201</v>
      </c>
    </row>
    <row r="19" spans="1:8">
      <c r="A19" s="4">
        <v>1</v>
      </c>
      <c r="B19" s="4" t="s">
        <v>202</v>
      </c>
      <c r="C19" s="4" t="s">
        <v>196</v>
      </c>
      <c r="D19" s="4" t="s">
        <v>205</v>
      </c>
      <c r="E19" s="4" t="s">
        <v>503</v>
      </c>
      <c r="F19" s="4" t="s">
        <v>230</v>
      </c>
      <c r="G19" s="4" t="s">
        <v>383</v>
      </c>
      <c r="H19" s="4" t="s">
        <v>233</v>
      </c>
    </row>
    <row r="20" spans="1:8">
      <c r="A20" s="4">
        <v>1</v>
      </c>
      <c r="B20" s="4" t="s">
        <v>202</v>
      </c>
      <c r="C20" s="4" t="s">
        <v>195</v>
      </c>
      <c r="D20" s="4" t="s">
        <v>207</v>
      </c>
      <c r="E20" s="10">
        <f>(-73.071 +71.912*EXP(1.173 * EXP(-0.017 * E2) + 0.191 * EXP(-0.00047 * E2))) / (E43* 1000)</f>
        <v>28.422127931420071</v>
      </c>
      <c r="F20" s="4" t="s">
        <v>175</v>
      </c>
      <c r="G20" s="4" t="s">
        <v>385</v>
      </c>
      <c r="H20" s="4" t="s">
        <v>209</v>
      </c>
    </row>
    <row r="21" spans="1:8">
      <c r="A21" s="4">
        <v>1</v>
      </c>
      <c r="B21" s="4" t="s">
        <v>202</v>
      </c>
      <c r="C21" s="4" t="s">
        <v>195</v>
      </c>
      <c r="D21" s="4" t="s">
        <v>215</v>
      </c>
      <c r="E21" s="4">
        <v>2</v>
      </c>
      <c r="F21" s="4" t="s">
        <v>167</v>
      </c>
      <c r="G21" s="4" t="s">
        <v>597</v>
      </c>
      <c r="H21" s="4" t="s">
        <v>216</v>
      </c>
    </row>
    <row r="22" spans="1:8" customFormat="1">
      <c r="A22" s="4">
        <v>1</v>
      </c>
      <c r="B22" t="s">
        <v>268</v>
      </c>
      <c r="C22" t="s">
        <v>195</v>
      </c>
      <c r="D22" t="s">
        <v>291</v>
      </c>
      <c r="E22" t="s">
        <v>292</v>
      </c>
      <c r="F22" t="s">
        <v>289</v>
      </c>
      <c r="G22" t="s">
        <v>293</v>
      </c>
      <c r="H22" t="s">
        <v>290</v>
      </c>
    </row>
    <row r="23" spans="1:8" customFormat="1">
      <c r="A23" s="4">
        <v>1</v>
      </c>
      <c r="B23" t="s">
        <v>268</v>
      </c>
      <c r="C23" t="s">
        <v>195</v>
      </c>
      <c r="D23" t="s">
        <v>515</v>
      </c>
      <c r="E23" s="8">
        <v>10000</v>
      </c>
      <c r="F23" t="s">
        <v>160</v>
      </c>
      <c r="G23" s="4" t="s">
        <v>625</v>
      </c>
    </row>
    <row r="24" spans="1:8" customFormat="1">
      <c r="A24" s="4">
        <v>1</v>
      </c>
      <c r="B24" t="s">
        <v>268</v>
      </c>
      <c r="C24" t="s">
        <v>195</v>
      </c>
      <c r="D24" t="s">
        <v>516</v>
      </c>
      <c r="E24" s="8">
        <v>100</v>
      </c>
      <c r="F24" t="s">
        <v>160</v>
      </c>
      <c r="G24" s="4" t="s">
        <v>625</v>
      </c>
    </row>
    <row r="25" spans="1:8" customFormat="1">
      <c r="A25" s="4">
        <v>1</v>
      </c>
      <c r="B25" t="s">
        <v>268</v>
      </c>
      <c r="C25" t="s">
        <v>195</v>
      </c>
      <c r="D25" t="s">
        <v>517</v>
      </c>
      <c r="E25" s="8">
        <v>10000</v>
      </c>
      <c r="F25" t="s">
        <v>160</v>
      </c>
      <c r="G25" s="4" t="s">
        <v>625</v>
      </c>
    </row>
    <row r="26" spans="1:8" customFormat="1">
      <c r="A26" s="4">
        <v>1</v>
      </c>
      <c r="B26" t="s">
        <v>268</v>
      </c>
      <c r="C26" t="s">
        <v>195</v>
      </c>
      <c r="D26" t="s">
        <v>518</v>
      </c>
      <c r="E26" s="8">
        <v>10000</v>
      </c>
      <c r="F26" t="s">
        <v>160</v>
      </c>
      <c r="G26" s="4" t="s">
        <v>625</v>
      </c>
    </row>
    <row r="27" spans="1:8">
      <c r="A27" s="4">
        <v>1</v>
      </c>
      <c r="B27" t="s">
        <v>241</v>
      </c>
      <c r="C27" s="4" t="s">
        <v>195</v>
      </c>
      <c r="D27" s="4" t="s">
        <v>213</v>
      </c>
      <c r="E27" s="4">
        <v>0.05</v>
      </c>
      <c r="F27" s="4" t="s">
        <v>167</v>
      </c>
      <c r="G27" s="4" t="s">
        <v>383</v>
      </c>
      <c r="H27" s="4" t="s">
        <v>240</v>
      </c>
    </row>
    <row r="28" spans="1:8">
      <c r="A28" s="4">
        <v>1</v>
      </c>
      <c r="B28" t="s">
        <v>241</v>
      </c>
      <c r="C28" t="s">
        <v>195</v>
      </c>
      <c r="D28" s="27" t="s">
        <v>269</v>
      </c>
      <c r="E28" s="8" t="s">
        <v>594</v>
      </c>
      <c r="F28" t="s">
        <v>242</v>
      </c>
      <c r="G28" t="s">
        <v>599</v>
      </c>
      <c r="H28" t="s">
        <v>243</v>
      </c>
    </row>
    <row r="29" spans="1:8">
      <c r="A29" s="4">
        <v>1</v>
      </c>
      <c r="B29" t="s">
        <v>241</v>
      </c>
      <c r="C29" t="s">
        <v>195</v>
      </c>
      <c r="D29" t="s">
        <v>270</v>
      </c>
      <c r="E29" s="8" t="s">
        <v>630</v>
      </c>
      <c r="F29" t="s">
        <v>242</v>
      </c>
      <c r="G29" t="s">
        <v>124</v>
      </c>
      <c r="H29" t="s">
        <v>244</v>
      </c>
    </row>
    <row r="30" spans="1:8">
      <c r="A30" s="4">
        <v>1</v>
      </c>
      <c r="B30" t="s">
        <v>241</v>
      </c>
      <c r="C30" t="s">
        <v>195</v>
      </c>
      <c r="D30" t="s">
        <v>271</v>
      </c>
      <c r="E30" s="8" t="s">
        <v>591</v>
      </c>
      <c r="F30" t="s">
        <v>242</v>
      </c>
      <c r="G30" t="s">
        <v>124</v>
      </c>
      <c r="H30" t="s">
        <v>245</v>
      </c>
    </row>
    <row r="31" spans="1:8">
      <c r="A31" s="4">
        <v>1</v>
      </c>
      <c r="B31" t="s">
        <v>241</v>
      </c>
      <c r="C31" t="s">
        <v>195</v>
      </c>
      <c r="D31" t="s">
        <v>272</v>
      </c>
      <c r="E31" s="8">
        <v>0</v>
      </c>
      <c r="F31" t="s">
        <v>242</v>
      </c>
      <c r="G31" t="s">
        <v>623</v>
      </c>
      <c r="H31" t="s">
        <v>246</v>
      </c>
    </row>
    <row r="32" spans="1:8">
      <c r="A32" s="4">
        <v>1</v>
      </c>
      <c r="B32" t="s">
        <v>241</v>
      </c>
      <c r="C32" t="s">
        <v>195</v>
      </c>
      <c r="D32" t="s">
        <v>273</v>
      </c>
      <c r="E32" s="8">
        <v>0</v>
      </c>
      <c r="F32" t="s">
        <v>242</v>
      </c>
      <c r="G32" t="s">
        <v>623</v>
      </c>
      <c r="H32" t="s">
        <v>247</v>
      </c>
    </row>
    <row r="33" spans="1:8">
      <c r="A33" s="4">
        <v>1</v>
      </c>
      <c r="B33" t="s">
        <v>241</v>
      </c>
      <c r="C33" t="s">
        <v>195</v>
      </c>
      <c r="D33" t="s">
        <v>274</v>
      </c>
      <c r="E33" s="8" t="s">
        <v>602</v>
      </c>
      <c r="F33" t="s">
        <v>242</v>
      </c>
      <c r="G33" t="s">
        <v>600</v>
      </c>
      <c r="H33" t="s">
        <v>248</v>
      </c>
    </row>
    <row r="34" spans="1:8">
      <c r="A34" s="4">
        <v>1</v>
      </c>
      <c r="B34" t="s">
        <v>241</v>
      </c>
      <c r="C34" t="s">
        <v>195</v>
      </c>
      <c r="D34" t="s">
        <v>275</v>
      </c>
      <c r="E34" s="8" t="s">
        <v>592</v>
      </c>
      <c r="F34" t="s">
        <v>242</v>
      </c>
      <c r="G34" t="s">
        <v>598</v>
      </c>
      <c r="H34" t="s">
        <v>249</v>
      </c>
    </row>
    <row r="35" spans="1:8">
      <c r="A35" s="4">
        <v>1</v>
      </c>
      <c r="B35" t="s">
        <v>241</v>
      </c>
      <c r="C35" t="s">
        <v>195</v>
      </c>
      <c r="D35" t="s">
        <v>379</v>
      </c>
      <c r="E35" s="8">
        <v>0</v>
      </c>
      <c r="F35" t="s">
        <v>302</v>
      </c>
      <c r="G35" t="s">
        <v>383</v>
      </c>
      <c r="H35"/>
    </row>
    <row r="36" spans="1:8">
      <c r="A36" s="4">
        <v>1</v>
      </c>
      <c r="B36" t="s">
        <v>241</v>
      </c>
      <c r="C36" t="s">
        <v>195</v>
      </c>
      <c r="D36" t="s">
        <v>281</v>
      </c>
      <c r="E36" s="8">
        <v>1.0330000000000001E-2</v>
      </c>
      <c r="F36" t="s">
        <v>250</v>
      </c>
      <c r="G36" s="4" t="s">
        <v>603</v>
      </c>
      <c r="H36" t="s">
        <v>257</v>
      </c>
    </row>
    <row r="37" spans="1:8">
      <c r="A37" s="4">
        <v>1</v>
      </c>
      <c r="B37" t="s">
        <v>241</v>
      </c>
      <c r="C37" t="s">
        <v>195</v>
      </c>
      <c r="D37" t="s">
        <v>284</v>
      </c>
      <c r="E37" s="8">
        <v>2.8000000000000001E-2</v>
      </c>
      <c r="F37" t="s">
        <v>250</v>
      </c>
      <c r="G37" s="4" t="s">
        <v>603</v>
      </c>
      <c r="H37" t="s">
        <v>261</v>
      </c>
    </row>
    <row r="38" spans="1:8">
      <c r="A38" s="4">
        <v>1</v>
      </c>
      <c r="B38" t="s">
        <v>241</v>
      </c>
      <c r="C38" t="s">
        <v>195</v>
      </c>
      <c r="D38" t="s">
        <v>288</v>
      </c>
      <c r="E38" s="8">
        <v>8.7062000000000001E-5</v>
      </c>
      <c r="F38" t="s">
        <v>250</v>
      </c>
      <c r="G38" s="4" t="s">
        <v>603</v>
      </c>
      <c r="H38" t="s">
        <v>267</v>
      </c>
    </row>
    <row r="39" spans="1:8">
      <c r="A39" s="4">
        <v>1</v>
      </c>
      <c r="B39" t="s">
        <v>241</v>
      </c>
      <c r="C39" t="s">
        <v>195</v>
      </c>
      <c r="D39" t="s">
        <v>277</v>
      </c>
      <c r="E39" s="8">
        <v>5.0000000000000003E-10</v>
      </c>
      <c r="F39" t="s">
        <v>250</v>
      </c>
      <c r="G39" s="4" t="s">
        <v>626</v>
      </c>
      <c r="H39" t="s">
        <v>253</v>
      </c>
    </row>
    <row r="40" spans="1:8">
      <c r="A40" s="4">
        <v>1</v>
      </c>
      <c r="B40" t="s">
        <v>241</v>
      </c>
      <c r="C40" t="s">
        <v>195</v>
      </c>
      <c r="D40" t="s">
        <v>278</v>
      </c>
      <c r="E40" s="8">
        <v>5.0000000000000003E-10</v>
      </c>
      <c r="F40" t="s">
        <v>250</v>
      </c>
      <c r="G40" s="4" t="s">
        <v>626</v>
      </c>
      <c r="H40" t="s">
        <v>254</v>
      </c>
    </row>
    <row r="41" spans="1:8">
      <c r="A41" s="4">
        <v>1</v>
      </c>
      <c r="B41" t="s">
        <v>241</v>
      </c>
      <c r="C41" t="s">
        <v>195</v>
      </c>
      <c r="D41" t="s">
        <v>282</v>
      </c>
      <c r="E41" s="8">
        <v>5.0000000000000003E-10</v>
      </c>
      <c r="F41" t="s">
        <v>250</v>
      </c>
      <c r="G41" s="4" t="s">
        <v>626</v>
      </c>
      <c r="H41" t="s">
        <v>258</v>
      </c>
    </row>
    <row r="42" spans="1:8">
      <c r="A42" s="4">
        <v>1</v>
      </c>
      <c r="B42" t="s">
        <v>241</v>
      </c>
      <c r="C42" t="s">
        <v>195</v>
      </c>
      <c r="D42" t="s">
        <v>279</v>
      </c>
      <c r="E42" s="8">
        <v>0</v>
      </c>
      <c r="F42" t="s">
        <v>250</v>
      </c>
      <c r="G42" s="4" t="s">
        <v>623</v>
      </c>
      <c r="H42" t="s">
        <v>255</v>
      </c>
    </row>
    <row r="43" spans="1:8">
      <c r="A43" s="4">
        <v>1</v>
      </c>
      <c r="B43" t="s">
        <v>241</v>
      </c>
      <c r="C43" t="s">
        <v>195</v>
      </c>
      <c r="D43" t="s">
        <v>208</v>
      </c>
      <c r="E43" s="8">
        <v>8.0000000000000007E-5</v>
      </c>
      <c r="F43" t="s">
        <v>250</v>
      </c>
      <c r="G43" s="4" t="s">
        <v>386</v>
      </c>
      <c r="H43" t="s">
        <v>251</v>
      </c>
    </row>
    <row r="44" spans="1:8">
      <c r="A44" s="4">
        <v>1</v>
      </c>
      <c r="B44" t="s">
        <v>241</v>
      </c>
      <c r="C44" t="s">
        <v>195</v>
      </c>
      <c r="D44" t="s">
        <v>276</v>
      </c>
      <c r="E44" s="8">
        <v>4.0000000000000003E-5</v>
      </c>
      <c r="F44" t="s">
        <v>250</v>
      </c>
      <c r="G44" s="4" t="s">
        <v>387</v>
      </c>
      <c r="H44" t="s">
        <v>252</v>
      </c>
    </row>
    <row r="45" spans="1:8">
      <c r="A45" s="4">
        <v>1</v>
      </c>
      <c r="B45" t="s">
        <v>241</v>
      </c>
      <c r="C45" t="s">
        <v>195</v>
      </c>
      <c r="D45" t="s">
        <v>280</v>
      </c>
      <c r="E45" s="8">
        <v>4.9999999999999998E-8</v>
      </c>
      <c r="F45" t="s">
        <v>250</v>
      </c>
      <c r="G45" s="4" t="s">
        <v>387</v>
      </c>
      <c r="H45" t="s">
        <v>256</v>
      </c>
    </row>
    <row r="46" spans="1:8">
      <c r="A46" s="4">
        <v>1</v>
      </c>
      <c r="B46" t="s">
        <v>241</v>
      </c>
      <c r="C46" t="s">
        <v>195</v>
      </c>
      <c r="D46" t="s">
        <v>283</v>
      </c>
      <c r="E46" s="8">
        <v>0</v>
      </c>
      <c r="F46" t="s">
        <v>250</v>
      </c>
      <c r="G46" s="4" t="s">
        <v>383</v>
      </c>
      <c r="H46" t="s">
        <v>259</v>
      </c>
    </row>
    <row r="47" spans="1:8">
      <c r="A47" s="4">
        <v>1</v>
      </c>
      <c r="B47" t="s">
        <v>241</v>
      </c>
      <c r="C47" t="s">
        <v>195</v>
      </c>
      <c r="D47" t="s">
        <v>991</v>
      </c>
      <c r="E47" s="8" t="s">
        <v>992</v>
      </c>
      <c r="F47"/>
      <c r="H47"/>
    </row>
    <row r="48" spans="1:8">
      <c r="A48" s="4">
        <v>1</v>
      </c>
      <c r="B48" t="s">
        <v>241</v>
      </c>
      <c r="C48" t="s">
        <v>195</v>
      </c>
      <c r="D48" t="s">
        <v>347</v>
      </c>
      <c r="E48" s="8">
        <v>2.7999999999999999E-6</v>
      </c>
      <c r="F48" t="s">
        <v>250</v>
      </c>
      <c r="G48" s="4" t="s">
        <v>387</v>
      </c>
      <c r="H48" t="s">
        <v>260</v>
      </c>
    </row>
    <row r="49" spans="1:8">
      <c r="A49" s="4">
        <v>1</v>
      </c>
      <c r="B49" t="s">
        <v>241</v>
      </c>
      <c r="C49" t="s">
        <v>195</v>
      </c>
      <c r="D49" t="s">
        <v>412</v>
      </c>
      <c r="E49" s="8">
        <v>1.9000000000000001E-4</v>
      </c>
      <c r="F49" t="s">
        <v>250</v>
      </c>
      <c r="G49" s="4" t="s">
        <v>387</v>
      </c>
      <c r="H49" t="s">
        <v>262</v>
      </c>
    </row>
    <row r="50" spans="1:8">
      <c r="A50" s="4">
        <v>1</v>
      </c>
      <c r="B50" t="s">
        <v>241</v>
      </c>
      <c r="C50" t="s">
        <v>195</v>
      </c>
      <c r="D50" t="s">
        <v>285</v>
      </c>
      <c r="E50">
        <v>7.7</v>
      </c>
      <c r="F50" t="s">
        <v>263</v>
      </c>
      <c r="G50" s="4" t="s">
        <v>387</v>
      </c>
      <c r="H50" t="s">
        <v>264</v>
      </c>
    </row>
    <row r="51" spans="1:8">
      <c r="A51" s="4">
        <v>1</v>
      </c>
      <c r="B51" t="s">
        <v>241</v>
      </c>
      <c r="C51" t="s">
        <v>195</v>
      </c>
      <c r="D51" t="s">
        <v>286</v>
      </c>
      <c r="E51" s="8">
        <v>2.3800000000000002E-3</v>
      </c>
      <c r="F51" t="s">
        <v>250</v>
      </c>
      <c r="G51" s="4" t="s">
        <v>387</v>
      </c>
      <c r="H51" t="s">
        <v>265</v>
      </c>
    </row>
    <row r="52" spans="1:8">
      <c r="A52" s="4">
        <v>1</v>
      </c>
      <c r="B52" t="s">
        <v>241</v>
      </c>
      <c r="C52" t="s">
        <v>195</v>
      </c>
      <c r="D52" t="s">
        <v>287</v>
      </c>
      <c r="E52" s="8">
        <v>0</v>
      </c>
      <c r="F52" t="s">
        <v>250</v>
      </c>
      <c r="G52" s="4" t="s">
        <v>383</v>
      </c>
      <c r="H52" t="s">
        <v>266</v>
      </c>
    </row>
    <row r="53" spans="1:8">
      <c r="A53" s="4">
        <v>1</v>
      </c>
      <c r="B53" t="s">
        <v>241</v>
      </c>
      <c r="C53" t="s">
        <v>195</v>
      </c>
      <c r="D53" t="s">
        <v>519</v>
      </c>
      <c r="E53" s="10" t="s">
        <v>523</v>
      </c>
      <c r="F53" t="s">
        <v>242</v>
      </c>
      <c r="G53" s="4" t="s">
        <v>627</v>
      </c>
      <c r="H53"/>
    </row>
    <row r="54" spans="1:8">
      <c r="A54" s="4">
        <v>1</v>
      </c>
      <c r="B54" t="s">
        <v>241</v>
      </c>
      <c r="C54" t="s">
        <v>195</v>
      </c>
      <c r="D54" t="s">
        <v>520</v>
      </c>
      <c r="E54" s="10" t="s">
        <v>524</v>
      </c>
      <c r="F54" t="s">
        <v>242</v>
      </c>
      <c r="G54" s="4" t="s">
        <v>627</v>
      </c>
      <c r="H54"/>
    </row>
    <row r="55" spans="1:8">
      <c r="A55" s="4">
        <v>1</v>
      </c>
      <c r="B55" t="s">
        <v>241</v>
      </c>
      <c r="C55" t="s">
        <v>195</v>
      </c>
      <c r="D55" t="s">
        <v>521</v>
      </c>
      <c r="E55" s="10" t="s">
        <v>525</v>
      </c>
      <c r="F55" t="s">
        <v>242</v>
      </c>
      <c r="G55" s="4" t="s">
        <v>628</v>
      </c>
      <c r="H55"/>
    </row>
    <row r="56" spans="1:8">
      <c r="A56" s="4">
        <v>1</v>
      </c>
      <c r="B56" t="s">
        <v>241</v>
      </c>
      <c r="C56" t="s">
        <v>195</v>
      </c>
      <c r="D56" t="s">
        <v>522</v>
      </c>
      <c r="E56" s="10" t="s">
        <v>526</v>
      </c>
      <c r="F56" t="s">
        <v>242</v>
      </c>
      <c r="G56" s="4" t="s">
        <v>628</v>
      </c>
      <c r="H56"/>
    </row>
    <row r="57" spans="1:8">
      <c r="A57" s="4">
        <v>1</v>
      </c>
      <c r="B57" s="4" t="s">
        <v>294</v>
      </c>
      <c r="C57" s="4" t="s">
        <v>195</v>
      </c>
      <c r="D57" t="s">
        <v>173</v>
      </c>
      <c r="E57" t="s">
        <v>174</v>
      </c>
      <c r="F57" t="s">
        <v>172</v>
      </c>
      <c r="G57" s="4" t="s">
        <v>603</v>
      </c>
      <c r="H57" s="4" t="s">
        <v>298</v>
      </c>
    </row>
    <row r="58" spans="1:8">
      <c r="A58" s="4">
        <v>1</v>
      </c>
      <c r="B58" s="4" t="s">
        <v>294</v>
      </c>
      <c r="C58" s="4" t="s">
        <v>195</v>
      </c>
      <c r="D58" t="s">
        <v>117</v>
      </c>
      <c r="E58">
        <v>0.125</v>
      </c>
      <c r="F58" t="s">
        <v>230</v>
      </c>
      <c r="G58" t="s">
        <v>119</v>
      </c>
      <c r="H58" t="s">
        <v>118</v>
      </c>
    </row>
    <row r="59" spans="1:8">
      <c r="A59" s="4">
        <v>1</v>
      </c>
      <c r="B59" s="4" t="s">
        <v>294</v>
      </c>
      <c r="C59" s="4" t="s">
        <v>195</v>
      </c>
      <c r="D59" t="s">
        <v>121</v>
      </c>
      <c r="E59" s="8">
        <v>60</v>
      </c>
      <c r="F59" t="s">
        <v>122</v>
      </c>
      <c r="G59" t="s">
        <v>601</v>
      </c>
      <c r="H59" t="s">
        <v>123</v>
      </c>
    </row>
    <row r="60" spans="1:8">
      <c r="A60" s="4">
        <v>1</v>
      </c>
      <c r="B60" s="4" t="s">
        <v>294</v>
      </c>
      <c r="C60" s="4" t="s">
        <v>195</v>
      </c>
      <c r="D60" t="s">
        <v>125</v>
      </c>
      <c r="E60" t="s">
        <v>897</v>
      </c>
      <c r="F60" t="s">
        <v>295</v>
      </c>
      <c r="G60" t="s">
        <v>604</v>
      </c>
      <c r="H60" t="s">
        <v>126</v>
      </c>
    </row>
    <row r="61" spans="1:8">
      <c r="A61" s="4">
        <v>1</v>
      </c>
      <c r="B61" s="4" t="s">
        <v>294</v>
      </c>
      <c r="C61" s="4" t="s">
        <v>195</v>
      </c>
      <c r="D61" t="s">
        <v>127</v>
      </c>
      <c r="E61" t="s">
        <v>593</v>
      </c>
      <c r="F61" t="s">
        <v>296</v>
      </c>
      <c r="G61" t="s">
        <v>124</v>
      </c>
      <c r="H61" t="s">
        <v>128</v>
      </c>
    </row>
    <row r="62" spans="1:8">
      <c r="A62" s="4">
        <v>1</v>
      </c>
      <c r="B62" s="4" t="s">
        <v>294</v>
      </c>
      <c r="C62" s="4" t="s">
        <v>195</v>
      </c>
      <c r="D62" t="s">
        <v>120</v>
      </c>
      <c r="E62" s="8">
        <v>9.9999999999999995E-7</v>
      </c>
      <c r="F62" t="s">
        <v>169</v>
      </c>
      <c r="G62" t="s">
        <v>131</v>
      </c>
      <c r="H62" t="s">
        <v>130</v>
      </c>
    </row>
    <row r="63" spans="1:8">
      <c r="A63" s="4">
        <v>1</v>
      </c>
      <c r="B63" s="4" t="s">
        <v>294</v>
      </c>
      <c r="C63" s="4" t="s">
        <v>195</v>
      </c>
      <c r="D63" t="s">
        <v>129</v>
      </c>
      <c r="E63" s="8">
        <v>1.0000000000000001E-5</v>
      </c>
      <c r="F63" t="s">
        <v>169</v>
      </c>
      <c r="G63" t="s">
        <v>131</v>
      </c>
      <c r="H63" t="s">
        <v>130</v>
      </c>
    </row>
    <row r="64" spans="1:8">
      <c r="A64" s="4">
        <v>1</v>
      </c>
      <c r="B64" s="4" t="s">
        <v>294</v>
      </c>
      <c r="C64" s="4" t="s">
        <v>195</v>
      </c>
      <c r="D64" t="s">
        <v>132</v>
      </c>
      <c r="E64" s="8">
        <v>1.0000000000000001E-5</v>
      </c>
      <c r="F64" t="s">
        <v>169</v>
      </c>
      <c r="G64" t="s">
        <v>131</v>
      </c>
      <c r="H64" t="s">
        <v>130</v>
      </c>
    </row>
    <row r="65" spans="1:8">
      <c r="A65" s="4">
        <v>1</v>
      </c>
      <c r="B65" s="4" t="s">
        <v>294</v>
      </c>
      <c r="C65" s="4" t="s">
        <v>195</v>
      </c>
      <c r="D65" t="s">
        <v>133</v>
      </c>
      <c r="E65" t="s">
        <v>605</v>
      </c>
      <c r="F65" t="s">
        <v>297</v>
      </c>
      <c r="G65" t="s">
        <v>131</v>
      </c>
      <c r="H65" t="s">
        <v>130</v>
      </c>
    </row>
    <row r="66" spans="1:8">
      <c r="A66" s="4">
        <v>1</v>
      </c>
      <c r="B66" s="4" t="s">
        <v>294</v>
      </c>
      <c r="C66" s="4" t="s">
        <v>195</v>
      </c>
      <c r="D66" t="s">
        <v>134</v>
      </c>
      <c r="E66" t="s">
        <v>629</v>
      </c>
      <c r="F66" t="s">
        <v>297</v>
      </c>
      <c r="G66" t="s">
        <v>124</v>
      </c>
      <c r="H66" t="s">
        <v>130</v>
      </c>
    </row>
    <row r="67" spans="1:8">
      <c r="A67" s="4">
        <v>1</v>
      </c>
      <c r="B67" s="4" t="s">
        <v>294</v>
      </c>
      <c r="C67" s="4" t="s">
        <v>195</v>
      </c>
      <c r="D67" s="27" t="s">
        <v>135</v>
      </c>
      <c r="E67" s="28">
        <v>2.6000000000000001E-6</v>
      </c>
      <c r="F67" t="s">
        <v>169</v>
      </c>
      <c r="G67" t="s">
        <v>613</v>
      </c>
      <c r="H67" t="s">
        <v>130</v>
      </c>
    </row>
    <row r="68" spans="1:8">
      <c r="A68" s="4">
        <v>1</v>
      </c>
      <c r="B68" s="4" t="s">
        <v>294</v>
      </c>
      <c r="C68" s="4" t="s">
        <v>195</v>
      </c>
      <c r="D68" t="s">
        <v>136</v>
      </c>
      <c r="E68" s="8">
        <v>10000000</v>
      </c>
      <c r="F68" t="s">
        <v>138</v>
      </c>
      <c r="G68" t="s">
        <v>131</v>
      </c>
      <c r="H68" t="s">
        <v>139</v>
      </c>
    </row>
    <row r="69" spans="1:8">
      <c r="A69" s="4">
        <v>1</v>
      </c>
      <c r="B69" s="4" t="s">
        <v>294</v>
      </c>
      <c r="C69" s="4" t="s">
        <v>195</v>
      </c>
      <c r="D69" t="s">
        <v>137</v>
      </c>
      <c r="E69" s="8">
        <v>10000000</v>
      </c>
      <c r="F69" t="s">
        <v>138</v>
      </c>
      <c r="G69" t="s">
        <v>131</v>
      </c>
      <c r="H69" t="s">
        <v>139</v>
      </c>
    </row>
    <row r="70" spans="1:8">
      <c r="A70" s="4">
        <v>1</v>
      </c>
      <c r="B70" s="4" t="s">
        <v>294</v>
      </c>
      <c r="C70" s="4" t="s">
        <v>195</v>
      </c>
      <c r="D70" t="s">
        <v>140</v>
      </c>
      <c r="E70" s="8">
        <v>0</v>
      </c>
      <c r="F70" t="s">
        <v>142</v>
      </c>
      <c r="G70" t="s">
        <v>606</v>
      </c>
      <c r="H70" t="s">
        <v>139</v>
      </c>
    </row>
    <row r="71" spans="1:8">
      <c r="A71" s="4">
        <v>1</v>
      </c>
      <c r="B71" s="4" t="s">
        <v>294</v>
      </c>
      <c r="C71" s="4" t="s">
        <v>195</v>
      </c>
      <c r="D71" t="s">
        <v>141</v>
      </c>
      <c r="E71" s="8">
        <v>1000000</v>
      </c>
      <c r="F71" t="s">
        <v>142</v>
      </c>
      <c r="G71" t="s">
        <v>607</v>
      </c>
      <c r="H71" t="s">
        <v>139</v>
      </c>
    </row>
    <row r="72" spans="1:8">
      <c r="A72" s="4">
        <v>1</v>
      </c>
      <c r="B72" s="4" t="s">
        <v>294</v>
      </c>
      <c r="C72" s="4" t="s">
        <v>195</v>
      </c>
      <c r="D72" t="s">
        <v>143</v>
      </c>
      <c r="E72" s="28">
        <v>10000000</v>
      </c>
      <c r="F72" t="s">
        <v>138</v>
      </c>
      <c r="G72" t="s">
        <v>608</v>
      </c>
      <c r="H72" t="s">
        <v>139</v>
      </c>
    </row>
    <row r="73" spans="1:8">
      <c r="A73" s="4">
        <v>1</v>
      </c>
      <c r="B73" s="4" t="s">
        <v>294</v>
      </c>
      <c r="C73" s="4" t="s">
        <v>195</v>
      </c>
      <c r="D73" t="s">
        <v>144</v>
      </c>
      <c r="E73" s="28">
        <v>1000000</v>
      </c>
      <c r="F73" t="s">
        <v>142</v>
      </c>
      <c r="G73" t="s">
        <v>609</v>
      </c>
      <c r="H73" t="s">
        <v>139</v>
      </c>
    </row>
    <row r="74" spans="1:8">
      <c r="A74" s="4">
        <v>1</v>
      </c>
      <c r="B74" s="4" t="s">
        <v>294</v>
      </c>
      <c r="C74" s="4" t="s">
        <v>195</v>
      </c>
      <c r="D74" t="s">
        <v>145</v>
      </c>
      <c r="E74" s="28">
        <v>100000</v>
      </c>
      <c r="F74" t="s">
        <v>142</v>
      </c>
      <c r="G74" t="s">
        <v>610</v>
      </c>
      <c r="H74" t="s">
        <v>139</v>
      </c>
    </row>
    <row r="75" spans="1:8">
      <c r="A75" s="4">
        <v>1</v>
      </c>
      <c r="B75" s="4" t="s">
        <v>294</v>
      </c>
      <c r="C75" s="4" t="s">
        <v>195</v>
      </c>
      <c r="D75" t="s">
        <v>146</v>
      </c>
      <c r="E75" s="28">
        <v>100000</v>
      </c>
      <c r="F75" t="s">
        <v>142</v>
      </c>
      <c r="G75" t="s">
        <v>611</v>
      </c>
      <c r="H75" t="s">
        <v>139</v>
      </c>
    </row>
    <row r="76" spans="1:8">
      <c r="A76" s="4">
        <v>1</v>
      </c>
      <c r="B76" s="4" t="s">
        <v>294</v>
      </c>
      <c r="C76" s="4" t="s">
        <v>195</v>
      </c>
      <c r="D76" t="s">
        <v>147</v>
      </c>
      <c r="E76" s="8">
        <v>10000000000</v>
      </c>
      <c r="F76" t="s">
        <v>142</v>
      </c>
      <c r="G76" t="s">
        <v>612</v>
      </c>
      <c r="H76" t="s">
        <v>139</v>
      </c>
    </row>
    <row r="77" spans="1:8">
      <c r="A77" s="4">
        <v>1</v>
      </c>
      <c r="B77" s="4" t="s">
        <v>294</v>
      </c>
      <c r="C77" s="4" t="s">
        <v>195</v>
      </c>
      <c r="D77" t="s">
        <v>148</v>
      </c>
      <c r="E77" s="8">
        <v>100000000</v>
      </c>
      <c r="F77" t="s">
        <v>142</v>
      </c>
      <c r="G77" t="s">
        <v>131</v>
      </c>
      <c r="H77" t="s">
        <v>139</v>
      </c>
    </row>
    <row r="78" spans="1:8">
      <c r="A78" s="4">
        <v>1</v>
      </c>
      <c r="B78" s="4" t="s">
        <v>294</v>
      </c>
      <c r="C78" s="4" t="s">
        <v>195</v>
      </c>
      <c r="D78" t="s">
        <v>149</v>
      </c>
      <c r="E78" s="8">
        <v>0.04</v>
      </c>
      <c r="F78" t="s">
        <v>151</v>
      </c>
      <c r="G78" t="s">
        <v>613</v>
      </c>
      <c r="H78" t="s">
        <v>139</v>
      </c>
    </row>
    <row r="79" spans="1:8">
      <c r="A79" s="4">
        <v>1</v>
      </c>
      <c r="B79" s="4" t="s">
        <v>294</v>
      </c>
      <c r="C79" s="4" t="s">
        <v>195</v>
      </c>
      <c r="D79" t="s">
        <v>150</v>
      </c>
      <c r="E79" s="8">
        <v>1E-3</v>
      </c>
      <c r="F79" t="s">
        <v>169</v>
      </c>
      <c r="G79" t="s">
        <v>613</v>
      </c>
      <c r="H79" t="s">
        <v>139</v>
      </c>
    </row>
    <row r="80" spans="1:8">
      <c r="A80" s="4">
        <v>1</v>
      </c>
      <c r="B80" s="4" t="s">
        <v>294</v>
      </c>
      <c r="C80" s="4" t="s">
        <v>195</v>
      </c>
      <c r="D80" t="s">
        <v>152</v>
      </c>
      <c r="E80" s="28">
        <v>1000000</v>
      </c>
      <c r="F80" t="s">
        <v>142</v>
      </c>
      <c r="G80" t="s">
        <v>607</v>
      </c>
      <c r="H80" t="s">
        <v>139</v>
      </c>
    </row>
    <row r="81" spans="1:8">
      <c r="A81" s="4">
        <v>1</v>
      </c>
      <c r="B81" s="4" t="s">
        <v>294</v>
      </c>
      <c r="C81" s="4" t="s">
        <v>195</v>
      </c>
      <c r="D81" t="s">
        <v>153</v>
      </c>
      <c r="E81" s="8">
        <v>10000</v>
      </c>
      <c r="F81" t="s">
        <v>142</v>
      </c>
      <c r="G81" t="s">
        <v>614</v>
      </c>
      <c r="H81" t="s">
        <v>139</v>
      </c>
    </row>
    <row r="82" spans="1:8">
      <c r="A82" s="4">
        <v>1</v>
      </c>
      <c r="B82" s="4" t="s">
        <v>294</v>
      </c>
      <c r="C82" s="4" t="s">
        <v>195</v>
      </c>
      <c r="D82" t="s">
        <v>154</v>
      </c>
      <c r="E82" s="8">
        <v>10</v>
      </c>
      <c r="F82" t="s">
        <v>156</v>
      </c>
      <c r="G82" t="s">
        <v>615</v>
      </c>
      <c r="H82" t="s">
        <v>139</v>
      </c>
    </row>
    <row r="83" spans="1:8">
      <c r="A83" s="4">
        <v>1</v>
      </c>
      <c r="B83" s="4" t="s">
        <v>294</v>
      </c>
      <c r="C83" s="4" t="s">
        <v>195</v>
      </c>
      <c r="D83" t="s">
        <v>155</v>
      </c>
      <c r="E83" s="28">
        <v>10000000</v>
      </c>
      <c r="F83" t="s">
        <v>142</v>
      </c>
      <c r="G83" t="s">
        <v>616</v>
      </c>
      <c r="H83" t="s">
        <v>139</v>
      </c>
    </row>
    <row r="84" spans="1:8">
      <c r="A84" s="4">
        <v>1</v>
      </c>
      <c r="B84" s="4" t="s">
        <v>294</v>
      </c>
      <c r="C84" s="4" t="s">
        <v>195</v>
      </c>
      <c r="D84" t="s">
        <v>157</v>
      </c>
      <c r="E84" s="28">
        <v>1E-3</v>
      </c>
      <c r="F84" t="s">
        <v>151</v>
      </c>
      <c r="G84" t="s">
        <v>617</v>
      </c>
      <c r="H84" t="s">
        <v>139</v>
      </c>
    </row>
    <row r="85" spans="1:8">
      <c r="A85" s="4">
        <v>1</v>
      </c>
      <c r="B85" s="4" t="s">
        <v>294</v>
      </c>
      <c r="C85" s="4" t="s">
        <v>195</v>
      </c>
      <c r="D85" t="s">
        <v>159</v>
      </c>
      <c r="E85" s="26">
        <f>10^mineral!D2</f>
        <v>1.3465481745351092E-3</v>
      </c>
      <c r="F85" t="s">
        <v>169</v>
      </c>
      <c r="G85" t="str">
        <f>mineral!E2</f>
        <v>Rickard2006</v>
      </c>
      <c r="H85" t="s">
        <v>161</v>
      </c>
    </row>
    <row r="86" spans="1:8">
      <c r="A86" s="4">
        <v>1</v>
      </c>
      <c r="B86" s="4" t="s">
        <v>294</v>
      </c>
      <c r="C86" s="4" t="s">
        <v>195</v>
      </c>
      <c r="D86" t="s">
        <v>158</v>
      </c>
      <c r="E86" s="28">
        <v>2000</v>
      </c>
      <c r="F86" t="s">
        <v>142</v>
      </c>
      <c r="G86" t="s">
        <v>124</v>
      </c>
      <c r="H86" t="s">
        <v>139</v>
      </c>
    </row>
    <row r="87" spans="1:8">
      <c r="A87" s="4">
        <v>1</v>
      </c>
      <c r="B87" s="4" t="s">
        <v>294</v>
      </c>
      <c r="C87" s="4" t="s">
        <v>195</v>
      </c>
      <c r="D87" t="s">
        <v>431</v>
      </c>
      <c r="E87" s="8">
        <v>100.09</v>
      </c>
      <c r="F87" t="s">
        <v>326</v>
      </c>
      <c r="G87" t="s">
        <v>438</v>
      </c>
      <c r="H87" t="s">
        <v>434</v>
      </c>
    </row>
    <row r="88" spans="1:8">
      <c r="A88" s="4">
        <v>1</v>
      </c>
      <c r="B88" s="4" t="s">
        <v>294</v>
      </c>
      <c r="C88" s="4" t="s">
        <v>195</v>
      </c>
      <c r="D88" t="s">
        <v>429</v>
      </c>
      <c r="E88" s="8">
        <v>0.35</v>
      </c>
      <c r="F88" t="s">
        <v>430</v>
      </c>
      <c r="G88" t="s">
        <v>438</v>
      </c>
      <c r="H88" t="s">
        <v>433</v>
      </c>
    </row>
    <row r="89" spans="1:8">
      <c r="A89" s="4">
        <v>1</v>
      </c>
      <c r="B89" s="4" t="s">
        <v>294</v>
      </c>
      <c r="C89" s="4" t="s">
        <v>195</v>
      </c>
      <c r="D89" t="s">
        <v>428</v>
      </c>
      <c r="E89" s="8">
        <f>10^(-14.3)*10000*365*24*3600*E88*E87</f>
        <v>5.5368829236732454E-2</v>
      </c>
      <c r="F89" t="s">
        <v>164</v>
      </c>
      <c r="G89" t="s">
        <v>438</v>
      </c>
      <c r="H89" t="s">
        <v>435</v>
      </c>
    </row>
    <row r="90" spans="1:8">
      <c r="A90" s="4">
        <v>1</v>
      </c>
      <c r="B90" s="4" t="s">
        <v>294</v>
      </c>
      <c r="C90" s="4" t="s">
        <v>195</v>
      </c>
      <c r="D90" t="s">
        <v>432</v>
      </c>
      <c r="E90" s="8">
        <f>10^(-10.8)*10000*365*24*3600*E88*E87</f>
        <v>175.09161176499725</v>
      </c>
      <c r="F90" t="s">
        <v>164</v>
      </c>
      <c r="G90" t="s">
        <v>438</v>
      </c>
      <c r="H90" t="s">
        <v>436</v>
      </c>
    </row>
    <row r="91" spans="1:8">
      <c r="A91" s="4">
        <v>1</v>
      </c>
      <c r="B91" s="4" t="s">
        <v>294</v>
      </c>
      <c r="C91" s="4" t="s">
        <v>195</v>
      </c>
      <c r="D91" t="s">
        <v>439</v>
      </c>
      <c r="E91" s="8">
        <v>5</v>
      </c>
      <c r="F91"/>
      <c r="G91" t="s">
        <v>438</v>
      </c>
      <c r="H91" t="s">
        <v>437</v>
      </c>
    </row>
    <row r="92" spans="1:8">
      <c r="A92" s="4">
        <v>1</v>
      </c>
      <c r="B92" s="4" t="s">
        <v>294</v>
      </c>
      <c r="C92" s="4" t="s">
        <v>195</v>
      </c>
      <c r="D92" t="s">
        <v>162</v>
      </c>
      <c r="E92" s="26">
        <f>10^mineral!D3</f>
        <v>7.8635743972296166E-7</v>
      </c>
      <c r="F92" t="s">
        <v>163</v>
      </c>
      <c r="G92" t="s">
        <v>415</v>
      </c>
      <c r="H92"/>
    </row>
    <row r="93" spans="1:8">
      <c r="A93" s="4">
        <v>1</v>
      </c>
      <c r="B93" s="4" t="s">
        <v>294</v>
      </c>
      <c r="C93" s="4" t="s">
        <v>196</v>
      </c>
      <c r="D93" t="s">
        <v>590</v>
      </c>
      <c r="E93">
        <v>2.5000000000000001E-2</v>
      </c>
      <c r="F93" s="4" t="s">
        <v>151</v>
      </c>
      <c r="G93" s="4" t="s">
        <v>631</v>
      </c>
      <c r="H93" t="s">
        <v>168</v>
      </c>
    </row>
    <row r="94" spans="1:8">
      <c r="A94" s="4">
        <v>1</v>
      </c>
      <c r="B94" s="4" t="s">
        <v>294</v>
      </c>
      <c r="C94" s="4" t="s">
        <v>195</v>
      </c>
      <c r="D94" t="s">
        <v>170</v>
      </c>
      <c r="E94" s="31">
        <v>6.2E-4</v>
      </c>
      <c r="F94" t="s">
        <v>169</v>
      </c>
      <c r="G94" t="s">
        <v>618</v>
      </c>
      <c r="H94" t="s">
        <v>171</v>
      </c>
    </row>
    <row r="95" spans="1:8">
      <c r="A95" s="4">
        <v>1</v>
      </c>
      <c r="B95" t="s">
        <v>241</v>
      </c>
      <c r="C95" s="4" t="s">
        <v>195</v>
      </c>
      <c r="D95" t="s">
        <v>342</v>
      </c>
      <c r="E95" s="8">
        <f>E98</f>
        <v>-2.4</v>
      </c>
      <c r="F95" s="8"/>
      <c r="G95" s="4" t="s">
        <v>632</v>
      </c>
      <c r="H95"/>
    </row>
    <row r="96" spans="1:8">
      <c r="A96" s="4">
        <v>1</v>
      </c>
      <c r="B96" t="s">
        <v>241</v>
      </c>
      <c r="C96" s="4" t="s">
        <v>195</v>
      </c>
      <c r="D96" t="s">
        <v>343</v>
      </c>
      <c r="E96" s="8">
        <f>E98</f>
        <v>-2.4</v>
      </c>
      <c r="G96" s="4" t="s">
        <v>632</v>
      </c>
    </row>
    <row r="97" spans="1:8">
      <c r="A97" s="4">
        <v>1</v>
      </c>
      <c r="B97" t="s">
        <v>241</v>
      </c>
      <c r="C97" t="s">
        <v>195</v>
      </c>
      <c r="D97" t="s">
        <v>478</v>
      </c>
      <c r="E97" s="8">
        <v>3.5000000000000002E-11</v>
      </c>
      <c r="F97" t="s">
        <v>250</v>
      </c>
      <c r="G97" s="4" t="s">
        <v>632</v>
      </c>
      <c r="H97" t="s">
        <v>334</v>
      </c>
    </row>
    <row r="98" spans="1:8">
      <c r="A98" s="4">
        <v>1</v>
      </c>
      <c r="B98" t="s">
        <v>241</v>
      </c>
      <c r="C98" t="s">
        <v>195</v>
      </c>
      <c r="D98" t="s">
        <v>479</v>
      </c>
      <c r="E98" s="8">
        <v>-2.4</v>
      </c>
      <c r="F98" t="s">
        <v>340</v>
      </c>
      <c r="G98" s="4" t="s">
        <v>632</v>
      </c>
      <c r="H98" t="s">
        <v>336</v>
      </c>
    </row>
    <row r="99" spans="1:8">
      <c r="A99" s="4">
        <v>1</v>
      </c>
      <c r="B99" t="s">
        <v>241</v>
      </c>
      <c r="C99" t="s">
        <v>195</v>
      </c>
      <c r="D99" t="s">
        <v>476</v>
      </c>
      <c r="E99" s="8">
        <f>E97/((E98/10000+1)*0.512638+1)</f>
        <v>2.3140266884232977E-11</v>
      </c>
      <c r="F99" t="s">
        <v>250</v>
      </c>
      <c r="G99" s="4" t="s">
        <v>632</v>
      </c>
      <c r="H99" t="s">
        <v>337</v>
      </c>
    </row>
    <row r="100" spans="1:8">
      <c r="A100" s="4">
        <v>1</v>
      </c>
      <c r="B100" t="s">
        <v>241</v>
      </c>
      <c r="C100" t="s">
        <v>195</v>
      </c>
      <c r="D100" t="s">
        <v>477</v>
      </c>
      <c r="E100" s="8">
        <f>E97-E99</f>
        <v>1.1859733115767025E-11</v>
      </c>
      <c r="F100" t="s">
        <v>250</v>
      </c>
      <c r="G100" s="4" t="s">
        <v>632</v>
      </c>
      <c r="H100" t="s">
        <v>338</v>
      </c>
    </row>
    <row r="101" spans="1:8">
      <c r="A101" s="4">
        <v>1</v>
      </c>
      <c r="B101" t="s">
        <v>241</v>
      </c>
      <c r="C101" t="s">
        <v>195</v>
      </c>
      <c r="D101" t="s">
        <v>449</v>
      </c>
      <c r="E101" s="8">
        <f>E98</f>
        <v>-2.4</v>
      </c>
      <c r="F101" t="s">
        <v>340</v>
      </c>
      <c r="G101" s="4" t="s">
        <v>632</v>
      </c>
      <c r="H101"/>
    </row>
    <row r="102" spans="1:8">
      <c r="A102" s="4">
        <v>1</v>
      </c>
      <c r="B102" t="s">
        <v>241</v>
      </c>
      <c r="C102" t="s">
        <v>195</v>
      </c>
      <c r="D102" t="s">
        <v>447</v>
      </c>
      <c r="E102" s="8">
        <v>1E-14</v>
      </c>
      <c r="F102" t="s">
        <v>242</v>
      </c>
      <c r="G102" s="4" t="s">
        <v>635</v>
      </c>
      <c r="H102"/>
    </row>
    <row r="103" spans="1:8">
      <c r="A103" s="4">
        <v>1</v>
      </c>
      <c r="B103" t="s">
        <v>241</v>
      </c>
      <c r="C103" t="s">
        <v>195</v>
      </c>
      <c r="D103" t="s">
        <v>448</v>
      </c>
      <c r="E103" s="8">
        <f>E102*(E101/10000+1)*0.512638</f>
        <v>5.1251496687999999E-15</v>
      </c>
      <c r="F103" t="s">
        <v>242</v>
      </c>
      <c r="G103" s="4" t="s">
        <v>635</v>
      </c>
      <c r="H103"/>
    </row>
    <row r="104" spans="1:8">
      <c r="A104" s="4">
        <v>1</v>
      </c>
      <c r="B104" s="4" t="s">
        <v>294</v>
      </c>
      <c r="C104" s="4" t="s">
        <v>195</v>
      </c>
      <c r="D104" s="4" t="s">
        <v>345</v>
      </c>
      <c r="E104" s="25">
        <f>10^mineral!D6</f>
        <v>1.1675424726716149E-18</v>
      </c>
      <c r="F104" t="s">
        <v>636</v>
      </c>
      <c r="G104" s="4" t="str">
        <f>mineral!E6</f>
        <v>Gausse2016, Byrne1993</v>
      </c>
    </row>
    <row r="105" spans="1:8">
      <c r="A105" s="4">
        <v>1</v>
      </c>
      <c r="B105" s="4" t="s">
        <v>294</v>
      </c>
      <c r="C105" s="4" t="s">
        <v>195</v>
      </c>
      <c r="D105" s="4" t="s">
        <v>450</v>
      </c>
      <c r="E105" s="10">
        <v>9.9999999999999995E-8</v>
      </c>
      <c r="F105" t="s">
        <v>637</v>
      </c>
      <c r="G105" s="4" t="s">
        <v>124</v>
      </c>
    </row>
    <row r="106" spans="1:8" customFormat="1">
      <c r="A106" s="4">
        <v>1</v>
      </c>
      <c r="B106" t="s">
        <v>268</v>
      </c>
      <c r="C106" t="s">
        <v>195</v>
      </c>
      <c r="D106" t="s">
        <v>464</v>
      </c>
      <c r="E106" s="8">
        <v>0</v>
      </c>
      <c r="F106" t="s">
        <v>160</v>
      </c>
    </row>
    <row r="107" spans="1:8" customFormat="1">
      <c r="A107" s="4">
        <v>1</v>
      </c>
      <c r="B107" t="s">
        <v>268</v>
      </c>
      <c r="C107" t="s">
        <v>195</v>
      </c>
      <c r="D107" t="s">
        <v>465</v>
      </c>
      <c r="E107" s="8">
        <v>0</v>
      </c>
      <c r="F107" t="s">
        <v>160</v>
      </c>
    </row>
    <row r="108" spans="1:8">
      <c r="A108" s="4">
        <v>1</v>
      </c>
      <c r="B108" t="s">
        <v>268</v>
      </c>
      <c r="C108" s="4" t="s">
        <v>195</v>
      </c>
      <c r="D108" s="4" t="s">
        <v>553</v>
      </c>
      <c r="E108" s="29">
        <v>2.5000000000000001E-2</v>
      </c>
      <c r="F108" s="4" t="s">
        <v>619</v>
      </c>
      <c r="G108" s="4" t="s">
        <v>620</v>
      </c>
    </row>
    <row r="109" spans="1:8">
      <c r="A109" s="4">
        <v>1</v>
      </c>
      <c r="B109" t="s">
        <v>268</v>
      </c>
      <c r="C109" s="4" t="s">
        <v>195</v>
      </c>
      <c r="D109" s="4" t="s">
        <v>554</v>
      </c>
      <c r="E109" s="29">
        <v>5.0000000000000001E-3</v>
      </c>
      <c r="F109" s="4" t="s">
        <v>619</v>
      </c>
      <c r="G109" s="4" t="s">
        <v>621</v>
      </c>
    </row>
    <row r="110" spans="1:8">
      <c r="A110" s="4">
        <v>1</v>
      </c>
      <c r="B110" t="s">
        <v>241</v>
      </c>
      <c r="C110" t="s">
        <v>195</v>
      </c>
      <c r="D110" t="s">
        <v>460</v>
      </c>
      <c r="E110" s="10" t="s">
        <v>499</v>
      </c>
      <c r="F110" t="s">
        <v>242</v>
      </c>
      <c r="G110" s="4" t="s">
        <v>633</v>
      </c>
    </row>
    <row r="111" spans="1:8">
      <c r="A111" s="4">
        <v>1</v>
      </c>
      <c r="B111" t="s">
        <v>241</v>
      </c>
      <c r="C111" t="s">
        <v>195</v>
      </c>
      <c r="D111" t="s">
        <v>461</v>
      </c>
      <c r="E111" s="10" t="s">
        <v>500</v>
      </c>
      <c r="F111" t="s">
        <v>242</v>
      </c>
      <c r="G111" s="4" t="s">
        <v>634</v>
      </c>
    </row>
    <row r="112" spans="1:8">
      <c r="A112" s="4">
        <v>1</v>
      </c>
      <c r="B112" t="s">
        <v>241</v>
      </c>
      <c r="C112" t="s">
        <v>195</v>
      </c>
      <c r="D112" t="s">
        <v>462</v>
      </c>
      <c r="E112" s="10" t="s">
        <v>501</v>
      </c>
      <c r="F112" t="s">
        <v>242</v>
      </c>
      <c r="G112" s="4" t="s">
        <v>633</v>
      </c>
    </row>
    <row r="113" spans="1:8">
      <c r="A113" s="4">
        <v>1</v>
      </c>
      <c r="B113" t="s">
        <v>241</v>
      </c>
      <c r="C113" t="s">
        <v>195</v>
      </c>
      <c r="D113" t="s">
        <v>463</v>
      </c>
      <c r="E113" s="10" t="s">
        <v>502</v>
      </c>
      <c r="F113" t="s">
        <v>242</v>
      </c>
      <c r="G113" s="4" t="s">
        <v>634</v>
      </c>
    </row>
    <row r="114" spans="1:8">
      <c r="A114" s="4">
        <v>1</v>
      </c>
      <c r="B114" t="s">
        <v>241</v>
      </c>
      <c r="C114" t="s">
        <v>195</v>
      </c>
      <c r="D114" t="s">
        <v>559</v>
      </c>
      <c r="E114" s="10" t="s">
        <v>565</v>
      </c>
      <c r="F114" t="s">
        <v>242</v>
      </c>
      <c r="G114" s="4" t="s">
        <v>633</v>
      </c>
    </row>
    <row r="115" spans="1:8">
      <c r="A115" s="4">
        <v>1</v>
      </c>
      <c r="B115" t="s">
        <v>241</v>
      </c>
      <c r="C115" t="s">
        <v>195</v>
      </c>
      <c r="D115" t="s">
        <v>560</v>
      </c>
      <c r="E115" s="10" t="s">
        <v>566</v>
      </c>
      <c r="F115" t="s">
        <v>242</v>
      </c>
      <c r="G115" s="4" t="s">
        <v>634</v>
      </c>
    </row>
    <row r="116" spans="1:8">
      <c r="A116" s="4">
        <v>1</v>
      </c>
      <c r="B116" t="s">
        <v>241</v>
      </c>
      <c r="C116" t="s">
        <v>195</v>
      </c>
      <c r="D116" t="s">
        <v>561</v>
      </c>
      <c r="E116" s="10" t="s">
        <v>567</v>
      </c>
      <c r="F116" t="s">
        <v>242</v>
      </c>
      <c r="G116" s="4" t="s">
        <v>633</v>
      </c>
    </row>
    <row r="117" spans="1:8">
      <c r="A117" s="4">
        <v>1</v>
      </c>
      <c r="B117" t="s">
        <v>241</v>
      </c>
      <c r="C117" t="s">
        <v>195</v>
      </c>
      <c r="D117" t="s">
        <v>562</v>
      </c>
      <c r="E117" s="10" t="s">
        <v>568</v>
      </c>
      <c r="F117" t="s">
        <v>242</v>
      </c>
      <c r="G117" s="4" t="s">
        <v>634</v>
      </c>
    </row>
    <row r="118" spans="1:8">
      <c r="B118" t="s">
        <v>241</v>
      </c>
      <c r="C118" s="4" t="s">
        <v>195</v>
      </c>
      <c r="D118" t="s">
        <v>776</v>
      </c>
      <c r="E118" s="10">
        <v>2</v>
      </c>
      <c r="F118" t="s">
        <v>301</v>
      </c>
      <c r="G118" s="4" t="s">
        <v>775</v>
      </c>
    </row>
    <row r="119" spans="1:8">
      <c r="B119" t="s">
        <v>241</v>
      </c>
      <c r="C119" s="4" t="s">
        <v>195</v>
      </c>
      <c r="D119" t="s">
        <v>640</v>
      </c>
      <c r="E119" s="16" t="s">
        <v>777</v>
      </c>
      <c r="F119" t="s">
        <v>242</v>
      </c>
    </row>
    <row r="120" spans="1:8">
      <c r="B120" s="4" t="s">
        <v>294</v>
      </c>
      <c r="C120" s="4" t="s">
        <v>195</v>
      </c>
      <c r="D120" s="4" t="s">
        <v>638</v>
      </c>
      <c r="E120" s="10">
        <f>10^mineral!D10</f>
        <v>4.334745915300865E+18</v>
      </c>
    </row>
    <row r="121" spans="1:8">
      <c r="B121" s="4" t="s">
        <v>294</v>
      </c>
      <c r="C121" s="4" t="s">
        <v>195</v>
      </c>
      <c r="D121" t="s">
        <v>641</v>
      </c>
      <c r="E121" s="44">
        <v>550000</v>
      </c>
      <c r="F121" s="4" t="s">
        <v>645</v>
      </c>
      <c r="G121" s="4" t="s">
        <v>778</v>
      </c>
    </row>
    <row r="122" spans="1:8">
      <c r="B122" s="4" t="s">
        <v>294</v>
      </c>
      <c r="C122" s="4" t="s">
        <v>195</v>
      </c>
      <c r="D122" t="s">
        <v>642</v>
      </c>
      <c r="E122" s="45">
        <v>392.60899999999998</v>
      </c>
      <c r="F122" s="4" t="s">
        <v>326</v>
      </c>
    </row>
    <row r="123" spans="1:8">
      <c r="B123" s="4" t="s">
        <v>294</v>
      </c>
      <c r="C123" s="4" t="s">
        <v>195</v>
      </c>
      <c r="D123" t="s">
        <v>643</v>
      </c>
      <c r="E123" s="45">
        <v>66000</v>
      </c>
      <c r="F123" t="s">
        <v>329</v>
      </c>
    </row>
    <row r="124" spans="1:8">
      <c r="B124" s="4" t="s">
        <v>294</v>
      </c>
      <c r="C124" s="4" t="s">
        <v>195</v>
      </c>
      <c r="D124" t="s">
        <v>792</v>
      </c>
      <c r="E124" s="10">
        <f>10^(-19)/10000*365*24*3600</f>
        <v>3.1535999999999996E-16</v>
      </c>
      <c r="F124" t="s">
        <v>327</v>
      </c>
      <c r="G124" s="4" t="s">
        <v>778</v>
      </c>
    </row>
    <row r="125" spans="1:8">
      <c r="B125" s="4" t="s">
        <v>294</v>
      </c>
      <c r="C125" s="4" t="s">
        <v>195</v>
      </c>
      <c r="D125" t="s">
        <v>644</v>
      </c>
      <c r="E125" s="8">
        <f>E124*E121*E122</f>
        <v>6.8097245831999998E-8</v>
      </c>
      <c r="F125" t="s">
        <v>175</v>
      </c>
      <c r="G125" s="4" t="s">
        <v>778</v>
      </c>
    </row>
    <row r="126" spans="1:8">
      <c r="B126" s="4" t="s">
        <v>294</v>
      </c>
      <c r="C126" s="4" t="s">
        <v>195</v>
      </c>
      <c r="D126" t="s">
        <v>763</v>
      </c>
      <c r="E126" s="8">
        <v>1.7E-5</v>
      </c>
      <c r="F126" t="s">
        <v>320</v>
      </c>
      <c r="G126" s="4" t="s">
        <v>762</v>
      </c>
      <c r="H126" t="s">
        <v>321</v>
      </c>
    </row>
    <row r="127" spans="1:8">
      <c r="B127" s="4" t="s">
        <v>294</v>
      </c>
      <c r="C127" s="4" t="s">
        <v>195</v>
      </c>
      <c r="D127" t="s">
        <v>764</v>
      </c>
      <c r="E127" s="16">
        <v>6.2</v>
      </c>
      <c r="F127"/>
      <c r="G127" s="4" t="s">
        <v>762</v>
      </c>
      <c r="H127"/>
    </row>
    <row r="128" spans="1:8">
      <c r="B128" s="4" t="s">
        <v>294</v>
      </c>
      <c r="C128" s="4" t="s">
        <v>195</v>
      </c>
      <c r="D128" t="s">
        <v>765</v>
      </c>
      <c r="E128" s="16" t="s">
        <v>767</v>
      </c>
      <c r="F128"/>
      <c r="H128"/>
    </row>
    <row r="129" spans="2:8">
      <c r="B129" s="4" t="s">
        <v>294</v>
      </c>
      <c r="C129" s="4" t="s">
        <v>195</v>
      </c>
      <c r="D129" t="s">
        <v>766</v>
      </c>
      <c r="E129" s="16" t="s">
        <v>768</v>
      </c>
      <c r="F129"/>
      <c r="H129"/>
    </row>
    <row r="130" spans="2:8">
      <c r="B130" s="4" t="s">
        <v>294</v>
      </c>
      <c r="C130" s="4" t="s">
        <v>195</v>
      </c>
      <c r="D130" t="s">
        <v>871</v>
      </c>
      <c r="E130" s="16">
        <v>100</v>
      </c>
      <c r="F130" s="4" t="s">
        <v>122</v>
      </c>
      <c r="G130" s="4" t="s">
        <v>872</v>
      </c>
      <c r="H130"/>
    </row>
    <row r="131" spans="2:8">
      <c r="B131" t="s">
        <v>241</v>
      </c>
      <c r="C131" t="s">
        <v>195</v>
      </c>
      <c r="D131" t="s">
        <v>769</v>
      </c>
      <c r="E131" s="16">
        <v>0</v>
      </c>
      <c r="F131" t="s">
        <v>301</v>
      </c>
      <c r="G131" s="4" t="s">
        <v>775</v>
      </c>
      <c r="H131"/>
    </row>
    <row r="132" spans="2:8">
      <c r="B132" t="s">
        <v>241</v>
      </c>
      <c r="C132" t="s">
        <v>195</v>
      </c>
      <c r="D132" t="s">
        <v>331</v>
      </c>
      <c r="E132" s="16" t="s">
        <v>783</v>
      </c>
      <c r="F132" t="s">
        <v>242</v>
      </c>
      <c r="H132" t="s">
        <v>333</v>
      </c>
    </row>
    <row r="133" spans="2:8">
      <c r="B133" s="4" t="s">
        <v>294</v>
      </c>
      <c r="C133" s="4" t="s">
        <v>195</v>
      </c>
      <c r="D133" t="s">
        <v>322</v>
      </c>
      <c r="E133" s="8">
        <f>10^mineral!D7</f>
        <v>4.3239077043030241</v>
      </c>
      <c r="F133" t="s">
        <v>332</v>
      </c>
      <c r="H133"/>
    </row>
    <row r="134" spans="2:8">
      <c r="B134" s="4" t="s">
        <v>294</v>
      </c>
      <c r="C134" s="4" t="s">
        <v>195</v>
      </c>
      <c r="D134" t="s">
        <v>324</v>
      </c>
      <c r="E134" s="16">
        <v>70000</v>
      </c>
      <c r="F134" t="s">
        <v>323</v>
      </c>
      <c r="G134" s="4" t="s">
        <v>760</v>
      </c>
    </row>
    <row r="135" spans="2:8">
      <c r="B135" s="4" t="s">
        <v>294</v>
      </c>
      <c r="C135" s="4" t="s">
        <v>195</v>
      </c>
      <c r="D135" t="s">
        <v>870</v>
      </c>
      <c r="E135" s="16">
        <v>88.16</v>
      </c>
      <c r="F135" t="s">
        <v>326</v>
      </c>
      <c r="H135"/>
    </row>
    <row r="136" spans="2:8">
      <c r="B136" s="4" t="s">
        <v>294</v>
      </c>
      <c r="C136" s="4" t="s">
        <v>195</v>
      </c>
      <c r="D136" t="s">
        <v>328</v>
      </c>
      <c r="E136" s="16">
        <v>21500</v>
      </c>
      <c r="F136" t="s">
        <v>329</v>
      </c>
      <c r="G136" s="4" t="s">
        <v>761</v>
      </c>
      <c r="H136"/>
    </row>
    <row r="137" spans="2:8">
      <c r="B137" s="4" t="s">
        <v>294</v>
      </c>
      <c r="C137" s="4" t="s">
        <v>195</v>
      </c>
      <c r="D137" t="s">
        <v>791</v>
      </c>
      <c r="E137" s="8">
        <f>0.000108*EXP(-E136/8.314/(273.15+2))*365*24*3600/10000</f>
        <v>2.8216954153142915E-5</v>
      </c>
      <c r="F137" t="s">
        <v>327</v>
      </c>
      <c r="G137" s="4" t="s">
        <v>761</v>
      </c>
      <c r="H137"/>
    </row>
    <row r="138" spans="2:8">
      <c r="B138" s="4" t="s">
        <v>294</v>
      </c>
      <c r="C138" s="4" t="s">
        <v>195</v>
      </c>
      <c r="D138" t="s">
        <v>330</v>
      </c>
      <c r="E138" s="8">
        <f>E137*E134*E135</f>
        <v>174.13246746987554</v>
      </c>
      <c r="F138" t="s">
        <v>175</v>
      </c>
      <c r="G138" s="4" t="s">
        <v>761</v>
      </c>
      <c r="H138"/>
    </row>
    <row r="139" spans="2:8">
      <c r="B139" s="4" t="s">
        <v>241</v>
      </c>
      <c r="C139" s="4" t="s">
        <v>195</v>
      </c>
      <c r="D139" t="s">
        <v>770</v>
      </c>
      <c r="E139" s="8">
        <v>0</v>
      </c>
      <c r="F139" t="s">
        <v>301</v>
      </c>
      <c r="G139" s="4" t="s">
        <v>775</v>
      </c>
      <c r="H139"/>
    </row>
    <row r="140" spans="2:8">
      <c r="B140" s="4" t="s">
        <v>241</v>
      </c>
      <c r="C140" s="4" t="s">
        <v>195</v>
      </c>
      <c r="D140" t="s">
        <v>720</v>
      </c>
      <c r="E140" s="16" t="s">
        <v>785</v>
      </c>
      <c r="F140" t="s">
        <v>242</v>
      </c>
    </row>
    <row r="141" spans="2:8">
      <c r="B141" s="4" t="s">
        <v>294</v>
      </c>
      <c r="C141" s="4" t="s">
        <v>195</v>
      </c>
      <c r="D141" s="4" t="s">
        <v>719</v>
      </c>
      <c r="E141" s="10">
        <f>10^mineral!D17</f>
        <v>4.3022490877142357E+23</v>
      </c>
    </row>
    <row r="142" spans="2:8">
      <c r="B142" s="4" t="s">
        <v>294</v>
      </c>
      <c r="C142" s="4" t="s">
        <v>195</v>
      </c>
      <c r="D142" t="s">
        <v>721</v>
      </c>
      <c r="E142" s="44">
        <v>70000</v>
      </c>
      <c r="F142" s="4" t="s">
        <v>645</v>
      </c>
      <c r="G142" s="4" t="s">
        <v>779</v>
      </c>
    </row>
    <row r="143" spans="2:8">
      <c r="B143" s="4" t="s">
        <v>294</v>
      </c>
      <c r="C143" s="4" t="s">
        <v>195</v>
      </c>
      <c r="D143" t="s">
        <v>722</v>
      </c>
      <c r="E143" s="44">
        <v>226.32</v>
      </c>
      <c r="F143" s="4" t="s">
        <v>326</v>
      </c>
    </row>
    <row r="144" spans="2:8">
      <c r="B144" s="4" t="s">
        <v>294</v>
      </c>
      <c r="C144" s="4" t="s">
        <v>195</v>
      </c>
      <c r="D144" t="s">
        <v>723</v>
      </c>
      <c r="E144" s="44">
        <v>43900</v>
      </c>
      <c r="F144" t="s">
        <v>329</v>
      </c>
      <c r="G144" s="4" t="s">
        <v>781</v>
      </c>
    </row>
    <row r="145" spans="2:8">
      <c r="B145" s="4" t="s">
        <v>294</v>
      </c>
      <c r="C145" s="4" t="s">
        <v>195</v>
      </c>
      <c r="D145" t="s">
        <v>790</v>
      </c>
      <c r="E145" s="10">
        <f>10^(-11.01)*EXP(-E144/8.314*(1/(273.15+2)-1/298.15))/10000*365*24*3600</f>
        <v>7.0125931262606963E-9</v>
      </c>
      <c r="F145" t="s">
        <v>327</v>
      </c>
      <c r="G145" s="4" t="s">
        <v>781</v>
      </c>
    </row>
    <row r="146" spans="2:8">
      <c r="B146" s="4" t="s">
        <v>294</v>
      </c>
      <c r="C146" s="4" t="s">
        <v>195</v>
      </c>
      <c r="D146" t="s">
        <v>724</v>
      </c>
      <c r="E146" s="8">
        <f>E145*E142*E143</f>
        <v>0.11109630534347245</v>
      </c>
      <c r="F146" t="s">
        <v>175</v>
      </c>
      <c r="G146" s="4" t="s">
        <v>781</v>
      </c>
    </row>
    <row r="147" spans="2:8">
      <c r="B147" t="s">
        <v>241</v>
      </c>
      <c r="C147" t="s">
        <v>195</v>
      </c>
      <c r="D147" t="s">
        <v>771</v>
      </c>
      <c r="E147" s="16">
        <v>0</v>
      </c>
      <c r="F147" t="s">
        <v>301</v>
      </c>
      <c r="G147" s="4" t="s">
        <v>775</v>
      </c>
    </row>
    <row r="148" spans="2:8">
      <c r="B148" t="s">
        <v>241</v>
      </c>
      <c r="C148" t="s">
        <v>195</v>
      </c>
      <c r="D148" t="s">
        <v>736</v>
      </c>
      <c r="E148" s="16" t="s">
        <v>772</v>
      </c>
      <c r="F148" t="s">
        <v>332</v>
      </c>
      <c r="G148"/>
      <c r="H148" t="s">
        <v>333</v>
      </c>
    </row>
    <row r="149" spans="2:8">
      <c r="B149" s="4" t="s">
        <v>294</v>
      </c>
      <c r="C149" s="4" t="s">
        <v>195</v>
      </c>
      <c r="D149" s="4" t="s">
        <v>735</v>
      </c>
      <c r="E149" s="10">
        <f>10^mineral!D18</f>
        <v>8.280328109043306E+72</v>
      </c>
      <c r="F149" t="s">
        <v>332</v>
      </c>
    </row>
    <row r="150" spans="2:8">
      <c r="B150" s="4" t="s">
        <v>294</v>
      </c>
      <c r="C150" s="4" t="s">
        <v>195</v>
      </c>
      <c r="D150" t="s">
        <v>737</v>
      </c>
      <c r="E150" s="16">
        <v>70000</v>
      </c>
      <c r="F150" t="s">
        <v>323</v>
      </c>
      <c r="G150" s="4" t="s">
        <v>779</v>
      </c>
      <c r="H150"/>
    </row>
    <row r="151" spans="2:8">
      <c r="B151" s="4" t="s">
        <v>294</v>
      </c>
      <c r="C151" s="4" t="s">
        <v>195</v>
      </c>
      <c r="D151" t="s">
        <v>738</v>
      </c>
      <c r="E151" s="16">
        <v>618.87940000000003</v>
      </c>
      <c r="F151" t="s">
        <v>326</v>
      </c>
      <c r="H151"/>
    </row>
    <row r="152" spans="2:8">
      <c r="B152" s="4" t="s">
        <v>294</v>
      </c>
      <c r="C152" s="4" t="s">
        <v>195</v>
      </c>
      <c r="D152" t="s">
        <v>739</v>
      </c>
      <c r="E152" s="16">
        <v>24000</v>
      </c>
      <c r="F152" t="s">
        <v>329</v>
      </c>
      <c r="G152" s="4" t="s">
        <v>782</v>
      </c>
      <c r="H152"/>
    </row>
    <row r="153" spans="2:8">
      <c r="B153" s="4" t="s">
        <v>294</v>
      </c>
      <c r="C153" s="4" t="s">
        <v>195</v>
      </c>
      <c r="D153" t="s">
        <v>789</v>
      </c>
      <c r="E153" s="8">
        <f>10^(-12.8)*EXP(-E168/8.314*(1/(273.15+2)-(1/298.15)))/10000*365*24*3600</f>
        <v>2.2249476250815602E-10</v>
      </c>
      <c r="F153" t="s">
        <v>327</v>
      </c>
      <c r="G153" s="4" t="s">
        <v>782</v>
      </c>
      <c r="H153"/>
    </row>
    <row r="154" spans="2:8">
      <c r="B154" s="4" t="s">
        <v>294</v>
      </c>
      <c r="C154" s="4" t="s">
        <v>195</v>
      </c>
      <c r="D154" t="s">
        <v>740</v>
      </c>
      <c r="E154" s="8">
        <f>E153*E151*E150</f>
        <v>9.638819758693306E-3</v>
      </c>
      <c r="F154" t="s">
        <v>175</v>
      </c>
      <c r="G154" s="4" t="s">
        <v>782</v>
      </c>
      <c r="H154"/>
    </row>
    <row r="155" spans="2:8">
      <c r="B155" s="4" t="s">
        <v>241</v>
      </c>
      <c r="C155" s="4" t="s">
        <v>195</v>
      </c>
      <c r="D155" t="s">
        <v>773</v>
      </c>
      <c r="E155" s="16">
        <v>0</v>
      </c>
      <c r="F155" t="s">
        <v>301</v>
      </c>
      <c r="G155" s="4" t="s">
        <v>775</v>
      </c>
      <c r="H155"/>
    </row>
    <row r="156" spans="2:8">
      <c r="B156" s="4" t="s">
        <v>241</v>
      </c>
      <c r="C156" s="4" t="s">
        <v>195</v>
      </c>
      <c r="D156" s="4" t="s">
        <v>711</v>
      </c>
      <c r="E156" s="44" t="s">
        <v>774</v>
      </c>
      <c r="F156" t="s">
        <v>242</v>
      </c>
    </row>
    <row r="157" spans="2:8">
      <c r="B157" s="4" t="s">
        <v>294</v>
      </c>
      <c r="C157" s="4" t="s">
        <v>195</v>
      </c>
      <c r="D157" s="4" t="s">
        <v>705</v>
      </c>
      <c r="E157" s="10">
        <f>10^mineral!D16</f>
        <v>109872879933554.86</v>
      </c>
    </row>
    <row r="158" spans="2:8">
      <c r="B158" s="4" t="s">
        <v>294</v>
      </c>
      <c r="C158" s="4" t="s">
        <v>195</v>
      </c>
      <c r="D158" s="4" t="s">
        <v>712</v>
      </c>
      <c r="E158" s="44">
        <v>70000</v>
      </c>
      <c r="F158" s="4" t="s">
        <v>645</v>
      </c>
      <c r="G158" s="4" t="s">
        <v>779</v>
      </c>
    </row>
    <row r="159" spans="2:8">
      <c r="B159" s="4" t="s">
        <v>294</v>
      </c>
      <c r="C159" s="4" t="s">
        <v>195</v>
      </c>
      <c r="D159" s="4" t="s">
        <v>713</v>
      </c>
      <c r="E159" s="44">
        <v>266.85000000000002</v>
      </c>
      <c r="F159" s="4" t="s">
        <v>326</v>
      </c>
    </row>
    <row r="160" spans="2:8">
      <c r="B160" s="4" t="s">
        <v>294</v>
      </c>
      <c r="C160" s="4" t="s">
        <v>195</v>
      </c>
      <c r="D160" s="4" t="s">
        <v>714</v>
      </c>
      <c r="E160" s="44">
        <v>67700</v>
      </c>
      <c r="F160" t="s">
        <v>329</v>
      </c>
      <c r="G160" s="4" t="s">
        <v>784</v>
      </c>
    </row>
    <row r="161" spans="2:8">
      <c r="B161" s="4" t="s">
        <v>294</v>
      </c>
      <c r="C161" s="4" t="s">
        <v>195</v>
      </c>
      <c r="D161" s="4" t="s">
        <v>876</v>
      </c>
      <c r="E161" s="10">
        <f>10^(-12)*EXP(-E160/8.314*(1/(273.15+2)-1/298.15))/10000*365*24*3600</f>
        <v>3.2160358680793961E-10</v>
      </c>
      <c r="F161" t="s">
        <v>327</v>
      </c>
      <c r="G161" s="4" t="s">
        <v>784</v>
      </c>
    </row>
    <row r="162" spans="2:8">
      <c r="B162" s="4" t="s">
        <v>294</v>
      </c>
      <c r="C162" s="4" t="s">
        <v>195</v>
      </c>
      <c r="D162" s="4" t="s">
        <v>788</v>
      </c>
      <c r="E162" s="10">
        <f>10^(-11.53)*EXP(-60000/8.314*(1/(273.15+2)-1/298.15))*365*24*3600</f>
        <v>1.2305225311124394E-5</v>
      </c>
      <c r="F162" t="s">
        <v>327</v>
      </c>
      <c r="G162" s="4" t="s">
        <v>784</v>
      </c>
    </row>
    <row r="163" spans="2:8">
      <c r="B163" s="4" t="s">
        <v>294</v>
      </c>
      <c r="C163" s="4" t="s">
        <v>195</v>
      </c>
      <c r="D163" s="4" t="s">
        <v>715</v>
      </c>
      <c r="E163" s="8">
        <f>E162*E159*E158</f>
        <v>229.85545619914814</v>
      </c>
      <c r="F163" t="s">
        <v>175</v>
      </c>
      <c r="G163" s="4" t="s">
        <v>784</v>
      </c>
    </row>
    <row r="164" spans="2:8">
      <c r="B164" t="s">
        <v>241</v>
      </c>
      <c r="C164" t="s">
        <v>195</v>
      </c>
      <c r="D164" t="s">
        <v>679</v>
      </c>
      <c r="E164" s="16">
        <f>1/100*E6/713.5*1000</f>
        <v>1.4211632796075682E-4</v>
      </c>
      <c r="F164" t="s">
        <v>332</v>
      </c>
      <c r="G164"/>
      <c r="H164" t="s">
        <v>333</v>
      </c>
    </row>
    <row r="165" spans="2:8">
      <c r="B165" s="4" t="s">
        <v>294</v>
      </c>
      <c r="C165" s="4" t="s">
        <v>195</v>
      </c>
      <c r="D165" s="4" t="s">
        <v>676</v>
      </c>
      <c r="E165" s="10">
        <f>10^mineral!D8</f>
        <v>4.030161878900248E+57</v>
      </c>
    </row>
    <row r="166" spans="2:8">
      <c r="B166" s="4" t="s">
        <v>294</v>
      </c>
      <c r="C166" s="4" t="s">
        <v>195</v>
      </c>
      <c r="D166" t="s">
        <v>680</v>
      </c>
      <c r="E166" s="16">
        <v>20000</v>
      </c>
      <c r="F166" t="s">
        <v>323</v>
      </c>
      <c r="H166"/>
    </row>
    <row r="167" spans="2:8">
      <c r="B167" s="4" t="s">
        <v>294</v>
      </c>
      <c r="C167" s="4" t="s">
        <v>195</v>
      </c>
      <c r="D167" t="s">
        <v>688</v>
      </c>
      <c r="E167" s="16">
        <v>713.5</v>
      </c>
      <c r="F167" t="s">
        <v>326</v>
      </c>
      <c r="H167"/>
    </row>
    <row r="168" spans="2:8">
      <c r="B168" s="4" t="s">
        <v>294</v>
      </c>
      <c r="C168" s="4" t="s">
        <v>195</v>
      </c>
      <c r="D168" t="s">
        <v>681</v>
      </c>
      <c r="E168" s="16">
        <v>24000</v>
      </c>
      <c r="F168" t="s">
        <v>329</v>
      </c>
      <c r="H168"/>
    </row>
    <row r="169" spans="2:8">
      <c r="B169" s="4" t="s">
        <v>294</v>
      </c>
      <c r="C169" s="4" t="s">
        <v>195</v>
      </c>
      <c r="D169" t="s">
        <v>682</v>
      </c>
      <c r="E169" s="16">
        <f>10^(-12.8)*EXP(-E168/8.314*(1/(273.15+E4)-(1/298.15)))/10000*365*24*3600</f>
        <v>2.2249476250815602E-10</v>
      </c>
      <c r="F169" t="s">
        <v>327</v>
      </c>
      <c r="H169"/>
    </row>
    <row r="170" spans="2:8">
      <c r="B170" s="4" t="s">
        <v>294</v>
      </c>
      <c r="C170" s="4" t="s">
        <v>195</v>
      </c>
      <c r="D170" t="s">
        <v>683</v>
      </c>
      <c r="E170" s="16">
        <f>E169*E166*E167</f>
        <v>3.1750002609913864E-3</v>
      </c>
      <c r="F170" t="s">
        <v>175</v>
      </c>
      <c r="H170"/>
    </row>
    <row r="171" spans="2:8">
      <c r="B171" t="s">
        <v>241</v>
      </c>
      <c r="C171" t="s">
        <v>195</v>
      </c>
      <c r="D171" t="s">
        <v>690</v>
      </c>
      <c r="E171" s="16">
        <f>1/100*E13/E174*1000</f>
        <v>1.2594458438287154E-2</v>
      </c>
      <c r="F171" t="s">
        <v>332</v>
      </c>
      <c r="G171"/>
      <c r="H171" t="s">
        <v>333</v>
      </c>
    </row>
    <row r="172" spans="2:8">
      <c r="B172" s="4" t="s">
        <v>294</v>
      </c>
      <c r="C172" s="4" t="s">
        <v>195</v>
      </c>
      <c r="D172" s="4" t="s">
        <v>677</v>
      </c>
      <c r="E172" s="10">
        <f>10^mineral!D9</f>
        <v>1.5751494768767038E+73</v>
      </c>
      <c r="F172" t="s">
        <v>332</v>
      </c>
    </row>
    <row r="173" spans="2:8">
      <c r="B173" s="4" t="s">
        <v>294</v>
      </c>
      <c r="C173" s="4" t="s">
        <v>195</v>
      </c>
      <c r="D173" t="s">
        <v>684</v>
      </c>
      <c r="E173" s="16">
        <v>20000</v>
      </c>
      <c r="F173" t="s">
        <v>323</v>
      </c>
      <c r="H173"/>
    </row>
    <row r="174" spans="2:8">
      <c r="B174" s="4" t="s">
        <v>294</v>
      </c>
      <c r="C174" s="4" t="s">
        <v>195</v>
      </c>
      <c r="D174" t="s">
        <v>689</v>
      </c>
      <c r="E174" s="16">
        <v>555.79999999999995</v>
      </c>
      <c r="F174" t="s">
        <v>326</v>
      </c>
      <c r="H174"/>
    </row>
    <row r="175" spans="2:8">
      <c r="B175" s="4" t="s">
        <v>294</v>
      </c>
      <c r="C175" s="4" t="s">
        <v>195</v>
      </c>
      <c r="D175" t="s">
        <v>685</v>
      </c>
      <c r="E175" s="16">
        <v>24000</v>
      </c>
      <c r="F175" t="s">
        <v>329</v>
      </c>
      <c r="H175"/>
    </row>
    <row r="176" spans="2:8">
      <c r="B176" s="4" t="s">
        <v>294</v>
      </c>
      <c r="C176" s="4" t="s">
        <v>195</v>
      </c>
      <c r="D176" t="s">
        <v>686</v>
      </c>
      <c r="E176" s="16">
        <f>10^(-12.8)*EXP(-E168/8.314*(1/(273.15+E4)-(1/298.15)))/10000*365*24*3600</f>
        <v>2.2249476250815602E-10</v>
      </c>
      <c r="F176" t="s">
        <v>327</v>
      </c>
      <c r="H176"/>
    </row>
    <row r="177" spans="1:8">
      <c r="B177" s="4" t="s">
        <v>294</v>
      </c>
      <c r="C177" s="4" t="s">
        <v>195</v>
      </c>
      <c r="D177" t="s">
        <v>687</v>
      </c>
      <c r="E177" s="16">
        <f>E170</f>
        <v>3.1750002609913864E-3</v>
      </c>
      <c r="F177" t="s">
        <v>175</v>
      </c>
      <c r="H177"/>
    </row>
    <row r="178" spans="1:8">
      <c r="B178" s="4" t="s">
        <v>241</v>
      </c>
      <c r="C178" s="4" t="s">
        <v>195</v>
      </c>
      <c r="D178" t="s">
        <v>697</v>
      </c>
      <c r="E178" s="16" t="s">
        <v>658</v>
      </c>
      <c r="F178" t="s">
        <v>242</v>
      </c>
    </row>
    <row r="179" spans="1:8">
      <c r="B179" s="4" t="s">
        <v>294</v>
      </c>
      <c r="C179" s="4" t="s">
        <v>195</v>
      </c>
      <c r="D179" s="4" t="s">
        <v>663</v>
      </c>
      <c r="E179" s="10">
        <f>10^mineral!D13</f>
        <v>4.0071493357725174E+24</v>
      </c>
    </row>
    <row r="180" spans="1:8">
      <c r="B180" s="4" t="s">
        <v>294</v>
      </c>
      <c r="C180" s="4" t="s">
        <v>195</v>
      </c>
      <c r="D180" t="s">
        <v>669</v>
      </c>
      <c r="E180" s="44">
        <v>20000</v>
      </c>
      <c r="F180" s="4" t="s">
        <v>645</v>
      </c>
    </row>
    <row r="181" spans="1:8">
      <c r="B181" s="4" t="s">
        <v>294</v>
      </c>
      <c r="C181" s="4" t="s">
        <v>195</v>
      </c>
      <c r="D181" t="s">
        <v>670</v>
      </c>
      <c r="E181" s="44">
        <v>216.55</v>
      </c>
      <c r="F181" s="4" t="s">
        <v>326</v>
      </c>
    </row>
    <row r="182" spans="1:8">
      <c r="B182" s="4" t="s">
        <v>294</v>
      </c>
      <c r="C182" s="4" t="s">
        <v>195</v>
      </c>
      <c r="D182" t="s">
        <v>671</v>
      </c>
      <c r="E182" s="44">
        <v>40600</v>
      </c>
      <c r="F182" t="s">
        <v>329</v>
      </c>
    </row>
    <row r="183" spans="1:8">
      <c r="B183" s="4" t="s">
        <v>294</v>
      </c>
      <c r="C183" s="4" t="s">
        <v>195</v>
      </c>
      <c r="D183" t="s">
        <v>672</v>
      </c>
      <c r="E183" s="44">
        <f>10^(-11.11)/10000*365*24*3600*EXP(-E182/8.314*(1/(273.15+E4)-1/298.15))</f>
        <v>6.2259851243849337E-9</v>
      </c>
      <c r="F183" t="s">
        <v>327</v>
      </c>
    </row>
    <row r="184" spans="1:8">
      <c r="B184" s="4" t="s">
        <v>294</v>
      </c>
      <c r="C184" s="4" t="s">
        <v>195</v>
      </c>
      <c r="D184" t="s">
        <v>673</v>
      </c>
      <c r="E184" s="16">
        <f>E183*E180*E181</f>
        <v>2.6964741573711148E-2</v>
      </c>
      <c r="F184" t="s">
        <v>175</v>
      </c>
    </row>
    <row r="185" spans="1:8">
      <c r="B185" s="4" t="s">
        <v>241</v>
      </c>
      <c r="C185" s="4" t="s">
        <v>195</v>
      </c>
      <c r="D185" s="4" t="s">
        <v>698</v>
      </c>
      <c r="E185" s="44" t="s">
        <v>704</v>
      </c>
      <c r="F185" t="s">
        <v>242</v>
      </c>
    </row>
    <row r="186" spans="1:8">
      <c r="B186" s="4" t="s">
        <v>294</v>
      </c>
      <c r="C186" s="4" t="s">
        <v>195</v>
      </c>
      <c r="D186" s="4" t="s">
        <v>668</v>
      </c>
      <c r="E186" s="10">
        <f>10^mineral!D15</f>
        <v>5.3691958564172493E+30</v>
      </c>
    </row>
    <row r="187" spans="1:8">
      <c r="B187" s="4" t="s">
        <v>294</v>
      </c>
      <c r="C187" s="4" t="s">
        <v>195</v>
      </c>
      <c r="D187" s="4" t="s">
        <v>699</v>
      </c>
      <c r="E187" s="44">
        <v>20000</v>
      </c>
      <c r="F187" s="4" t="s">
        <v>645</v>
      </c>
    </row>
    <row r="188" spans="1:8">
      <c r="B188" s="4" t="s">
        <v>294</v>
      </c>
      <c r="C188" s="4" t="s">
        <v>195</v>
      </c>
      <c r="D188" s="4" t="s">
        <v>700</v>
      </c>
      <c r="E188" s="44">
        <v>278.20999999999998</v>
      </c>
      <c r="F188" s="4" t="s">
        <v>326</v>
      </c>
    </row>
    <row r="189" spans="1:8">
      <c r="B189" s="4" t="s">
        <v>294</v>
      </c>
      <c r="C189" s="4" t="s">
        <v>195</v>
      </c>
      <c r="D189" s="4" t="s">
        <v>701</v>
      </c>
      <c r="E189" s="44">
        <v>17800</v>
      </c>
      <c r="F189" t="s">
        <v>329</v>
      </c>
    </row>
    <row r="190" spans="1:8">
      <c r="B190" s="4" t="s">
        <v>294</v>
      </c>
      <c r="C190" s="4" t="s">
        <v>195</v>
      </c>
      <c r="D190" s="4" t="s">
        <v>702</v>
      </c>
      <c r="E190" s="44">
        <f>10^(-13)/10000*365*24*3600*EXP(-E189/8.314*(1/(273.15+E4)-1/298.15))</f>
        <v>1.7302965931519698E-10</v>
      </c>
      <c r="F190" t="s">
        <v>327</v>
      </c>
    </row>
    <row r="191" spans="1:8">
      <c r="B191" s="4" t="s">
        <v>294</v>
      </c>
      <c r="C191" s="4" t="s">
        <v>195</v>
      </c>
      <c r="D191" s="4" t="s">
        <v>703</v>
      </c>
      <c r="E191" s="16">
        <f>E190*E187*E188</f>
        <v>9.6277163036161898E-4</v>
      </c>
      <c r="F191" t="s">
        <v>175</v>
      </c>
    </row>
    <row r="192" spans="1:8">
      <c r="A192" s="4">
        <v>1</v>
      </c>
      <c r="B192" s="4" t="s">
        <v>294</v>
      </c>
      <c r="C192" s="4" t="s">
        <v>195</v>
      </c>
      <c r="D192" s="4" t="s">
        <v>825</v>
      </c>
      <c r="E192" s="50">
        <v>2.5000000000000001E-3</v>
      </c>
      <c r="F192"/>
    </row>
    <row r="193" spans="5:5">
      <c r="E193" s="44"/>
    </row>
    <row r="194" spans="5:5">
      <c r="E194" s="44"/>
    </row>
    <row r="195" spans="5:5">
      <c r="E195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22" zoomScaleNormal="100" workbookViewId="0">
      <selection activeCell="A36" sqref="A36:A37"/>
    </sheetView>
  </sheetViews>
  <sheetFormatPr defaultColWidth="9.20703125" defaultRowHeight="14.4"/>
  <cols>
    <col min="1" max="1" width="6.83984375" bestFit="1" customWidth="1"/>
    <col min="2" max="2" width="6.83984375" customWidth="1"/>
    <col min="3" max="3" width="18.05078125" bestFit="1" customWidth="1"/>
    <col min="4" max="4" width="105.62890625" bestFit="1" customWidth="1"/>
    <col min="5" max="5" width="124.3125" bestFit="1" customWidth="1"/>
    <col min="6" max="6" width="99.20703125" bestFit="1" customWidth="1"/>
  </cols>
  <sheetData>
    <row r="1" spans="1:7">
      <c r="A1" t="s">
        <v>105</v>
      </c>
      <c r="B1" t="s">
        <v>943</v>
      </c>
      <c r="C1" t="s">
        <v>49</v>
      </c>
      <c r="D1" t="s">
        <v>36</v>
      </c>
      <c r="E1" t="s">
        <v>35</v>
      </c>
      <c r="F1" t="s">
        <v>97</v>
      </c>
      <c r="G1" t="s">
        <v>177</v>
      </c>
    </row>
    <row r="2" spans="1:7">
      <c r="A2">
        <v>1</v>
      </c>
      <c r="B2">
        <v>1</v>
      </c>
      <c r="C2" t="s">
        <v>75</v>
      </c>
      <c r="D2" t="s">
        <v>62</v>
      </c>
      <c r="E2" t="s">
        <v>30</v>
      </c>
    </row>
    <row r="3" spans="1:7">
      <c r="A3">
        <v>1</v>
      </c>
      <c r="B3">
        <v>1</v>
      </c>
      <c r="C3" t="s">
        <v>76</v>
      </c>
      <c r="D3" t="s">
        <v>64</v>
      </c>
      <c r="E3" t="s">
        <v>31</v>
      </c>
    </row>
    <row r="4" spans="1:7">
      <c r="A4">
        <v>1</v>
      </c>
      <c r="B4">
        <v>1</v>
      </c>
      <c r="C4" t="s">
        <v>77</v>
      </c>
      <c r="D4" t="s">
        <v>63</v>
      </c>
      <c r="E4" t="s">
        <v>32</v>
      </c>
    </row>
    <row r="5" spans="1:7">
      <c r="A5">
        <v>1</v>
      </c>
      <c r="B5">
        <v>1</v>
      </c>
      <c r="C5" t="s">
        <v>78</v>
      </c>
      <c r="D5" t="s">
        <v>65</v>
      </c>
      <c r="E5" t="s">
        <v>33</v>
      </c>
    </row>
    <row r="6" spans="1:7">
      <c r="A6">
        <v>1</v>
      </c>
      <c r="B6">
        <v>1</v>
      </c>
      <c r="C6" t="s">
        <v>79</v>
      </c>
      <c r="D6" t="s">
        <v>66</v>
      </c>
      <c r="E6" t="s">
        <v>34</v>
      </c>
    </row>
    <row r="7" spans="1:7">
      <c r="A7">
        <v>1</v>
      </c>
      <c r="B7">
        <v>1</v>
      </c>
      <c r="C7" t="s">
        <v>80</v>
      </c>
      <c r="D7" t="s">
        <v>67</v>
      </c>
      <c r="E7" t="s">
        <v>112</v>
      </c>
    </row>
    <row r="8" spans="1:7">
      <c r="A8">
        <v>1</v>
      </c>
      <c r="B8">
        <v>1</v>
      </c>
      <c r="C8" t="s">
        <v>81</v>
      </c>
      <c r="D8" t="s">
        <v>68</v>
      </c>
      <c r="E8" t="s">
        <v>113</v>
      </c>
    </row>
    <row r="9" spans="1:7">
      <c r="A9">
        <v>1</v>
      </c>
      <c r="B9">
        <v>1</v>
      </c>
      <c r="C9" t="s">
        <v>82</v>
      </c>
      <c r="D9" t="s">
        <v>37</v>
      </c>
      <c r="E9" t="s">
        <v>24</v>
      </c>
    </row>
    <row r="10" spans="1:7">
      <c r="A10">
        <v>1</v>
      </c>
      <c r="B10">
        <v>1</v>
      </c>
      <c r="C10" t="s">
        <v>83</v>
      </c>
      <c r="D10" t="s">
        <v>48</v>
      </c>
      <c r="E10" t="s">
        <v>110</v>
      </c>
    </row>
    <row r="11" spans="1:7">
      <c r="A11">
        <v>1</v>
      </c>
      <c r="B11">
        <v>1</v>
      </c>
      <c r="C11" t="s">
        <v>84</v>
      </c>
      <c r="D11" t="s">
        <v>47</v>
      </c>
      <c r="E11" t="s">
        <v>25</v>
      </c>
    </row>
    <row r="12" spans="1:7">
      <c r="A12">
        <v>1</v>
      </c>
      <c r="B12">
        <v>1</v>
      </c>
      <c r="C12" t="s">
        <v>85</v>
      </c>
      <c r="D12" t="s">
        <v>47</v>
      </c>
      <c r="E12" t="s">
        <v>528</v>
      </c>
    </row>
    <row r="13" spans="1:7">
      <c r="A13">
        <v>1</v>
      </c>
      <c r="B13">
        <v>1</v>
      </c>
      <c r="C13" t="s">
        <v>86</v>
      </c>
      <c r="D13" t="s">
        <v>46</v>
      </c>
      <c r="E13" t="s">
        <v>73</v>
      </c>
    </row>
    <row r="14" spans="1:7">
      <c r="A14">
        <v>1</v>
      </c>
      <c r="B14">
        <v>1</v>
      </c>
      <c r="C14" t="s">
        <v>87</v>
      </c>
      <c r="D14" t="s">
        <v>46</v>
      </c>
      <c r="E14" t="s">
        <v>529</v>
      </c>
    </row>
    <row r="15" spans="1:7">
      <c r="A15">
        <v>1</v>
      </c>
      <c r="B15">
        <v>1</v>
      </c>
      <c r="C15" t="s">
        <v>88</v>
      </c>
      <c r="D15" t="s">
        <v>38</v>
      </c>
      <c r="E15" t="s">
        <v>26</v>
      </c>
    </row>
    <row r="16" spans="1:7">
      <c r="A16">
        <v>1</v>
      </c>
      <c r="B16">
        <v>1</v>
      </c>
      <c r="C16" t="s">
        <v>89</v>
      </c>
      <c r="D16" t="s">
        <v>45</v>
      </c>
      <c r="E16" t="s">
        <v>27</v>
      </c>
    </row>
    <row r="17" spans="1:6">
      <c r="A17">
        <v>1</v>
      </c>
      <c r="B17">
        <v>1</v>
      </c>
      <c r="C17" t="s">
        <v>90</v>
      </c>
      <c r="D17" t="s">
        <v>39</v>
      </c>
      <c r="E17" t="s">
        <v>28</v>
      </c>
    </row>
    <row r="18" spans="1:6">
      <c r="A18">
        <v>1</v>
      </c>
      <c r="B18">
        <v>1</v>
      </c>
      <c r="C18" t="s">
        <v>91</v>
      </c>
      <c r="D18" t="s">
        <v>40</v>
      </c>
      <c r="E18" t="s">
        <v>111</v>
      </c>
    </row>
    <row r="19" spans="1:6">
      <c r="A19">
        <v>1</v>
      </c>
      <c r="B19">
        <v>1</v>
      </c>
      <c r="C19" t="s">
        <v>92</v>
      </c>
      <c r="D19" t="s">
        <v>41</v>
      </c>
      <c r="E19" t="s">
        <v>114</v>
      </c>
    </row>
    <row r="20" spans="1:6">
      <c r="A20">
        <v>1</v>
      </c>
      <c r="B20">
        <v>1</v>
      </c>
      <c r="C20" t="s">
        <v>93</v>
      </c>
      <c r="D20" t="s">
        <v>42</v>
      </c>
      <c r="E20" t="s">
        <v>74</v>
      </c>
    </row>
    <row r="21" spans="1:6">
      <c r="A21">
        <v>1</v>
      </c>
      <c r="B21">
        <v>1</v>
      </c>
      <c r="C21" t="s">
        <v>94</v>
      </c>
      <c r="D21" t="s">
        <v>43</v>
      </c>
      <c r="E21" t="s">
        <v>29</v>
      </c>
    </row>
    <row r="22" spans="1:6">
      <c r="A22">
        <v>1</v>
      </c>
      <c r="B22">
        <v>1</v>
      </c>
      <c r="C22" t="s">
        <v>95</v>
      </c>
      <c r="D22" t="s">
        <v>44</v>
      </c>
      <c r="E22" t="s">
        <v>584</v>
      </c>
    </row>
    <row r="23" spans="1:6">
      <c r="A23">
        <v>1</v>
      </c>
      <c r="B23">
        <v>1</v>
      </c>
      <c r="C23" t="s">
        <v>55</v>
      </c>
      <c r="D23" t="s">
        <v>54</v>
      </c>
      <c r="E23" t="s">
        <v>56</v>
      </c>
    </row>
    <row r="24" spans="1:6">
      <c r="A24">
        <v>1</v>
      </c>
      <c r="B24">
        <v>1</v>
      </c>
      <c r="C24" t="s">
        <v>50</v>
      </c>
      <c r="D24" t="s">
        <v>52</v>
      </c>
      <c r="E24" t="s">
        <v>96</v>
      </c>
      <c r="F24" t="s">
        <v>424</v>
      </c>
    </row>
    <row r="25" spans="1:6">
      <c r="A25">
        <v>1</v>
      </c>
      <c r="B25">
        <v>1</v>
      </c>
      <c r="C25" t="s">
        <v>51</v>
      </c>
      <c r="D25" t="s">
        <v>53</v>
      </c>
      <c r="E25" t="s">
        <v>425</v>
      </c>
      <c r="F25" t="s">
        <v>424</v>
      </c>
    </row>
    <row r="26" spans="1:6">
      <c r="A26">
        <v>1</v>
      </c>
      <c r="B26">
        <v>1</v>
      </c>
      <c r="C26" t="s">
        <v>57</v>
      </c>
      <c r="D26" t="s">
        <v>59</v>
      </c>
      <c r="E26" t="s">
        <v>427</v>
      </c>
      <c r="F26" t="s">
        <v>197</v>
      </c>
    </row>
    <row r="27" spans="1:6">
      <c r="A27">
        <v>1</v>
      </c>
      <c r="C27" t="s">
        <v>58</v>
      </c>
      <c r="D27" t="s">
        <v>994</v>
      </c>
      <c r="E27" t="s">
        <v>889</v>
      </c>
      <c r="F27" t="s">
        <v>898</v>
      </c>
    </row>
    <row r="28" spans="1:6">
      <c r="A28">
        <v>1</v>
      </c>
      <c r="B28">
        <v>1</v>
      </c>
      <c r="C28" t="s">
        <v>537</v>
      </c>
      <c r="D28" t="s">
        <v>538</v>
      </c>
      <c r="E28" t="s">
        <v>885</v>
      </c>
    </row>
    <row r="29" spans="1:6">
      <c r="A29">
        <v>1</v>
      </c>
      <c r="B29">
        <v>1</v>
      </c>
      <c r="C29" t="s">
        <v>539</v>
      </c>
      <c r="D29" t="s">
        <v>540</v>
      </c>
      <c r="E29" t="s">
        <v>886</v>
      </c>
    </row>
    <row r="30" spans="1:6">
      <c r="A30">
        <v>1</v>
      </c>
      <c r="B30">
        <v>1</v>
      </c>
      <c r="C30" t="s">
        <v>541</v>
      </c>
      <c r="D30" t="s">
        <v>542</v>
      </c>
      <c r="E30" t="s">
        <v>883</v>
      </c>
    </row>
    <row r="31" spans="1:6">
      <c r="A31">
        <v>1</v>
      </c>
      <c r="B31">
        <v>1</v>
      </c>
      <c r="C31" t="s">
        <v>543</v>
      </c>
      <c r="D31" t="s">
        <v>544</v>
      </c>
      <c r="E31" t="s">
        <v>884</v>
      </c>
    </row>
    <row r="32" spans="1:6">
      <c r="A32">
        <v>1</v>
      </c>
      <c r="B32">
        <v>1</v>
      </c>
      <c r="C32" t="s">
        <v>545</v>
      </c>
      <c r="D32" t="s">
        <v>546</v>
      </c>
      <c r="E32" t="s">
        <v>887</v>
      </c>
    </row>
    <row r="33" spans="1:6">
      <c r="A33">
        <v>1</v>
      </c>
      <c r="B33">
        <v>1</v>
      </c>
      <c r="C33" t="s">
        <v>547</v>
      </c>
      <c r="D33" t="s">
        <v>548</v>
      </c>
      <c r="E33" t="s">
        <v>888</v>
      </c>
    </row>
    <row r="34" spans="1:6">
      <c r="A34">
        <v>1</v>
      </c>
      <c r="B34">
        <v>1</v>
      </c>
      <c r="C34" t="s">
        <v>549</v>
      </c>
      <c r="D34" t="s">
        <v>550</v>
      </c>
      <c r="E34" t="s">
        <v>881</v>
      </c>
    </row>
    <row r="35" spans="1:6">
      <c r="A35">
        <v>1</v>
      </c>
      <c r="B35">
        <v>1</v>
      </c>
      <c r="C35" t="s">
        <v>551</v>
      </c>
      <c r="D35" t="s">
        <v>552</v>
      </c>
      <c r="E35" t="s">
        <v>882</v>
      </c>
    </row>
    <row r="36" spans="1:6">
      <c r="A36">
        <v>1</v>
      </c>
      <c r="B36">
        <v>1</v>
      </c>
      <c r="C36" t="s">
        <v>348</v>
      </c>
      <c r="D36" t="s">
        <v>349</v>
      </c>
      <c r="E36" t="s">
        <v>1002</v>
      </c>
    </row>
    <row r="37" spans="1:6">
      <c r="A37">
        <v>1</v>
      </c>
      <c r="B37">
        <v>1</v>
      </c>
      <c r="C37" t="s">
        <v>350</v>
      </c>
      <c r="D37" t="s">
        <v>351</v>
      </c>
      <c r="E37" t="s">
        <v>1003</v>
      </c>
    </row>
    <row r="38" spans="1:6">
      <c r="B38">
        <v>1</v>
      </c>
      <c r="C38" t="s">
        <v>348</v>
      </c>
      <c r="D38" t="s">
        <v>349</v>
      </c>
      <c r="E38" t="s">
        <v>454</v>
      </c>
      <c r="F38" t="s">
        <v>890</v>
      </c>
    </row>
    <row r="39" spans="1:6">
      <c r="B39">
        <v>1</v>
      </c>
      <c r="C39" t="s">
        <v>350</v>
      </c>
      <c r="D39" t="s">
        <v>351</v>
      </c>
      <c r="E39" t="s">
        <v>455</v>
      </c>
      <c r="F39" t="s">
        <v>891</v>
      </c>
    </row>
    <row r="40" spans="1:6">
      <c r="C40" t="s">
        <v>982</v>
      </c>
      <c r="D40" t="s">
        <v>984</v>
      </c>
      <c r="E40" t="s">
        <v>986</v>
      </c>
      <c r="F40" t="s">
        <v>890</v>
      </c>
    </row>
    <row r="41" spans="1:6">
      <c r="C41" t="s">
        <v>983</v>
      </c>
      <c r="D41" t="s">
        <v>985</v>
      </c>
      <c r="E41" t="s">
        <v>987</v>
      </c>
      <c r="F41" t="s">
        <v>891</v>
      </c>
    </row>
    <row r="42" spans="1:6">
      <c r="C42" t="s">
        <v>653</v>
      </c>
      <c r="D42" t="s">
        <v>674</v>
      </c>
      <c r="E42" t="s">
        <v>874</v>
      </c>
    </row>
    <row r="43" spans="1:6">
      <c r="C43" t="s">
        <v>319</v>
      </c>
      <c r="D43" t="s">
        <v>420</v>
      </c>
      <c r="E43" t="s">
        <v>877</v>
      </c>
      <c r="F43" t="s">
        <v>780</v>
      </c>
    </row>
    <row r="44" spans="1:6">
      <c r="C44" t="s">
        <v>726</v>
      </c>
      <c r="D44" t="s">
        <v>842</v>
      </c>
      <c r="E44" t="s">
        <v>878</v>
      </c>
      <c r="F44" t="s">
        <v>758</v>
      </c>
    </row>
    <row r="45" spans="1:6">
      <c r="C45" t="s">
        <v>732</v>
      </c>
      <c r="D45" t="s">
        <v>865</v>
      </c>
      <c r="E45" t="s">
        <v>879</v>
      </c>
      <c r="F45" t="s">
        <v>734</v>
      </c>
    </row>
    <row r="46" spans="1:6">
      <c r="C46" t="s">
        <v>710</v>
      </c>
      <c r="D46" t="s">
        <v>708</v>
      </c>
      <c r="E46" t="s">
        <v>880</v>
      </c>
      <c r="F46" t="s">
        <v>787</v>
      </c>
    </row>
    <row r="47" spans="1:6">
      <c r="C47" t="s">
        <v>341</v>
      </c>
      <c r="D47" t="s">
        <v>786</v>
      </c>
      <c r="E47" t="s">
        <v>866</v>
      </c>
    </row>
    <row r="48" spans="1:6">
      <c r="C48" t="s">
        <v>727</v>
      </c>
      <c r="D48" t="s">
        <v>786</v>
      </c>
      <c r="E48" t="s">
        <v>867</v>
      </c>
    </row>
    <row r="49" spans="3:5">
      <c r="C49" t="s">
        <v>731</v>
      </c>
      <c r="D49" t="s">
        <v>786</v>
      </c>
      <c r="E49" t="s">
        <v>868</v>
      </c>
    </row>
    <row r="50" spans="3:5">
      <c r="C50" t="s">
        <v>709</v>
      </c>
      <c r="D50" t="s">
        <v>786</v>
      </c>
      <c r="E50" t="s">
        <v>869</v>
      </c>
    </row>
  </sheetData>
  <pageMargins left="0.25" right="0.25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3" zoomScale="190" zoomScaleNormal="190" workbookViewId="0">
      <selection activeCell="A40" sqref="A40"/>
    </sheetView>
  </sheetViews>
  <sheetFormatPr defaultRowHeight="14.4"/>
  <cols>
    <col min="1" max="1" width="6.83984375" bestFit="1" customWidth="1"/>
    <col min="2" max="2" width="9.05078125" bestFit="1" customWidth="1"/>
    <col min="3" max="3" width="14.47265625" bestFit="1" customWidth="1"/>
    <col min="4" max="4" width="38.15625" bestFit="1" customWidth="1"/>
    <col min="5" max="5" width="6" style="5" bestFit="1" customWidth="1"/>
    <col min="6" max="6" width="18" bestFit="1" customWidth="1"/>
    <col min="7" max="7" width="79.3125" bestFit="1" customWidth="1"/>
  </cols>
  <sheetData>
    <row r="1" spans="1:8">
      <c r="A1" t="s">
        <v>105</v>
      </c>
      <c r="B1" t="s">
        <v>71</v>
      </c>
      <c r="C1" t="s">
        <v>49</v>
      </c>
      <c r="D1" t="s">
        <v>36</v>
      </c>
      <c r="E1" s="5" t="s">
        <v>104</v>
      </c>
      <c r="F1" t="s">
        <v>406</v>
      </c>
      <c r="G1" t="s">
        <v>177</v>
      </c>
    </row>
    <row r="2" spans="1:8">
      <c r="A2">
        <v>1</v>
      </c>
      <c r="B2" t="s">
        <v>98</v>
      </c>
      <c r="C2" t="s">
        <v>98</v>
      </c>
      <c r="D2" t="s">
        <v>977</v>
      </c>
      <c r="E2" s="5">
        <v>0</v>
      </c>
    </row>
    <row r="3" spans="1:8">
      <c r="A3">
        <v>1</v>
      </c>
      <c r="B3" t="s">
        <v>98</v>
      </c>
      <c r="C3" t="s">
        <v>944</v>
      </c>
      <c r="D3" t="s">
        <v>402</v>
      </c>
      <c r="E3" s="5">
        <v>3.6776843432206165</v>
      </c>
      <c r="F3" t="s">
        <v>407</v>
      </c>
      <c r="G3" t="s">
        <v>892</v>
      </c>
    </row>
    <row r="4" spans="1:8">
      <c r="A4">
        <v>1</v>
      </c>
      <c r="B4" t="s">
        <v>98</v>
      </c>
      <c r="C4" t="s">
        <v>947</v>
      </c>
      <c r="D4" t="s">
        <v>403</v>
      </c>
      <c r="E4" s="5">
        <v>5.6802839971762662</v>
      </c>
      <c r="F4" t="s">
        <v>407</v>
      </c>
      <c r="G4" t="s">
        <v>892</v>
      </c>
    </row>
    <row r="5" spans="1:8">
      <c r="A5">
        <v>1</v>
      </c>
      <c r="B5" t="s">
        <v>98</v>
      </c>
      <c r="C5" t="s">
        <v>945</v>
      </c>
      <c r="D5" t="s">
        <v>101</v>
      </c>
      <c r="E5" s="5">
        <v>0.58021748240071214</v>
      </c>
      <c r="F5" t="s">
        <v>407</v>
      </c>
      <c r="G5" t="s">
        <v>892</v>
      </c>
    </row>
    <row r="6" spans="1:8">
      <c r="A6">
        <v>1</v>
      </c>
      <c r="B6" t="s">
        <v>98</v>
      </c>
      <c r="C6" t="s">
        <v>8</v>
      </c>
      <c r="D6" t="s">
        <v>102</v>
      </c>
      <c r="E6" s="5">
        <v>2.9847888049491873</v>
      </c>
      <c r="F6" t="s">
        <v>407</v>
      </c>
      <c r="G6" t="s">
        <v>892</v>
      </c>
    </row>
    <row r="7" spans="1:8">
      <c r="A7">
        <v>1</v>
      </c>
      <c r="B7" t="s">
        <v>98</v>
      </c>
      <c r="C7" t="s">
        <v>946</v>
      </c>
      <c r="D7" t="s">
        <v>106</v>
      </c>
      <c r="E7" s="5">
        <v>4.617245067967378</v>
      </c>
      <c r="F7" t="s">
        <v>407</v>
      </c>
      <c r="G7" t="s">
        <v>892</v>
      </c>
    </row>
    <row r="8" spans="1:8">
      <c r="B8" t="s">
        <v>98</v>
      </c>
      <c r="C8" t="s">
        <v>948</v>
      </c>
      <c r="D8" t="s">
        <v>103</v>
      </c>
      <c r="E8" s="5">
        <v>5.6194655624539207</v>
      </c>
      <c r="F8" t="s">
        <v>407</v>
      </c>
      <c r="G8" t="s">
        <v>892</v>
      </c>
    </row>
    <row r="9" spans="1:8">
      <c r="A9">
        <v>1</v>
      </c>
      <c r="B9" t="s">
        <v>98</v>
      </c>
      <c r="C9" t="s">
        <v>949</v>
      </c>
      <c r="D9" t="s">
        <v>100</v>
      </c>
      <c r="E9" s="5">
        <v>0.81616480972130112</v>
      </c>
      <c r="F9" t="s">
        <v>407</v>
      </c>
      <c r="G9" t="s">
        <v>892</v>
      </c>
    </row>
    <row r="10" spans="1:8">
      <c r="A10">
        <v>1</v>
      </c>
      <c r="B10" t="s">
        <v>98</v>
      </c>
      <c r="C10" t="s">
        <v>950</v>
      </c>
      <c r="D10" t="s">
        <v>99</v>
      </c>
      <c r="E10" s="5">
        <v>-0.26187244616056515</v>
      </c>
      <c r="F10" t="s">
        <v>407</v>
      </c>
      <c r="G10" t="s">
        <v>892</v>
      </c>
    </row>
    <row r="11" spans="1:8">
      <c r="A11">
        <v>1</v>
      </c>
      <c r="B11" t="s">
        <v>98</v>
      </c>
      <c r="C11" t="s">
        <v>4</v>
      </c>
      <c r="D11" t="s">
        <v>423</v>
      </c>
      <c r="E11" s="5">
        <f>-2.2-LOG10(0.6473/0.2241/0.6877)</f>
        <v>-2.823264726140847</v>
      </c>
      <c r="F11" t="s">
        <v>418</v>
      </c>
      <c r="G11" t="s">
        <v>893</v>
      </c>
    </row>
    <row r="12" spans="1:8">
      <c r="A12">
        <v>1</v>
      </c>
      <c r="B12" t="s">
        <v>18</v>
      </c>
      <c r="C12" t="s">
        <v>18</v>
      </c>
      <c r="D12" t="s">
        <v>981</v>
      </c>
      <c r="E12" s="5">
        <v>0</v>
      </c>
    </row>
    <row r="13" spans="1:8">
      <c r="A13">
        <v>1</v>
      </c>
      <c r="B13" t="s">
        <v>18</v>
      </c>
      <c r="C13" t="s">
        <v>952</v>
      </c>
      <c r="D13" s="4" t="s">
        <v>648</v>
      </c>
      <c r="E13" s="5">
        <f>4.83-2923/(273.15+2)-LOG10(0.0793*0.6701/0.0781)</f>
        <v>-5.6260581551668798</v>
      </c>
      <c r="F13" t="s">
        <v>652</v>
      </c>
      <c r="G13" t="s">
        <v>894</v>
      </c>
      <c r="H13" s="16"/>
    </row>
    <row r="14" spans="1:8">
      <c r="A14">
        <v>1</v>
      </c>
      <c r="B14" t="s">
        <v>18</v>
      </c>
      <c r="C14" t="s">
        <v>951</v>
      </c>
      <c r="D14" s="4" t="s">
        <v>649</v>
      </c>
      <c r="E14" s="5">
        <f>8.78-5788/(273.15+2)-LOG10(0.5307*0.6701^2/0.0781)</f>
        <v>-12.740275944902857</v>
      </c>
      <c r="F14" t="s">
        <v>652</v>
      </c>
      <c r="G14" t="s">
        <v>894</v>
      </c>
      <c r="H14" s="16"/>
    </row>
    <row r="15" spans="1:8">
      <c r="A15">
        <v>1</v>
      </c>
      <c r="B15" t="s">
        <v>18</v>
      </c>
      <c r="C15" t="s">
        <v>953</v>
      </c>
      <c r="D15" s="4" t="s">
        <v>650</v>
      </c>
      <c r="E15" s="5">
        <f>8.02-7061/(273.15+2)-LOG10(1*0.6701^3/0.0781)</f>
        <v>-18.228133802121977</v>
      </c>
      <c r="F15" t="s">
        <v>652</v>
      </c>
      <c r="G15" t="s">
        <v>894</v>
      </c>
      <c r="H15" s="16"/>
    </row>
    <row r="16" spans="1:8">
      <c r="A16">
        <v>1</v>
      </c>
      <c r="B16" t="s">
        <v>18</v>
      </c>
      <c r="C16" t="s">
        <v>954</v>
      </c>
      <c r="D16" s="4" t="s">
        <v>651</v>
      </c>
      <c r="E16" s="5">
        <f>67.2-12474/(273.15+2)-8.47*LN(273.15+2)-LOG10(0.5307*0.6701^4/0.0781)</f>
        <v>-25.850698133187787</v>
      </c>
      <c r="F16" t="s">
        <v>652</v>
      </c>
      <c r="G16" t="s">
        <v>894</v>
      </c>
      <c r="H16" s="16"/>
    </row>
    <row r="17" spans="1:8">
      <c r="A17">
        <v>1</v>
      </c>
      <c r="B17" t="s">
        <v>344</v>
      </c>
      <c r="C17" t="s">
        <v>344</v>
      </c>
      <c r="D17" s="4" t="s">
        <v>978</v>
      </c>
      <c r="E17" s="5">
        <v>0</v>
      </c>
      <c r="H17" s="16"/>
    </row>
    <row r="18" spans="1:8">
      <c r="A18">
        <v>1</v>
      </c>
      <c r="B18" t="s">
        <v>344</v>
      </c>
      <c r="C18" t="s">
        <v>955</v>
      </c>
      <c r="D18" s="4" t="s">
        <v>352</v>
      </c>
      <c r="E18" s="5">
        <v>5.4630440034061225</v>
      </c>
      <c r="F18" t="s">
        <v>408</v>
      </c>
      <c r="G18" t="s">
        <v>895</v>
      </c>
      <c r="H18" s="16"/>
    </row>
    <row r="19" spans="1:8">
      <c r="A19">
        <v>1</v>
      </c>
      <c r="B19" t="s">
        <v>344</v>
      </c>
      <c r="C19" t="s">
        <v>956</v>
      </c>
      <c r="D19" s="4" t="s">
        <v>353</v>
      </c>
      <c r="E19" s="5">
        <v>9.5602015534084099</v>
      </c>
      <c r="F19" t="s">
        <v>408</v>
      </c>
      <c r="G19" t="s">
        <v>895</v>
      </c>
      <c r="H19" s="16"/>
    </row>
    <row r="20" spans="1:8">
      <c r="A20">
        <v>1</v>
      </c>
      <c r="B20" t="s">
        <v>344</v>
      </c>
      <c r="C20" t="s">
        <v>957</v>
      </c>
      <c r="D20" s="4" t="s">
        <v>354</v>
      </c>
      <c r="E20" s="5">
        <v>0.86839322842389799</v>
      </c>
      <c r="F20" t="s">
        <v>408</v>
      </c>
      <c r="G20" t="s">
        <v>895</v>
      </c>
      <c r="H20" s="16"/>
    </row>
    <row r="21" spans="1:8">
      <c r="A21">
        <v>1</v>
      </c>
      <c r="B21" t="s">
        <v>344</v>
      </c>
      <c r="C21" t="s">
        <v>958</v>
      </c>
      <c r="D21" s="4" t="s">
        <v>355</v>
      </c>
      <c r="E21" s="5">
        <v>-0.46436522209325937</v>
      </c>
      <c r="F21" t="s">
        <v>408</v>
      </c>
      <c r="G21" t="s">
        <v>896</v>
      </c>
      <c r="H21" s="16"/>
    </row>
    <row r="22" spans="1:8">
      <c r="A22">
        <v>1</v>
      </c>
      <c r="B22" t="s">
        <v>344</v>
      </c>
      <c r="C22" t="s">
        <v>959</v>
      </c>
      <c r="D22" s="4" t="s">
        <v>356</v>
      </c>
      <c r="E22" s="5">
        <v>1.7482986497032194</v>
      </c>
      <c r="F22" t="s">
        <v>408</v>
      </c>
      <c r="G22" t="s">
        <v>896</v>
      </c>
      <c r="H22" s="16"/>
    </row>
    <row r="23" spans="1:8">
      <c r="A23">
        <v>1</v>
      </c>
      <c r="B23" t="s">
        <v>344</v>
      </c>
      <c r="C23" t="s">
        <v>960</v>
      </c>
      <c r="D23" s="4" t="s">
        <v>357</v>
      </c>
      <c r="E23" s="5">
        <v>-9.0163918506770031</v>
      </c>
      <c r="F23" t="s">
        <v>408</v>
      </c>
      <c r="G23" t="s">
        <v>896</v>
      </c>
      <c r="H23" s="16"/>
    </row>
    <row r="24" spans="1:8">
      <c r="A24">
        <v>1</v>
      </c>
      <c r="B24" t="s">
        <v>344</v>
      </c>
      <c r="C24" t="s">
        <v>961</v>
      </c>
      <c r="D24" s="4" t="s">
        <v>404</v>
      </c>
      <c r="E24" s="5">
        <v>5.2</v>
      </c>
      <c r="F24" t="s">
        <v>408</v>
      </c>
      <c r="G24" t="s">
        <v>896</v>
      </c>
      <c r="H24" s="16"/>
    </row>
    <row r="25" spans="1:8">
      <c r="A25">
        <v>1</v>
      </c>
      <c r="B25" t="s">
        <v>344</v>
      </c>
      <c r="C25" t="s">
        <v>962</v>
      </c>
      <c r="D25" s="4" t="s">
        <v>409</v>
      </c>
      <c r="E25" s="5">
        <v>10.8</v>
      </c>
      <c r="F25" t="s">
        <v>408</v>
      </c>
      <c r="G25" t="s">
        <v>896</v>
      </c>
      <c r="H25" s="16"/>
    </row>
    <row r="26" spans="1:8">
      <c r="A26">
        <v>1</v>
      </c>
      <c r="B26" t="s">
        <v>339</v>
      </c>
      <c r="C26" t="s">
        <v>339</v>
      </c>
      <c r="D26" s="4" t="s">
        <v>979</v>
      </c>
      <c r="E26" s="5">
        <v>0</v>
      </c>
      <c r="H26" s="16"/>
    </row>
    <row r="27" spans="1:8">
      <c r="A27">
        <v>1</v>
      </c>
      <c r="B27" t="s">
        <v>339</v>
      </c>
      <c r="C27" t="s">
        <v>963</v>
      </c>
      <c r="D27" s="4" t="s">
        <v>358</v>
      </c>
      <c r="E27" s="5">
        <v>5.4630440034061225</v>
      </c>
      <c r="F27" t="s">
        <v>408</v>
      </c>
      <c r="G27" t="s">
        <v>895</v>
      </c>
      <c r="H27" s="16"/>
    </row>
    <row r="28" spans="1:8">
      <c r="A28">
        <v>1</v>
      </c>
      <c r="B28" t="s">
        <v>339</v>
      </c>
      <c r="C28" t="s">
        <v>964</v>
      </c>
      <c r="D28" s="4" t="s">
        <v>359</v>
      </c>
      <c r="E28" s="5">
        <v>9.5602015534084099</v>
      </c>
      <c r="F28" t="s">
        <v>408</v>
      </c>
      <c r="G28" t="s">
        <v>895</v>
      </c>
      <c r="H28" s="16"/>
    </row>
    <row r="29" spans="1:8">
      <c r="A29">
        <v>1</v>
      </c>
      <c r="B29" t="s">
        <v>339</v>
      </c>
      <c r="C29" t="s">
        <v>965</v>
      </c>
      <c r="D29" s="4" t="s">
        <v>360</v>
      </c>
      <c r="E29" s="5">
        <v>0.8683932284238981</v>
      </c>
      <c r="F29" t="s">
        <v>408</v>
      </c>
      <c r="G29" t="s">
        <v>895</v>
      </c>
      <c r="H29" s="16"/>
    </row>
    <row r="30" spans="1:8">
      <c r="A30">
        <v>1</v>
      </c>
      <c r="B30" t="s">
        <v>339</v>
      </c>
      <c r="C30" t="s">
        <v>966</v>
      </c>
      <c r="D30" s="4" t="s">
        <v>361</v>
      </c>
      <c r="E30" s="5">
        <v>-0.46436522209325937</v>
      </c>
      <c r="F30" t="s">
        <v>408</v>
      </c>
      <c r="G30" t="s">
        <v>896</v>
      </c>
      <c r="H30" s="16"/>
    </row>
    <row r="31" spans="1:8">
      <c r="A31">
        <v>1</v>
      </c>
      <c r="B31" t="s">
        <v>339</v>
      </c>
      <c r="C31" t="s">
        <v>967</v>
      </c>
      <c r="D31" s="4" t="s">
        <v>362</v>
      </c>
      <c r="E31" s="5">
        <v>1.7482986497032194</v>
      </c>
      <c r="F31" t="s">
        <v>408</v>
      </c>
      <c r="G31" t="s">
        <v>896</v>
      </c>
    </row>
    <row r="32" spans="1:8">
      <c r="A32">
        <v>1</v>
      </c>
      <c r="B32" t="s">
        <v>339</v>
      </c>
      <c r="C32" t="s">
        <v>968</v>
      </c>
      <c r="D32" s="4" t="s">
        <v>363</v>
      </c>
      <c r="E32" s="5">
        <v>-9.0163918506770031</v>
      </c>
      <c r="F32" t="s">
        <v>408</v>
      </c>
      <c r="G32" t="s">
        <v>896</v>
      </c>
    </row>
    <row r="33" spans="1:7">
      <c r="A33">
        <v>1</v>
      </c>
      <c r="B33" t="s">
        <v>339</v>
      </c>
      <c r="C33" t="s">
        <v>969</v>
      </c>
      <c r="D33" s="4" t="s">
        <v>405</v>
      </c>
      <c r="E33" s="5">
        <v>5.2</v>
      </c>
      <c r="F33" t="s">
        <v>408</v>
      </c>
      <c r="G33" t="s">
        <v>896</v>
      </c>
    </row>
    <row r="34" spans="1:7">
      <c r="A34">
        <v>1</v>
      </c>
      <c r="B34" t="s">
        <v>339</v>
      </c>
      <c r="C34" t="s">
        <v>970</v>
      </c>
      <c r="D34" s="4" t="s">
        <v>410</v>
      </c>
      <c r="E34" s="5">
        <v>10.8</v>
      </c>
      <c r="F34" t="s">
        <v>408</v>
      </c>
      <c r="G34" t="s">
        <v>896</v>
      </c>
    </row>
    <row r="35" spans="1:7">
      <c r="A35">
        <v>1</v>
      </c>
      <c r="B35" t="s">
        <v>14</v>
      </c>
      <c r="C35" t="s">
        <v>14</v>
      </c>
      <c r="D35" s="4" t="s">
        <v>980</v>
      </c>
      <c r="E35" s="5">
        <v>0</v>
      </c>
    </row>
    <row r="36" spans="1:7">
      <c r="A36">
        <v>1</v>
      </c>
      <c r="B36" t="s">
        <v>14</v>
      </c>
      <c r="C36" t="s">
        <v>971</v>
      </c>
      <c r="D36" t="s">
        <v>573</v>
      </c>
      <c r="E36" s="5">
        <v>2.380214986773582</v>
      </c>
    </row>
    <row r="37" spans="1:7">
      <c r="A37">
        <v>1</v>
      </c>
      <c r="B37" t="s">
        <v>14</v>
      </c>
      <c r="C37" t="s">
        <v>972</v>
      </c>
      <c r="D37" t="s">
        <v>574</v>
      </c>
      <c r="E37" s="5">
        <v>3.7924280249072884</v>
      </c>
    </row>
    <row r="38" spans="1:7">
      <c r="A38">
        <v>1</v>
      </c>
      <c r="B38" t="s">
        <v>14</v>
      </c>
      <c r="C38" t="s">
        <v>973</v>
      </c>
      <c r="D38" t="s">
        <v>575</v>
      </c>
      <c r="E38" s="5">
        <v>0.34946354536511676</v>
      </c>
    </row>
    <row r="39" spans="1:7">
      <c r="A39">
        <v>1</v>
      </c>
      <c r="B39" t="s">
        <v>14</v>
      </c>
      <c r="C39" t="s">
        <v>7</v>
      </c>
      <c r="D39" t="s">
        <v>576</v>
      </c>
      <c r="E39" s="5">
        <v>1.6235901256543057</v>
      </c>
    </row>
    <row r="40" spans="1:7">
      <c r="B40" t="s">
        <v>14</v>
      </c>
      <c r="C40" t="s">
        <v>974</v>
      </c>
      <c r="D40" t="s">
        <v>577</v>
      </c>
      <c r="E40" s="5">
        <v>6.8787116254183251</v>
      </c>
    </row>
    <row r="41" spans="1:7">
      <c r="A41">
        <v>1</v>
      </c>
      <c r="B41" t="s">
        <v>14</v>
      </c>
      <c r="C41" t="s">
        <v>975</v>
      </c>
      <c r="D41" t="s">
        <v>578</v>
      </c>
      <c r="E41" s="5">
        <v>0.83541087268570524</v>
      </c>
    </row>
    <row r="42" spans="1:7">
      <c r="A42">
        <v>1</v>
      </c>
      <c r="B42" t="s">
        <v>14</v>
      </c>
      <c r="C42" t="s">
        <v>976</v>
      </c>
      <c r="D42" t="s">
        <v>579</v>
      </c>
      <c r="E42" s="5">
        <v>-0.23262638319616055</v>
      </c>
    </row>
    <row r="44" spans="1:7">
      <c r="A44" s="5"/>
    </row>
    <row r="45" spans="1:7">
      <c r="A45" s="5"/>
    </row>
    <row r="46" spans="1:7">
      <c r="A46" s="5"/>
      <c r="F46" s="4"/>
    </row>
    <row r="47" spans="1:7">
      <c r="A47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60" zoomScaleNormal="160" workbookViewId="0">
      <selection activeCell="C1" sqref="C1:C1048576"/>
    </sheetView>
  </sheetViews>
  <sheetFormatPr defaultRowHeight="14.4"/>
  <cols>
    <col min="1" max="1" width="6.3671875" bestFit="1" customWidth="1"/>
    <col min="2" max="2" width="8.5234375" bestFit="1" customWidth="1"/>
    <col min="3" max="3" width="8" bestFit="1" customWidth="1"/>
    <col min="4" max="4" width="12.3125" bestFit="1" customWidth="1"/>
    <col min="5" max="5" width="6.3671875" bestFit="1" customWidth="1"/>
    <col min="6" max="6" width="22.62890625" bestFit="1" customWidth="1"/>
    <col min="7" max="8" width="10.62890625" bestFit="1" customWidth="1"/>
  </cols>
  <sheetData>
    <row r="1" spans="1:8">
      <c r="A1" t="s">
        <v>105</v>
      </c>
      <c r="B1" t="s">
        <v>71</v>
      </c>
      <c r="C1" t="s">
        <v>23</v>
      </c>
      <c r="D1" t="s">
        <v>990</v>
      </c>
      <c r="E1" t="s">
        <v>466</v>
      </c>
      <c r="F1" s="5" t="s">
        <v>300</v>
      </c>
      <c r="G1" t="s">
        <v>217</v>
      </c>
      <c r="H1" t="s">
        <v>218</v>
      </c>
    </row>
    <row r="2" spans="1:8">
      <c r="A2">
        <v>1</v>
      </c>
      <c r="B2" t="s">
        <v>458</v>
      </c>
      <c r="C2" t="s">
        <v>344</v>
      </c>
      <c r="D2" s="4" t="s">
        <v>467</v>
      </c>
      <c r="E2" t="s">
        <v>2</v>
      </c>
      <c r="F2" s="5" t="s">
        <v>468</v>
      </c>
      <c r="G2" t="s">
        <v>221</v>
      </c>
      <c r="H2" t="s">
        <v>219</v>
      </c>
    </row>
    <row r="3" spans="1:8">
      <c r="A3">
        <v>1</v>
      </c>
      <c r="B3" t="s">
        <v>458</v>
      </c>
      <c r="C3" t="s">
        <v>344</v>
      </c>
      <c r="D3" s="4" t="s">
        <v>469</v>
      </c>
      <c r="E3" t="s">
        <v>3</v>
      </c>
      <c r="F3" s="5" t="s">
        <v>470</v>
      </c>
      <c r="G3" t="s">
        <v>221</v>
      </c>
      <c r="H3" t="s">
        <v>219</v>
      </c>
    </row>
    <row r="4" spans="1:8">
      <c r="A4">
        <v>1</v>
      </c>
      <c r="B4" t="s">
        <v>459</v>
      </c>
      <c r="C4" t="s">
        <v>339</v>
      </c>
      <c r="D4" s="4" t="s">
        <v>471</v>
      </c>
      <c r="E4" t="s">
        <v>2</v>
      </c>
      <c r="F4" s="5" t="s">
        <v>472</v>
      </c>
      <c r="G4" t="s">
        <v>221</v>
      </c>
      <c r="H4" t="s">
        <v>219</v>
      </c>
    </row>
    <row r="5" spans="1:8">
      <c r="A5">
        <v>1</v>
      </c>
      <c r="B5" t="s">
        <v>459</v>
      </c>
      <c r="C5" t="s">
        <v>339</v>
      </c>
      <c r="D5" s="4" t="s">
        <v>473</v>
      </c>
      <c r="E5" t="s">
        <v>3</v>
      </c>
      <c r="F5" s="5" t="s">
        <v>474</v>
      </c>
      <c r="G5" t="s">
        <v>221</v>
      </c>
      <c r="H5" t="s">
        <v>219</v>
      </c>
    </row>
    <row r="6" spans="1:8">
      <c r="A6">
        <v>1</v>
      </c>
      <c r="B6" t="s">
        <v>506</v>
      </c>
      <c r="C6" t="s">
        <v>98</v>
      </c>
      <c r="D6" s="4" t="s">
        <v>507</v>
      </c>
      <c r="E6" t="s">
        <v>2</v>
      </c>
      <c r="F6" s="5" t="s">
        <v>511</v>
      </c>
      <c r="G6" t="s">
        <v>221</v>
      </c>
      <c r="H6" t="s">
        <v>219</v>
      </c>
    </row>
    <row r="7" spans="1:8">
      <c r="A7">
        <v>1</v>
      </c>
      <c r="B7" t="s">
        <v>506</v>
      </c>
      <c r="C7" t="s">
        <v>98</v>
      </c>
      <c r="D7" s="4" t="s">
        <v>509</v>
      </c>
      <c r="E7" t="s">
        <v>3</v>
      </c>
      <c r="F7" s="5" t="s">
        <v>512</v>
      </c>
      <c r="G7" t="s">
        <v>221</v>
      </c>
      <c r="H7" t="s">
        <v>219</v>
      </c>
    </row>
    <row r="8" spans="1:8">
      <c r="A8">
        <v>1</v>
      </c>
      <c r="B8" t="s">
        <v>505</v>
      </c>
      <c r="C8" t="s">
        <v>14</v>
      </c>
      <c r="D8" s="4" t="s">
        <v>508</v>
      </c>
      <c r="E8" t="s">
        <v>2</v>
      </c>
      <c r="F8" s="5" t="s">
        <v>513</v>
      </c>
      <c r="G8" t="s">
        <v>221</v>
      </c>
      <c r="H8" t="s">
        <v>219</v>
      </c>
    </row>
    <row r="9" spans="1:8">
      <c r="A9">
        <v>1</v>
      </c>
      <c r="B9" t="s">
        <v>505</v>
      </c>
      <c r="C9" t="s">
        <v>14</v>
      </c>
      <c r="D9" s="4" t="s">
        <v>510</v>
      </c>
      <c r="E9" t="s">
        <v>3</v>
      </c>
      <c r="F9" s="5" t="s">
        <v>514</v>
      </c>
      <c r="G9" t="s">
        <v>221</v>
      </c>
      <c r="H9" t="s">
        <v>219</v>
      </c>
    </row>
    <row r="10" spans="1:8">
      <c r="A10">
        <v>1</v>
      </c>
      <c r="B10" t="s">
        <v>989</v>
      </c>
      <c r="C10" t="s">
        <v>109</v>
      </c>
      <c r="D10" s="4" t="s">
        <v>988</v>
      </c>
      <c r="F10" s="5" t="s">
        <v>993</v>
      </c>
      <c r="G10" t="s">
        <v>220</v>
      </c>
      <c r="H10" t="s">
        <v>219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4"/>
  <cols>
    <col min="1" max="1" width="13.83984375" bestFit="1" customWidth="1"/>
    <col min="2" max="2" width="9.83984375" bestFit="1" customWidth="1"/>
    <col min="3" max="3" width="101.3671875" bestFit="1" customWidth="1"/>
    <col min="4" max="4" width="6" style="16" bestFit="1" customWidth="1"/>
    <col min="5" max="5" width="30.83984375" bestFit="1" customWidth="1"/>
    <col min="6" max="6" width="73.47265625" bestFit="1" customWidth="1"/>
    <col min="7" max="7" width="26.3125" bestFit="1" customWidth="1"/>
  </cols>
  <sheetData>
    <row r="1" spans="1:7">
      <c r="A1" t="s">
        <v>71</v>
      </c>
      <c r="B1" t="s">
        <v>0</v>
      </c>
      <c r="C1" t="s">
        <v>36</v>
      </c>
      <c r="D1" s="5" t="s">
        <v>104</v>
      </c>
      <c r="E1" t="s">
        <v>406</v>
      </c>
      <c r="F1" t="s">
        <v>177</v>
      </c>
    </row>
    <row r="2" spans="1:7">
      <c r="A2" t="s">
        <v>159</v>
      </c>
      <c r="B2" t="s">
        <v>414</v>
      </c>
      <c r="C2" t="s">
        <v>52</v>
      </c>
      <c r="D2" s="5">
        <f>-3.5-LOG10(0.2287)-LOG10(0.6881)+LOG10(0.6701)</f>
        <v>-2.870778104517226</v>
      </c>
      <c r="E2" t="s">
        <v>418</v>
      </c>
      <c r="F2" t="s">
        <v>654</v>
      </c>
    </row>
    <row r="3" spans="1:7">
      <c r="A3" t="s">
        <v>419</v>
      </c>
      <c r="B3" t="s">
        <v>414</v>
      </c>
      <c r="C3" s="4" t="s">
        <v>59</v>
      </c>
      <c r="D3" s="5">
        <v>-6.1043799999999999</v>
      </c>
      <c r="E3" t="s">
        <v>415</v>
      </c>
      <c r="F3" t="s">
        <v>451</v>
      </c>
    </row>
    <row r="4" spans="1:7">
      <c r="A4" t="s">
        <v>165</v>
      </c>
      <c r="B4" t="s">
        <v>414</v>
      </c>
      <c r="C4" s="4" t="s">
        <v>60</v>
      </c>
      <c r="D4" s="5">
        <f>-10.3-LOG10(0.2082)-LOG10(0.0516)</f>
        <v>-8.3311304268017281</v>
      </c>
      <c r="E4" t="s">
        <v>746</v>
      </c>
      <c r="F4" t="s">
        <v>416</v>
      </c>
    </row>
    <row r="5" spans="1:7">
      <c r="A5" t="s">
        <v>166</v>
      </c>
      <c r="B5" t="s">
        <v>414</v>
      </c>
      <c r="C5" s="4" t="s">
        <v>61</v>
      </c>
      <c r="D5" s="5">
        <f>-10.9-LOG10(0.2287)-LOG10(0.0516)</f>
        <v>-8.9719158662339602</v>
      </c>
      <c r="E5" t="s">
        <v>417</v>
      </c>
      <c r="F5" t="s">
        <v>416</v>
      </c>
    </row>
    <row r="6" spans="1:7">
      <c r="A6" s="4" t="s">
        <v>345</v>
      </c>
      <c r="B6" t="s">
        <v>414</v>
      </c>
      <c r="C6" t="s">
        <v>413</v>
      </c>
      <c r="D6" s="5">
        <f>-24+LOG10(EXP(1))*(-22000/8.314*(1/298-1/275.15))-LOG10(0.057)-LOG10(0.0000314129370996423)</f>
        <v>-17.932727311779917</v>
      </c>
      <c r="E6" t="s">
        <v>655</v>
      </c>
      <c r="F6" t="s">
        <v>452</v>
      </c>
      <c r="G6" t="s">
        <v>747</v>
      </c>
    </row>
    <row r="7" spans="1:7">
      <c r="A7" t="s">
        <v>322</v>
      </c>
      <c r="B7" t="s">
        <v>414</v>
      </c>
      <c r="C7" t="s">
        <v>420</v>
      </c>
      <c r="D7" s="16">
        <f>0.425-LOG10(1*0.0781^0.36/0.6701^1.08)</f>
        <v>0.63587641517495974</v>
      </c>
      <c r="E7" t="s">
        <v>421</v>
      </c>
      <c r="F7" t="s">
        <v>745</v>
      </c>
      <c r="G7" t="s">
        <v>748</v>
      </c>
    </row>
    <row r="8" spans="1:7">
      <c r="A8" s="4" t="s">
        <v>676</v>
      </c>
      <c r="B8" t="s">
        <v>414</v>
      </c>
      <c r="C8" t="s">
        <v>582</v>
      </c>
      <c r="D8" s="5">
        <f>47.58-LOG10(EXP(504.512*1000/8.314*(1/(273.15+25)-1/(273.15+2))))-LOG10(0.2287)*5-LOG10(0.0781)*2+LOG10(0.6701)*16</f>
        <v>57.605322490731965</v>
      </c>
      <c r="E8" t="s">
        <v>422</v>
      </c>
      <c r="F8" t="s">
        <v>452</v>
      </c>
      <c r="G8" t="s">
        <v>656</v>
      </c>
    </row>
    <row r="9" spans="1:7">
      <c r="A9" s="4" t="s">
        <v>677</v>
      </c>
      <c r="B9" t="s">
        <v>414</v>
      </c>
      <c r="C9" t="s">
        <v>675</v>
      </c>
      <c r="D9" s="5">
        <f>61.68-LOG10(EXP(600.772*1000/8.314*(1/(273.15+25)-1/(273.15+2))))-LOG10(0.2202)*5-LOG10(0.0781)*2+LOG10(0.6701)*16</f>
        <v>73.197321773301752</v>
      </c>
      <c r="E9" t="s">
        <v>422</v>
      </c>
      <c r="F9" t="s">
        <v>452</v>
      </c>
      <c r="G9" t="s">
        <v>656</v>
      </c>
    </row>
    <row r="10" spans="1:7">
      <c r="A10" s="4" t="s">
        <v>638</v>
      </c>
      <c r="B10" t="s">
        <v>414</v>
      </c>
      <c r="C10" t="s">
        <v>639</v>
      </c>
      <c r="D10" s="16">
        <f>13.02-LOG10(EXP(266.372*1000/8.314*(1/(273.15+25)-1/(273.15+2))))-LOG10(0.5909)*0.85-LOG10(0.0781)*2.85+LOG10(0.6701)*9.4</f>
        <v>18.636963646029812</v>
      </c>
      <c r="E10" t="s">
        <v>422</v>
      </c>
      <c r="F10" t="s">
        <v>452</v>
      </c>
      <c r="G10" t="s">
        <v>657</v>
      </c>
    </row>
    <row r="11" spans="1:7">
      <c r="A11" s="4" t="s">
        <v>638</v>
      </c>
      <c r="B11" t="s">
        <v>414</v>
      </c>
      <c r="C11" t="s">
        <v>873</v>
      </c>
      <c r="D11" s="16">
        <f>12.21-LOG10(0.5909)*0.6-LOG10(0.2202)*0.25-LOG10(0.0781)*2.3+LOG10(0.6701)*8</f>
        <v>13.667406842922796</v>
      </c>
      <c r="E11" t="s">
        <v>730</v>
      </c>
      <c r="F11" t="s">
        <v>452</v>
      </c>
    </row>
    <row r="12" spans="1:7">
      <c r="A12" s="4" t="s">
        <v>659</v>
      </c>
      <c r="B12" t="s">
        <v>414</v>
      </c>
      <c r="C12" t="s">
        <v>660</v>
      </c>
      <c r="D12" s="16">
        <f>-57.334-LOG10(0.2046)*5-LOG10(0.0000314129370996423)*3-LOG10(0.3576)</f>
        <v>-39.93325129108387</v>
      </c>
      <c r="E12" t="s">
        <v>661</v>
      </c>
      <c r="F12" t="s">
        <v>662</v>
      </c>
    </row>
    <row r="13" spans="1:7">
      <c r="A13" s="4" t="s">
        <v>663</v>
      </c>
      <c r="B13" t="s">
        <v>414</v>
      </c>
      <c r="C13" t="s">
        <v>664</v>
      </c>
      <c r="D13" s="16">
        <f>23.952-LOG10(0.2046)-LOG10(0.2202)+LOG10(0.6701)*4</f>
        <v>24.602835527731784</v>
      </c>
      <c r="E13" t="s">
        <v>661</v>
      </c>
      <c r="F13" t="s">
        <v>662</v>
      </c>
    </row>
    <row r="14" spans="1:7">
      <c r="A14" s="4" t="s">
        <v>665</v>
      </c>
      <c r="B14" t="s">
        <v>414</v>
      </c>
      <c r="C14" t="s">
        <v>666</v>
      </c>
      <c r="D14" s="16">
        <f>4.113-LOG10(0.6273)-LOG10(0.0781)+4*LOG10(0.6701)</f>
        <v>4.727432150329026</v>
      </c>
      <c r="E14" t="s">
        <v>661</v>
      </c>
      <c r="F14" t="s">
        <v>662</v>
      </c>
    </row>
    <row r="15" spans="1:7">
      <c r="A15" s="4" t="s">
        <v>668</v>
      </c>
      <c r="B15" t="s">
        <v>414</v>
      </c>
      <c r="C15" t="s">
        <v>667</v>
      </c>
      <c r="D15" s="16">
        <f>29.217-LOG10(0.2046)-LOG10(0.0781)*2+LOG10(0.6701)*8</f>
        <v>30.729909246356574</v>
      </c>
      <c r="E15" t="s">
        <v>661</v>
      </c>
      <c r="F15" t="s">
        <v>729</v>
      </c>
    </row>
    <row r="16" spans="1:7">
      <c r="A16" s="4" t="s">
        <v>705</v>
      </c>
      <c r="B16" t="s">
        <v>414</v>
      </c>
      <c r="C16" t="s">
        <v>708</v>
      </c>
      <c r="D16" s="16">
        <f>-20-1.29*(-25.71)-LOG10(0.2046)*0.29-LOG10(0.6273)*0.71-LOG10(0.0781)*1.29+LOG10(0.6701)*5.16</f>
        <v>14.040890508177014</v>
      </c>
      <c r="E16" t="s">
        <v>744</v>
      </c>
      <c r="F16" t="s">
        <v>729</v>
      </c>
    </row>
    <row r="17" spans="1:7">
      <c r="A17" s="4" t="s">
        <v>719</v>
      </c>
      <c r="B17" t="s">
        <v>414</v>
      </c>
      <c r="C17" t="s">
        <v>757</v>
      </c>
      <c r="D17" s="16">
        <f>(11.5-LOG10(0.2046)*0.35-LOG10(0.2202)*0.42-LOG10(0.2287)*0.23+LOG10(0.6701)*2)*2</f>
        <v>23.633695551167239</v>
      </c>
      <c r="E17" t="s">
        <v>744</v>
      </c>
      <c r="F17" t="s">
        <v>729</v>
      </c>
    </row>
    <row r="18" spans="1:7">
      <c r="A18" s="4" t="s">
        <v>735</v>
      </c>
      <c r="B18" t="s">
        <v>414</v>
      </c>
      <c r="C18" t="s">
        <v>733</v>
      </c>
      <c r="D18" s="16">
        <f>70.2321-LOG10(0.2287)*2-LOG10(0.0781)*2-LOG10(0.2202)*3+LOG10(0.6701)*16</f>
        <v>72.918047546099331</v>
      </c>
      <c r="E18" t="s">
        <v>730</v>
      </c>
      <c r="F18" t="s">
        <v>729</v>
      </c>
      <c r="G18" t="s">
        <v>741</v>
      </c>
    </row>
    <row r="19" spans="1:7">
      <c r="A19" s="4" t="s">
        <v>826</v>
      </c>
      <c r="B19" t="s">
        <v>414</v>
      </c>
      <c r="C19" t="s">
        <v>827</v>
      </c>
      <c r="D19" s="16">
        <f>6.5-LOG10(EXP(169.7*1000/8.314*(1/(273.15+25)-1/(273.15+2))))-LOG10(0.0781)*2+LOG10(0.6701)*6</f>
        <v>10.15684032562535</v>
      </c>
    </row>
    <row r="20" spans="1:7" ht="14.7" thickBot="1"/>
    <row r="21" spans="1:7" ht="18.600000000000001" thickBot="1">
      <c r="A21" s="33" t="s">
        <v>749</v>
      </c>
      <c r="B21" s="34" t="s">
        <v>750</v>
      </c>
      <c r="C21" s="41" t="s">
        <v>647</v>
      </c>
    </row>
    <row r="22" spans="1:7" ht="18.3">
      <c r="A22" s="35" t="s">
        <v>751</v>
      </c>
      <c r="B22" s="36">
        <v>0.48609639923833198</v>
      </c>
      <c r="C22" s="36">
        <v>0.62734923682224519</v>
      </c>
    </row>
    <row r="23" spans="1:7" ht="18.3">
      <c r="A23" s="35" t="s">
        <v>752</v>
      </c>
      <c r="B23" s="36">
        <v>1.05780380610371E-2</v>
      </c>
      <c r="C23" s="36">
        <v>0.59094724233430884</v>
      </c>
    </row>
    <row r="24" spans="1:7" ht="18.3">
      <c r="A24" s="35" t="s">
        <v>753</v>
      </c>
      <c r="B24" s="36">
        <v>5.4743886275415397E-2</v>
      </c>
      <c r="C24" s="36">
        <v>0.22023740341887449</v>
      </c>
    </row>
    <row r="25" spans="1:7" ht="18.3">
      <c r="A25" s="35" t="s">
        <v>17</v>
      </c>
      <c r="B25" s="36">
        <v>1.06578449325539E-2</v>
      </c>
      <c r="C25" s="36">
        <v>0.20455607235356629</v>
      </c>
    </row>
    <row r="26" spans="1:7" ht="18.3">
      <c r="A26" s="32" t="s">
        <v>19</v>
      </c>
      <c r="B26" s="37"/>
      <c r="C26" s="36">
        <v>0.67014411908957849</v>
      </c>
    </row>
    <row r="27" spans="1:7" ht="18.3">
      <c r="A27" s="32" t="s">
        <v>754</v>
      </c>
      <c r="B27" s="37"/>
      <c r="C27" s="36">
        <v>0.22871823907329925</v>
      </c>
    </row>
    <row r="28" spans="1:7" ht="18.3">
      <c r="A28" s="38" t="s">
        <v>18</v>
      </c>
      <c r="B28" s="39"/>
      <c r="C28" s="40">
        <v>7.8073048809150475E-2</v>
      </c>
    </row>
    <row r="29" spans="1:7" ht="18.3">
      <c r="A29" s="35" t="s">
        <v>755</v>
      </c>
      <c r="B29" s="42">
        <v>6.8924116309912703E-5</v>
      </c>
      <c r="C29" s="42">
        <v>0.35762334919410615</v>
      </c>
    </row>
    <row r="30" spans="1:7" ht="18.3">
      <c r="A30" s="32" t="s">
        <v>756</v>
      </c>
      <c r="B30" s="43"/>
      <c r="C30" s="42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22" zoomScale="85" zoomScaleNormal="85" workbookViewId="0">
      <selection activeCell="E1" sqref="E1:E1048576"/>
    </sheetView>
  </sheetViews>
  <sheetFormatPr defaultColWidth="9.20703125" defaultRowHeight="13.8"/>
  <cols>
    <col min="1" max="1" width="20.62890625" style="21" bestFit="1" customWidth="1"/>
    <col min="2" max="2" width="24.20703125" style="21" bestFit="1" customWidth="1"/>
    <col min="3" max="3" width="7.15625" style="21" bestFit="1" customWidth="1"/>
    <col min="4" max="4" width="117.83984375" style="21" bestFit="1" customWidth="1"/>
    <col min="5" max="5" width="18.68359375" style="21" bestFit="1" customWidth="1"/>
    <col min="6" max="6" width="10.5234375" style="21" bestFit="1" customWidth="1"/>
    <col min="7" max="7" width="7.68359375" style="21" bestFit="1" customWidth="1"/>
    <col min="8" max="8" width="14.5234375" style="21" bestFit="1" customWidth="1"/>
    <col min="9" max="9" width="11.68359375" style="21" bestFit="1" customWidth="1"/>
    <col min="10" max="10" width="17.734375" style="23" bestFit="1" customWidth="1"/>
    <col min="11" max="11" width="34.05078125" style="21" bestFit="1" customWidth="1"/>
    <col min="12" max="12" width="25.15625" style="21" bestFit="1" customWidth="1"/>
    <col min="13" max="16384" width="9.20703125" style="21"/>
  </cols>
  <sheetData>
    <row r="1" spans="1:12">
      <c r="A1" s="21" t="s">
        <v>304</v>
      </c>
      <c r="B1" s="24" t="s">
        <v>899</v>
      </c>
      <c r="C1" s="21" t="s">
        <v>105</v>
      </c>
      <c r="D1" s="21" t="s">
        <v>300</v>
      </c>
      <c r="E1" s="21" t="s">
        <v>398</v>
      </c>
      <c r="F1" s="21" t="s">
        <v>399</v>
      </c>
      <c r="G1" s="21" t="s">
        <v>391</v>
      </c>
      <c r="H1" s="21" t="s">
        <v>392</v>
      </c>
      <c r="I1" s="21" t="s">
        <v>393</v>
      </c>
      <c r="J1" s="23" t="s">
        <v>396</v>
      </c>
      <c r="K1" s="21" t="s">
        <v>177</v>
      </c>
    </row>
    <row r="2" spans="1:12">
      <c r="A2" s="21" t="s">
        <v>1</v>
      </c>
      <c r="C2" s="21">
        <v>1</v>
      </c>
      <c r="E2" s="21" t="s">
        <v>309</v>
      </c>
      <c r="F2" s="21" t="s">
        <v>301</v>
      </c>
      <c r="K2" s="21" t="s">
        <v>390</v>
      </c>
    </row>
    <row r="3" spans="1:12">
      <c r="A3" s="21" t="s">
        <v>2</v>
      </c>
      <c r="C3" s="21">
        <v>1</v>
      </c>
      <c r="D3" s="24" t="s">
        <v>587</v>
      </c>
      <c r="E3" s="21" t="s">
        <v>310</v>
      </c>
      <c r="F3" s="21" t="s">
        <v>301</v>
      </c>
    </row>
    <row r="4" spans="1:12">
      <c r="A4" s="21" t="s">
        <v>3</v>
      </c>
      <c r="C4" s="21">
        <v>1</v>
      </c>
      <c r="D4" s="24" t="s">
        <v>588</v>
      </c>
      <c r="E4" s="21" t="s">
        <v>311</v>
      </c>
      <c r="F4" s="21" t="s">
        <v>301</v>
      </c>
    </row>
    <row r="5" spans="1:12">
      <c r="A5" s="21" t="s">
        <v>4</v>
      </c>
      <c r="C5" s="21">
        <v>1</v>
      </c>
      <c r="E5" s="21" t="s">
        <v>312</v>
      </c>
      <c r="F5" s="21" t="s">
        <v>301</v>
      </c>
    </row>
    <row r="6" spans="1:12">
      <c r="A6" s="21" t="s">
        <v>5</v>
      </c>
      <c r="C6" s="21">
        <v>1</v>
      </c>
      <c r="E6" s="21" t="s">
        <v>313</v>
      </c>
      <c r="F6" s="21" t="s">
        <v>301</v>
      </c>
    </row>
    <row r="7" spans="1:12">
      <c r="A7" s="21" t="s">
        <v>375</v>
      </c>
      <c r="B7" s="24" t="s">
        <v>900</v>
      </c>
      <c r="C7" s="21">
        <v>1</v>
      </c>
      <c r="D7" s="21" t="s">
        <v>388</v>
      </c>
      <c r="E7" s="21" t="s">
        <v>389</v>
      </c>
      <c r="F7" s="21" t="s">
        <v>301</v>
      </c>
    </row>
    <row r="8" spans="1:12">
      <c r="A8" s="21" t="s">
        <v>6</v>
      </c>
      <c r="C8" s="21">
        <v>1</v>
      </c>
      <c r="E8" s="21" t="s">
        <v>314</v>
      </c>
      <c r="F8" s="21" t="s">
        <v>301</v>
      </c>
    </row>
    <row r="9" spans="1:12">
      <c r="A9" s="21" t="s">
        <v>7</v>
      </c>
      <c r="E9" s="21" t="s">
        <v>315</v>
      </c>
      <c r="F9" s="21" t="s">
        <v>301</v>
      </c>
    </row>
    <row r="10" spans="1:12">
      <c r="A10" s="21" t="s">
        <v>8</v>
      </c>
      <c r="E10" s="21" t="s">
        <v>316</v>
      </c>
      <c r="F10" s="21" t="s">
        <v>301</v>
      </c>
    </row>
    <row r="11" spans="1:12">
      <c r="A11" s="21" t="s">
        <v>9</v>
      </c>
      <c r="C11" s="21">
        <v>1</v>
      </c>
      <c r="E11" s="21">
        <v>1</v>
      </c>
      <c r="F11" s="21" t="s">
        <v>302</v>
      </c>
    </row>
    <row r="12" spans="1:12">
      <c r="A12" s="21" t="s">
        <v>381</v>
      </c>
      <c r="C12" s="21">
        <v>1</v>
      </c>
      <c r="D12" s="24" t="s">
        <v>10</v>
      </c>
      <c r="E12" s="24" t="s">
        <v>811</v>
      </c>
      <c r="F12" s="21" t="s">
        <v>301</v>
      </c>
      <c r="K12" s="24" t="s">
        <v>812</v>
      </c>
    </row>
    <row r="13" spans="1:12">
      <c r="A13" s="21" t="s">
        <v>12</v>
      </c>
      <c r="C13" s="21">
        <v>1</v>
      </c>
      <c r="E13" s="22">
        <v>1000000</v>
      </c>
      <c r="F13" s="21" t="s">
        <v>305</v>
      </c>
      <c r="G13" s="21">
        <v>1</v>
      </c>
      <c r="H13" s="21" t="s">
        <v>397</v>
      </c>
      <c r="I13" s="21" t="s">
        <v>394</v>
      </c>
      <c r="K13" s="22"/>
      <c r="L13" s="22"/>
    </row>
    <row r="14" spans="1:12">
      <c r="A14" s="21" t="s">
        <v>13</v>
      </c>
      <c r="C14" s="21">
        <v>1</v>
      </c>
      <c r="E14" s="22">
        <v>1000000</v>
      </c>
      <c r="F14" s="21" t="s">
        <v>305</v>
      </c>
      <c r="G14" s="21">
        <v>1</v>
      </c>
      <c r="H14" s="21" t="s">
        <v>397</v>
      </c>
      <c r="I14" s="21" t="s">
        <v>394</v>
      </c>
      <c r="K14" s="22"/>
      <c r="L14" s="22"/>
    </row>
    <row r="15" spans="1:12">
      <c r="A15" s="24" t="s">
        <v>14</v>
      </c>
      <c r="B15" s="24"/>
      <c r="C15" s="21">
        <v>1</v>
      </c>
      <c r="E15" s="22">
        <v>1000000</v>
      </c>
      <c r="F15" s="21" t="s">
        <v>305</v>
      </c>
      <c r="G15" s="21">
        <v>1</v>
      </c>
      <c r="H15" s="21" t="s">
        <v>401</v>
      </c>
      <c r="I15" s="21" t="s">
        <v>400</v>
      </c>
      <c r="K15" s="22"/>
      <c r="L15" s="22"/>
    </row>
    <row r="16" spans="1:12">
      <c r="A16" s="21" t="s">
        <v>98</v>
      </c>
      <c r="C16" s="21">
        <v>1</v>
      </c>
      <c r="E16" s="22">
        <v>1000000</v>
      </c>
      <c r="F16" s="21" t="s">
        <v>305</v>
      </c>
      <c r="G16" s="21">
        <v>1</v>
      </c>
      <c r="H16" s="21" t="s">
        <v>401</v>
      </c>
      <c r="I16" s="21" t="s">
        <v>400</v>
      </c>
      <c r="K16" s="22"/>
      <c r="L16" s="22"/>
    </row>
    <row r="17" spans="1:12">
      <c r="A17" s="21" t="s">
        <v>15</v>
      </c>
      <c r="C17" s="21">
        <v>1</v>
      </c>
      <c r="E17" s="22">
        <v>1000000</v>
      </c>
      <c r="F17" s="24" t="s">
        <v>305</v>
      </c>
      <c r="G17" s="21">
        <v>1</v>
      </c>
      <c r="H17" s="21" t="s">
        <v>397</v>
      </c>
      <c r="I17" s="21" t="s">
        <v>394</v>
      </c>
      <c r="K17" s="22"/>
      <c r="L17" s="22"/>
    </row>
    <row r="18" spans="1:12">
      <c r="A18" s="21" t="s">
        <v>16</v>
      </c>
      <c r="C18" s="21">
        <v>1</v>
      </c>
      <c r="E18" s="22">
        <v>1000000</v>
      </c>
      <c r="F18" s="21" t="s">
        <v>305</v>
      </c>
      <c r="G18" s="21">
        <v>1</v>
      </c>
      <c r="H18" s="21" t="s">
        <v>397</v>
      </c>
      <c r="I18" s="21" t="s">
        <v>394</v>
      </c>
      <c r="K18" s="22"/>
      <c r="L18" s="22"/>
    </row>
    <row r="19" spans="1:12">
      <c r="A19" s="21" t="s">
        <v>17</v>
      </c>
      <c r="C19" s="21">
        <v>1</v>
      </c>
      <c r="E19" s="22">
        <v>1000</v>
      </c>
      <c r="F19" s="21" t="s">
        <v>308</v>
      </c>
      <c r="G19" s="21">
        <v>1</v>
      </c>
      <c r="H19" s="21" t="s">
        <v>397</v>
      </c>
      <c r="I19" s="21" t="s">
        <v>394</v>
      </c>
      <c r="K19" s="22"/>
      <c r="L19" s="22"/>
    </row>
    <row r="20" spans="1:12">
      <c r="A20" s="21" t="s">
        <v>18</v>
      </c>
      <c r="C20" s="21">
        <v>1</v>
      </c>
      <c r="E20" s="22">
        <v>1000000000</v>
      </c>
      <c r="F20" s="24" t="s">
        <v>504</v>
      </c>
      <c r="G20" s="21">
        <v>1</v>
      </c>
      <c r="H20" s="21" t="s">
        <v>397</v>
      </c>
      <c r="I20" s="21" t="s">
        <v>394</v>
      </c>
      <c r="K20" s="22"/>
      <c r="L20" s="22"/>
    </row>
    <row r="21" spans="1:12">
      <c r="A21" s="21" t="s">
        <v>109</v>
      </c>
      <c r="C21" s="21">
        <v>1</v>
      </c>
      <c r="E21" s="22">
        <v>1000000</v>
      </c>
      <c r="F21" s="21" t="s">
        <v>305</v>
      </c>
      <c r="G21" s="21">
        <v>1</v>
      </c>
      <c r="H21" s="21" t="s">
        <v>397</v>
      </c>
      <c r="I21" s="21" t="s">
        <v>394</v>
      </c>
      <c r="K21" s="22"/>
      <c r="L21" s="22"/>
    </row>
    <row r="22" spans="1:12">
      <c r="A22" s="21" t="s">
        <v>346</v>
      </c>
      <c r="C22" s="21">
        <v>1</v>
      </c>
      <c r="E22" s="22">
        <v>1000000</v>
      </c>
      <c r="F22" s="21" t="s">
        <v>305</v>
      </c>
      <c r="G22" s="21">
        <v>1</v>
      </c>
      <c r="H22" s="21" t="s">
        <v>397</v>
      </c>
      <c r="I22" s="21" t="s">
        <v>394</v>
      </c>
      <c r="K22" s="22"/>
      <c r="L22" s="22"/>
    </row>
    <row r="23" spans="1:12">
      <c r="A23" s="21" t="s">
        <v>108</v>
      </c>
      <c r="C23" s="21">
        <v>1</v>
      </c>
      <c r="E23" s="22">
        <v>1000</v>
      </c>
      <c r="F23" s="21" t="s">
        <v>308</v>
      </c>
      <c r="G23" s="21">
        <v>1</v>
      </c>
      <c r="H23" s="21" t="s">
        <v>397</v>
      </c>
      <c r="I23" s="21" t="s">
        <v>394</v>
      </c>
      <c r="K23" s="22"/>
      <c r="L23" s="22"/>
    </row>
    <row r="24" spans="1:12">
      <c r="A24" s="24" t="s">
        <v>411</v>
      </c>
      <c r="B24" s="24"/>
      <c r="C24" s="21">
        <v>1</v>
      </c>
      <c r="E24" s="22">
        <v>1000000</v>
      </c>
      <c r="F24" s="21" t="s">
        <v>305</v>
      </c>
      <c r="G24" s="21">
        <v>1</v>
      </c>
      <c r="H24" s="21" t="s">
        <v>397</v>
      </c>
      <c r="I24" s="21" t="s">
        <v>394</v>
      </c>
      <c r="K24" s="22"/>
      <c r="L24" s="22"/>
    </row>
    <row r="25" spans="1:12">
      <c r="A25" s="21" t="s">
        <v>306</v>
      </c>
      <c r="C25" s="21">
        <v>1</v>
      </c>
      <c r="D25" s="23" t="s">
        <v>380</v>
      </c>
      <c r="E25" s="21">
        <v>1</v>
      </c>
      <c r="F25" s="21" t="s">
        <v>318</v>
      </c>
      <c r="K25" s="22"/>
      <c r="L25" s="22"/>
    </row>
    <row r="26" spans="1:12">
      <c r="A26" s="21" t="s">
        <v>20</v>
      </c>
      <c r="C26" s="21">
        <v>1</v>
      </c>
      <c r="E26" s="22">
        <v>1000</v>
      </c>
      <c r="F26" s="21" t="s">
        <v>308</v>
      </c>
      <c r="G26" s="21">
        <v>1</v>
      </c>
      <c r="H26" s="21" t="s">
        <v>397</v>
      </c>
      <c r="I26" s="21" t="s">
        <v>394</v>
      </c>
      <c r="K26" s="22"/>
      <c r="L26" s="22"/>
    </row>
    <row r="27" spans="1:12">
      <c r="A27" s="21" t="s">
        <v>21</v>
      </c>
      <c r="C27" s="21">
        <v>1</v>
      </c>
      <c r="E27" s="22">
        <v>1000000</v>
      </c>
      <c r="F27" s="24" t="s">
        <v>305</v>
      </c>
      <c r="G27" s="21">
        <v>1</v>
      </c>
      <c r="H27" s="21" t="s">
        <v>397</v>
      </c>
      <c r="I27" s="21" t="s">
        <v>394</v>
      </c>
      <c r="K27" s="22"/>
      <c r="L27" s="22"/>
    </row>
    <row r="28" spans="1:12">
      <c r="A28" s="21" t="s">
        <v>212</v>
      </c>
      <c r="C28" s="21">
        <v>1</v>
      </c>
      <c r="E28" s="22">
        <v>1000000</v>
      </c>
      <c r="F28" s="21" t="s">
        <v>305</v>
      </c>
      <c r="G28" s="21">
        <v>1</v>
      </c>
      <c r="H28" s="21" t="s">
        <v>397</v>
      </c>
      <c r="I28" s="21" t="s">
        <v>394</v>
      </c>
      <c r="K28" s="22"/>
      <c r="L28" s="22"/>
    </row>
    <row r="29" spans="1:12">
      <c r="A29" s="21" t="s">
        <v>307</v>
      </c>
      <c r="B29" s="24" t="s">
        <v>901</v>
      </c>
      <c r="C29" s="21">
        <v>1</v>
      </c>
      <c r="D29" s="24" t="s">
        <v>6</v>
      </c>
      <c r="E29" s="21" t="s">
        <v>309</v>
      </c>
      <c r="F29" s="21" t="s">
        <v>301</v>
      </c>
    </row>
    <row r="30" spans="1:12">
      <c r="A30" s="21" t="s">
        <v>317</v>
      </c>
      <c r="B30" s="24" t="s">
        <v>902</v>
      </c>
      <c r="C30" s="21">
        <v>1</v>
      </c>
      <c r="E30" s="22">
        <v>1000</v>
      </c>
      <c r="F30" s="21" t="s">
        <v>308</v>
      </c>
      <c r="G30" s="21">
        <v>1</v>
      </c>
      <c r="H30" s="21" t="s">
        <v>397</v>
      </c>
      <c r="I30" s="21" t="s">
        <v>394</v>
      </c>
    </row>
    <row r="31" spans="1:12">
      <c r="A31" s="21" t="s">
        <v>325</v>
      </c>
      <c r="E31" s="24" t="s">
        <v>852</v>
      </c>
      <c r="F31" s="21" t="s">
        <v>301</v>
      </c>
    </row>
    <row r="32" spans="1:12">
      <c r="A32" s="24" t="s">
        <v>646</v>
      </c>
      <c r="B32" s="24"/>
      <c r="E32" s="24" t="s">
        <v>853</v>
      </c>
      <c r="F32" s="24" t="s">
        <v>301</v>
      </c>
    </row>
    <row r="33" spans="1:10">
      <c r="A33" s="24" t="s">
        <v>725</v>
      </c>
      <c r="B33" s="24" t="s">
        <v>903</v>
      </c>
      <c r="E33" s="24" t="s">
        <v>849</v>
      </c>
      <c r="F33" s="24" t="s">
        <v>301</v>
      </c>
    </row>
    <row r="34" spans="1:10">
      <c r="A34" s="24" t="s">
        <v>716</v>
      </c>
      <c r="B34" s="24" t="s">
        <v>904</v>
      </c>
      <c r="E34" s="24" t="s">
        <v>850</v>
      </c>
      <c r="F34" s="24" t="s">
        <v>301</v>
      </c>
    </row>
    <row r="35" spans="1:10">
      <c r="A35" s="24" t="s">
        <v>742</v>
      </c>
      <c r="B35" s="24"/>
      <c r="E35" s="24" t="s">
        <v>851</v>
      </c>
      <c r="F35" s="24" t="s">
        <v>301</v>
      </c>
    </row>
    <row r="36" spans="1:10" s="47" customFormat="1">
      <c r="A36" s="46" t="s">
        <v>486</v>
      </c>
      <c r="B36" s="46" t="s">
        <v>905</v>
      </c>
      <c r="C36" s="47">
        <v>1</v>
      </c>
      <c r="D36" s="46" t="s">
        <v>487</v>
      </c>
      <c r="E36" s="48">
        <v>1000000000000</v>
      </c>
      <c r="F36" s="47" t="s">
        <v>335</v>
      </c>
      <c r="G36" s="47">
        <v>1</v>
      </c>
      <c r="H36" s="48">
        <v>1000000000</v>
      </c>
      <c r="I36" s="47" t="s">
        <v>395</v>
      </c>
      <c r="J36" s="49"/>
    </row>
    <row r="37" spans="1:10" s="47" customFormat="1">
      <c r="A37" s="46" t="s">
        <v>828</v>
      </c>
      <c r="B37" s="46" t="s">
        <v>907</v>
      </c>
      <c r="C37" s="47">
        <v>1</v>
      </c>
      <c r="D37" s="46" t="s">
        <v>344</v>
      </c>
      <c r="E37" s="48">
        <v>1000000000000</v>
      </c>
      <c r="F37" s="47" t="s">
        <v>335</v>
      </c>
      <c r="G37" s="47">
        <v>1</v>
      </c>
      <c r="H37" s="48">
        <v>1000000000</v>
      </c>
      <c r="I37" s="47" t="s">
        <v>395</v>
      </c>
      <c r="J37" s="49"/>
    </row>
    <row r="38" spans="1:10" s="47" customFormat="1">
      <c r="A38" s="46" t="s">
        <v>829</v>
      </c>
      <c r="B38" s="46" t="s">
        <v>906</v>
      </c>
      <c r="C38" s="47">
        <v>1</v>
      </c>
      <c r="D38" s="46" t="s">
        <v>339</v>
      </c>
      <c r="E38" s="48">
        <v>1000000000000</v>
      </c>
      <c r="F38" s="47" t="s">
        <v>335</v>
      </c>
      <c r="G38" s="47">
        <v>1</v>
      </c>
      <c r="H38" s="48">
        <v>1000000000</v>
      </c>
      <c r="I38" s="47" t="s">
        <v>395</v>
      </c>
      <c r="J38" s="49"/>
    </row>
    <row r="39" spans="1:10">
      <c r="A39" s="24" t="s">
        <v>488</v>
      </c>
      <c r="B39" s="24" t="s">
        <v>908</v>
      </c>
      <c r="C39" s="21">
        <v>1</v>
      </c>
      <c r="D39" s="24" t="s">
        <v>489</v>
      </c>
      <c r="E39" s="21">
        <v>1</v>
      </c>
      <c r="F39" s="21" t="s">
        <v>340</v>
      </c>
      <c r="G39" s="21">
        <v>1</v>
      </c>
      <c r="H39" s="21">
        <v>1</v>
      </c>
      <c r="I39" s="21" t="s">
        <v>340</v>
      </c>
    </row>
    <row r="40" spans="1:10">
      <c r="A40" s="24" t="s">
        <v>484</v>
      </c>
      <c r="B40" s="24" t="s">
        <v>909</v>
      </c>
      <c r="C40" s="21">
        <v>1</v>
      </c>
      <c r="D40" s="24" t="s">
        <v>482</v>
      </c>
      <c r="E40" s="22">
        <v>1000000000000</v>
      </c>
      <c r="F40" s="21" t="s">
        <v>335</v>
      </c>
    </row>
    <row r="41" spans="1:10" ht="13.75" customHeight="1">
      <c r="A41" s="24" t="s">
        <v>485</v>
      </c>
      <c r="B41" s="24" t="s">
        <v>910</v>
      </c>
      <c r="C41" s="21">
        <v>1</v>
      </c>
      <c r="D41" s="24" t="s">
        <v>483</v>
      </c>
      <c r="E41" s="21">
        <v>1</v>
      </c>
      <c r="F41" s="21" t="s">
        <v>340</v>
      </c>
      <c r="G41" s="21">
        <v>1</v>
      </c>
      <c r="H41" s="21">
        <v>1</v>
      </c>
      <c r="I41" s="21" t="s">
        <v>340</v>
      </c>
    </row>
    <row r="42" spans="1:10" ht="13.75" customHeight="1">
      <c r="A42" s="24" t="s">
        <v>813</v>
      </c>
      <c r="B42" s="24" t="s">
        <v>911</v>
      </c>
      <c r="C42" s="21">
        <v>1</v>
      </c>
      <c r="D42" s="24" t="s">
        <v>814</v>
      </c>
      <c r="E42" s="24">
        <v>1</v>
      </c>
      <c r="F42" s="24" t="s">
        <v>815</v>
      </c>
    </row>
    <row r="43" spans="1:10" ht="13.75" customHeight="1">
      <c r="A43" s="24" t="s">
        <v>816</v>
      </c>
      <c r="B43" s="24"/>
      <c r="D43" t="s">
        <v>819</v>
      </c>
      <c r="E43" s="24">
        <v>1</v>
      </c>
      <c r="F43" s="24" t="s">
        <v>815</v>
      </c>
    </row>
    <row r="44" spans="1:10" ht="13.75" customHeight="1">
      <c r="A44" s="24" t="s">
        <v>817</v>
      </c>
      <c r="B44" s="24"/>
      <c r="D44" t="s">
        <v>818</v>
      </c>
      <c r="E44" s="24">
        <v>1</v>
      </c>
      <c r="F44" s="24" t="s">
        <v>815</v>
      </c>
    </row>
    <row r="45" spans="1:10">
      <c r="A45" s="24" t="s">
        <v>442</v>
      </c>
      <c r="B45" s="24" t="s">
        <v>913</v>
      </c>
      <c r="C45" s="21">
        <v>1</v>
      </c>
      <c r="D45" s="24" t="s">
        <v>443</v>
      </c>
      <c r="E45" s="24" t="s">
        <v>444</v>
      </c>
      <c r="F45" s="24" t="s">
        <v>303</v>
      </c>
      <c r="G45" s="24"/>
      <c r="H45" s="24"/>
      <c r="I45" s="24"/>
    </row>
    <row r="46" spans="1:10">
      <c r="A46" s="24" t="s">
        <v>445</v>
      </c>
      <c r="B46" s="24" t="s">
        <v>912</v>
      </c>
      <c r="C46" s="21">
        <v>1</v>
      </c>
      <c r="D46" s="24" t="s">
        <v>446</v>
      </c>
      <c r="E46" s="24">
        <v>1</v>
      </c>
      <c r="F46" s="24" t="s">
        <v>340</v>
      </c>
      <c r="G46" s="24"/>
      <c r="H46" s="24"/>
      <c r="I46" s="24"/>
    </row>
    <row r="47" spans="1:10">
      <c r="A47" s="24" t="s">
        <v>795</v>
      </c>
      <c r="B47" s="24" t="s">
        <v>914</v>
      </c>
      <c r="D47" s="24" t="s">
        <v>799</v>
      </c>
      <c r="E47" s="24" t="s">
        <v>444</v>
      </c>
      <c r="F47" s="24" t="s">
        <v>303</v>
      </c>
    </row>
    <row r="48" spans="1:10">
      <c r="A48" s="24" t="s">
        <v>796</v>
      </c>
      <c r="B48" s="24" t="s">
        <v>915</v>
      </c>
      <c r="D48" s="24" t="s">
        <v>800</v>
      </c>
      <c r="E48" s="24">
        <v>1</v>
      </c>
      <c r="F48" s="24" t="s">
        <v>340</v>
      </c>
    </row>
    <row r="49" spans="1:9">
      <c r="A49" s="24" t="s">
        <v>797</v>
      </c>
      <c r="B49" s="24" t="s">
        <v>916</v>
      </c>
      <c r="D49" s="24" t="s">
        <v>801</v>
      </c>
      <c r="E49" s="24" t="s">
        <v>444</v>
      </c>
      <c r="F49" s="24" t="s">
        <v>303</v>
      </c>
    </row>
    <row r="50" spans="1:9">
      <c r="A50" s="24" t="s">
        <v>798</v>
      </c>
      <c r="B50" s="24" t="s">
        <v>917</v>
      </c>
      <c r="D50" s="24" t="s">
        <v>802</v>
      </c>
      <c r="E50" s="24">
        <v>1</v>
      </c>
      <c r="F50" s="24" t="s">
        <v>340</v>
      </c>
    </row>
    <row r="51" spans="1:9">
      <c r="A51" s="24" t="s">
        <v>496</v>
      </c>
      <c r="B51" s="24" t="s">
        <v>918</v>
      </c>
      <c r="C51" s="21">
        <v>1</v>
      </c>
      <c r="D51" s="24" t="s">
        <v>497</v>
      </c>
      <c r="E51" s="21">
        <v>1</v>
      </c>
      <c r="F51" s="24" t="s">
        <v>498</v>
      </c>
    </row>
    <row r="52" spans="1:9">
      <c r="A52" s="24" t="s">
        <v>530</v>
      </c>
      <c r="B52" s="24" t="s">
        <v>919</v>
      </c>
      <c r="D52" s="24" t="s">
        <v>531</v>
      </c>
      <c r="E52" s="24" t="s">
        <v>532</v>
      </c>
      <c r="F52" s="24" t="s">
        <v>303</v>
      </c>
    </row>
    <row r="53" spans="1:9">
      <c r="A53" s="24" t="s">
        <v>533</v>
      </c>
      <c r="B53" s="24" t="s">
        <v>920</v>
      </c>
      <c r="D53" s="24" t="s">
        <v>534</v>
      </c>
      <c r="E53" s="24" t="s">
        <v>535</v>
      </c>
      <c r="F53" s="24" t="s">
        <v>303</v>
      </c>
    </row>
    <row r="54" spans="1:9">
      <c r="A54" s="24" t="s">
        <v>803</v>
      </c>
      <c r="B54" s="24" t="s">
        <v>921</v>
      </c>
      <c r="D54" s="24" t="s">
        <v>563</v>
      </c>
      <c r="E54" s="24" t="s">
        <v>444</v>
      </c>
      <c r="F54" s="24" t="s">
        <v>303</v>
      </c>
    </row>
    <row r="55" spans="1:9">
      <c r="A55" s="24" t="s">
        <v>804</v>
      </c>
      <c r="B55" s="24" t="s">
        <v>922</v>
      </c>
      <c r="D55" s="21" t="s">
        <v>564</v>
      </c>
      <c r="E55" s="24" t="s">
        <v>444</v>
      </c>
      <c r="F55" s="24" t="s">
        <v>303</v>
      </c>
    </row>
    <row r="56" spans="1:9">
      <c r="A56" s="24" t="s">
        <v>805</v>
      </c>
      <c r="B56" s="24" t="s">
        <v>923</v>
      </c>
      <c r="D56" s="24" t="s">
        <v>793</v>
      </c>
      <c r="E56" s="21">
        <v>1</v>
      </c>
    </row>
    <row r="57" spans="1:9">
      <c r="A57" s="24" t="s">
        <v>806</v>
      </c>
      <c r="B57" s="24" t="s">
        <v>924</v>
      </c>
      <c r="D57" s="24" t="s">
        <v>794</v>
      </c>
      <c r="E57" s="21">
        <v>1</v>
      </c>
    </row>
    <row r="58" spans="1:9">
      <c r="A58" s="24" t="s">
        <v>807</v>
      </c>
      <c r="B58" s="24" t="s">
        <v>925</v>
      </c>
      <c r="D58" s="24" t="s">
        <v>490</v>
      </c>
      <c r="E58" s="24" t="s">
        <v>444</v>
      </c>
      <c r="F58" s="24" t="s">
        <v>303</v>
      </c>
      <c r="H58" s="22"/>
    </row>
    <row r="59" spans="1:9">
      <c r="A59" s="24" t="s">
        <v>808</v>
      </c>
      <c r="B59" s="24" t="s">
        <v>926</v>
      </c>
      <c r="D59" s="24" t="s">
        <v>492</v>
      </c>
      <c r="E59" s="24" t="s">
        <v>444</v>
      </c>
      <c r="F59" s="24" t="s">
        <v>303</v>
      </c>
      <c r="H59" s="22"/>
    </row>
    <row r="60" spans="1:9">
      <c r="A60" s="24" t="s">
        <v>809</v>
      </c>
      <c r="B60" s="24" t="s">
        <v>927</v>
      </c>
      <c r="D60" s="24" t="s">
        <v>491</v>
      </c>
      <c r="E60" s="21">
        <v>1</v>
      </c>
      <c r="F60" s="21" t="s">
        <v>340</v>
      </c>
      <c r="G60" s="21">
        <v>1</v>
      </c>
      <c r="H60" s="21">
        <v>1</v>
      </c>
      <c r="I60" s="21" t="s">
        <v>340</v>
      </c>
    </row>
    <row r="61" spans="1:9">
      <c r="A61" s="24" t="s">
        <v>810</v>
      </c>
      <c r="B61" s="24" t="s">
        <v>928</v>
      </c>
      <c r="D61" s="24" t="s">
        <v>493</v>
      </c>
      <c r="E61" s="21">
        <v>1</v>
      </c>
      <c r="F61" s="21" t="s">
        <v>340</v>
      </c>
      <c r="G61" s="21">
        <v>1</v>
      </c>
      <c r="H61" s="21">
        <v>1</v>
      </c>
      <c r="I61" s="21" t="s">
        <v>340</v>
      </c>
    </row>
    <row r="62" spans="1:9">
      <c r="A62" s="24" t="s">
        <v>678</v>
      </c>
      <c r="B62" s="24" t="s">
        <v>929</v>
      </c>
      <c r="D62" s="24" t="s">
        <v>830</v>
      </c>
      <c r="E62" s="24" t="s">
        <v>444</v>
      </c>
      <c r="F62" s="24" t="s">
        <v>303</v>
      </c>
    </row>
    <row r="63" spans="1:9">
      <c r="A63" s="24" t="s">
        <v>691</v>
      </c>
      <c r="B63" s="24"/>
      <c r="D63" s="24" t="s">
        <v>693</v>
      </c>
      <c r="E63" s="24" t="s">
        <v>444</v>
      </c>
      <c r="F63" s="24" t="s">
        <v>303</v>
      </c>
    </row>
    <row r="64" spans="1:9">
      <c r="A64" s="24" t="s">
        <v>692</v>
      </c>
      <c r="B64" s="24"/>
      <c r="D64" s="24" t="s">
        <v>694</v>
      </c>
      <c r="E64" s="24" t="s">
        <v>444</v>
      </c>
      <c r="F64" s="24" t="s">
        <v>303</v>
      </c>
    </row>
    <row r="65" spans="1:6">
      <c r="A65" s="24" t="s">
        <v>695</v>
      </c>
      <c r="B65" s="24"/>
      <c r="D65" s="24" t="s">
        <v>696</v>
      </c>
      <c r="E65" s="24" t="s">
        <v>444</v>
      </c>
      <c r="F65" s="24" t="s">
        <v>303</v>
      </c>
    </row>
    <row r="66" spans="1:6">
      <c r="A66" s="24" t="s">
        <v>706</v>
      </c>
      <c r="B66" s="24"/>
      <c r="D66" s="24" t="s">
        <v>707</v>
      </c>
      <c r="E66" s="24" t="s">
        <v>444</v>
      </c>
      <c r="F66" s="24" t="s">
        <v>303</v>
      </c>
    </row>
    <row r="67" spans="1:6">
      <c r="A67" s="24" t="s">
        <v>718</v>
      </c>
      <c r="B67" s="24" t="s">
        <v>930</v>
      </c>
      <c r="D67" s="24" t="s">
        <v>841</v>
      </c>
      <c r="E67" s="24" t="s">
        <v>444</v>
      </c>
      <c r="F67" s="24" t="s">
        <v>303</v>
      </c>
    </row>
    <row r="68" spans="1:6">
      <c r="A68" s="24" t="s">
        <v>728</v>
      </c>
      <c r="B68" s="24" t="s">
        <v>931</v>
      </c>
      <c r="D68" s="24" t="s">
        <v>941</v>
      </c>
      <c r="E68" s="24" t="s">
        <v>444</v>
      </c>
      <c r="F68" s="24" t="s">
        <v>303</v>
      </c>
    </row>
    <row r="69" spans="1:6">
      <c r="A69" s="24" t="s">
        <v>743</v>
      </c>
      <c r="B69" s="24" t="s">
        <v>932</v>
      </c>
      <c r="D69" s="24" t="s">
        <v>942</v>
      </c>
      <c r="E69" s="24" t="s">
        <v>444</v>
      </c>
      <c r="F69" s="24" t="s">
        <v>303</v>
      </c>
    </row>
    <row r="70" spans="1:6">
      <c r="A70" s="24" t="s">
        <v>756</v>
      </c>
      <c r="B70" s="24" t="s">
        <v>933</v>
      </c>
      <c r="C70" s="21">
        <v>1</v>
      </c>
      <c r="E70" s="22">
        <v>1000000000</v>
      </c>
      <c r="F70" s="24" t="s">
        <v>504</v>
      </c>
    </row>
    <row r="71" spans="1:6">
      <c r="A71" s="24" t="s">
        <v>820</v>
      </c>
      <c r="B71" s="24" t="s">
        <v>934</v>
      </c>
      <c r="C71" s="21">
        <v>1</v>
      </c>
      <c r="D71" s="24" t="s">
        <v>821</v>
      </c>
      <c r="E71" s="22">
        <v>1000000000000</v>
      </c>
      <c r="F71" s="24" t="s">
        <v>335</v>
      </c>
    </row>
    <row r="72" spans="1:6">
      <c r="A72" s="24" t="s">
        <v>822</v>
      </c>
      <c r="B72" s="24" t="s">
        <v>935</v>
      </c>
      <c r="C72" s="21">
        <v>1</v>
      </c>
      <c r="D72" s="24" t="s">
        <v>823</v>
      </c>
      <c r="E72" s="22">
        <v>1000000000000</v>
      </c>
      <c r="F72" s="24" t="s">
        <v>335</v>
      </c>
    </row>
    <row r="73" spans="1:6" ht="14.4">
      <c r="A73" s="24" t="s">
        <v>832</v>
      </c>
      <c r="B73" s="24" t="s">
        <v>936</v>
      </c>
      <c r="D73" t="s">
        <v>831</v>
      </c>
      <c r="E73" s="21">
        <v>1</v>
      </c>
    </row>
    <row r="74" spans="1:6" ht="14.4">
      <c r="A74" s="24" t="s">
        <v>833</v>
      </c>
      <c r="B74" s="24" t="s">
        <v>937</v>
      </c>
      <c r="D74" t="s">
        <v>834</v>
      </c>
      <c r="E74" s="21">
        <v>1</v>
      </c>
    </row>
    <row r="75" spans="1:6">
      <c r="A75" s="24" t="s">
        <v>860</v>
      </c>
      <c r="B75" s="24"/>
      <c r="D75" s="24" t="s">
        <v>862</v>
      </c>
      <c r="E75" s="24" t="s">
        <v>444</v>
      </c>
      <c r="F75" s="24" t="s">
        <v>303</v>
      </c>
    </row>
    <row r="76" spans="1:6">
      <c r="A76" s="24" t="s">
        <v>861</v>
      </c>
      <c r="B76" s="24"/>
      <c r="D76" s="24" t="s">
        <v>863</v>
      </c>
      <c r="E76" s="24">
        <v>1</v>
      </c>
      <c r="F76" s="24" t="s">
        <v>340</v>
      </c>
    </row>
    <row r="77" spans="1:6" ht="14.4">
      <c r="A77" s="24" t="s">
        <v>835</v>
      </c>
      <c r="B77" s="24" t="s">
        <v>938</v>
      </c>
      <c r="D77" t="s">
        <v>836</v>
      </c>
      <c r="E77" s="21">
        <v>1</v>
      </c>
    </row>
    <row r="78" spans="1:6">
      <c r="A78" s="24" t="s">
        <v>837</v>
      </c>
      <c r="B78" s="24"/>
      <c r="D78" s="24" t="s">
        <v>839</v>
      </c>
      <c r="E78" s="24" t="s">
        <v>444</v>
      </c>
      <c r="F78" s="24" t="s">
        <v>303</v>
      </c>
    </row>
    <row r="79" spans="1:6">
      <c r="A79" s="24" t="s">
        <v>838</v>
      </c>
      <c r="B79" s="24"/>
      <c r="D79" s="24" t="s">
        <v>840</v>
      </c>
      <c r="E79" s="24">
        <v>1</v>
      </c>
      <c r="F79" s="24" t="s">
        <v>340</v>
      </c>
    </row>
    <row r="80" spans="1:6" ht="14.4">
      <c r="A80" s="24" t="s">
        <v>844</v>
      </c>
      <c r="B80" s="24" t="s">
        <v>939</v>
      </c>
      <c r="D80" t="s">
        <v>843</v>
      </c>
      <c r="E80" s="21">
        <v>1</v>
      </c>
    </row>
    <row r="81" spans="1:6">
      <c r="A81" s="24" t="s">
        <v>845</v>
      </c>
      <c r="B81" s="24"/>
      <c r="D81" s="24" t="s">
        <v>847</v>
      </c>
      <c r="E81" s="24" t="s">
        <v>444</v>
      </c>
      <c r="F81" s="24" t="s">
        <v>303</v>
      </c>
    </row>
    <row r="82" spans="1:6">
      <c r="A82" s="24" t="s">
        <v>846</v>
      </c>
      <c r="B82" s="24"/>
      <c r="D82" s="24" t="s">
        <v>848</v>
      </c>
      <c r="E82" s="24">
        <v>1</v>
      </c>
      <c r="F82" s="24" t="s">
        <v>340</v>
      </c>
    </row>
    <row r="83" spans="1:6" ht="14.4">
      <c r="A83" s="24" t="s">
        <v>854</v>
      </c>
      <c r="B83" s="24" t="s">
        <v>940</v>
      </c>
      <c r="D83" t="s">
        <v>859</v>
      </c>
      <c r="E83" s="21">
        <v>1</v>
      </c>
    </row>
    <row r="84" spans="1:6">
      <c r="A84" s="24" t="s">
        <v>855</v>
      </c>
      <c r="B84" s="24"/>
      <c r="D84" s="24" t="s">
        <v>857</v>
      </c>
      <c r="E84" s="24" t="s">
        <v>444</v>
      </c>
      <c r="F84" s="24" t="s">
        <v>303</v>
      </c>
    </row>
    <row r="85" spans="1:6">
      <c r="A85" s="24" t="s">
        <v>856</v>
      </c>
      <c r="B85" s="24"/>
      <c r="D85" s="24" t="s">
        <v>858</v>
      </c>
      <c r="E85" s="24">
        <v>1</v>
      </c>
      <c r="F85" s="24" t="s">
        <v>340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4" zoomScale="115" zoomScaleNormal="115" workbookViewId="0">
      <selection activeCell="L145" sqref="L145"/>
    </sheetView>
  </sheetViews>
  <sheetFormatPr defaultColWidth="8.83984375" defaultRowHeight="14.4"/>
  <cols>
    <col min="1" max="1" width="15.47265625" bestFit="1" customWidth="1"/>
  </cols>
  <sheetData>
    <row r="1" spans="1:7">
      <c r="A1" t="s">
        <v>71</v>
      </c>
      <c r="B1" t="s">
        <v>0</v>
      </c>
      <c r="C1" t="s">
        <v>372</v>
      </c>
      <c r="D1" s="15" t="s">
        <v>178</v>
      </c>
      <c r="E1" s="16" t="s">
        <v>116</v>
      </c>
      <c r="F1" s="16" t="s">
        <v>382</v>
      </c>
      <c r="G1" t="s">
        <v>176</v>
      </c>
    </row>
    <row r="2" spans="1:7">
      <c r="A2" t="s">
        <v>378</v>
      </c>
      <c r="B2" t="s">
        <v>572</v>
      </c>
      <c r="C2" t="s">
        <v>364</v>
      </c>
      <c r="D2" s="15">
        <v>0.6</v>
      </c>
      <c r="E2" s="4">
        <v>7.49</v>
      </c>
      <c r="F2" s="4"/>
      <c r="G2" t="s">
        <v>301</v>
      </c>
    </row>
    <row r="3" spans="1:7">
      <c r="A3" t="s">
        <v>378</v>
      </c>
      <c r="B3" t="s">
        <v>572</v>
      </c>
      <c r="C3" t="s">
        <v>364</v>
      </c>
      <c r="D3" s="15">
        <v>1.7999999999999998</v>
      </c>
      <c r="E3" s="4">
        <v>7.46</v>
      </c>
      <c r="F3" s="4"/>
      <c r="G3" t="s">
        <v>301</v>
      </c>
    </row>
    <row r="4" spans="1:7">
      <c r="A4" t="s">
        <v>378</v>
      </c>
      <c r="B4" t="s">
        <v>572</v>
      </c>
      <c r="C4" t="s">
        <v>364</v>
      </c>
      <c r="D4" s="15">
        <v>3.05</v>
      </c>
      <c r="E4" s="4">
        <v>7.51</v>
      </c>
      <c r="F4" s="4"/>
      <c r="G4" t="s">
        <v>301</v>
      </c>
    </row>
    <row r="5" spans="1:7">
      <c r="A5" t="s">
        <v>378</v>
      </c>
      <c r="B5" t="s">
        <v>572</v>
      </c>
      <c r="C5" t="s">
        <v>364</v>
      </c>
      <c r="D5" s="15">
        <v>4.3000000000000007</v>
      </c>
      <c r="E5" s="4">
        <v>7.54</v>
      </c>
      <c r="F5" s="4"/>
      <c r="G5" t="s">
        <v>301</v>
      </c>
    </row>
    <row r="6" spans="1:7">
      <c r="A6" t="s">
        <v>378</v>
      </c>
      <c r="B6" t="s">
        <v>572</v>
      </c>
      <c r="C6" t="s">
        <v>364</v>
      </c>
      <c r="D6" s="15">
        <v>5.5</v>
      </c>
      <c r="E6" s="4">
        <v>7.52</v>
      </c>
      <c r="F6" s="4"/>
      <c r="G6" t="s">
        <v>301</v>
      </c>
    </row>
    <row r="7" spans="1:7">
      <c r="A7" t="s">
        <v>378</v>
      </c>
      <c r="B7" t="s">
        <v>572</v>
      </c>
      <c r="C7" t="s">
        <v>364</v>
      </c>
      <c r="D7" s="15">
        <v>6.6999999999999993</v>
      </c>
      <c r="E7" s="4">
        <v>7.54</v>
      </c>
      <c r="F7" s="4"/>
      <c r="G7" t="s">
        <v>301</v>
      </c>
    </row>
    <row r="8" spans="1:7">
      <c r="A8" t="s">
        <v>378</v>
      </c>
      <c r="B8" t="s">
        <v>572</v>
      </c>
      <c r="C8" t="s">
        <v>364</v>
      </c>
      <c r="D8" s="15">
        <v>7.9499999999999993</v>
      </c>
      <c r="E8" s="4">
        <v>7.44</v>
      </c>
      <c r="F8" s="4"/>
      <c r="G8" t="s">
        <v>301</v>
      </c>
    </row>
    <row r="9" spans="1:7">
      <c r="A9" t="s">
        <v>378</v>
      </c>
      <c r="B9" t="s">
        <v>572</v>
      </c>
      <c r="C9" t="s">
        <v>364</v>
      </c>
      <c r="D9" s="15">
        <v>9.1999999999999993</v>
      </c>
      <c r="E9" s="4">
        <v>7.37</v>
      </c>
      <c r="F9" s="4"/>
      <c r="G9" t="s">
        <v>301</v>
      </c>
    </row>
    <row r="10" spans="1:7">
      <c r="A10" t="s">
        <v>378</v>
      </c>
      <c r="B10" t="s">
        <v>572</v>
      </c>
      <c r="C10" t="s">
        <v>364</v>
      </c>
      <c r="D10" s="15">
        <v>10.4</v>
      </c>
      <c r="E10" s="4">
        <v>7.21</v>
      </c>
      <c r="F10" s="4"/>
      <c r="G10" t="s">
        <v>301</v>
      </c>
    </row>
    <row r="11" spans="1:7">
      <c r="A11" t="s">
        <v>374</v>
      </c>
      <c r="B11" t="s">
        <v>572</v>
      </c>
      <c r="C11" s="17" t="s">
        <v>364</v>
      </c>
      <c r="D11" s="15">
        <v>0.6</v>
      </c>
      <c r="E11" s="17">
        <v>-1.7</v>
      </c>
      <c r="F11" s="17"/>
      <c r="G11" t="s">
        <v>340</v>
      </c>
    </row>
    <row r="12" spans="1:7">
      <c r="A12" t="s">
        <v>374</v>
      </c>
      <c r="B12" t="s">
        <v>572</v>
      </c>
      <c r="C12" s="17" t="s">
        <v>364</v>
      </c>
      <c r="D12" s="15">
        <v>1.7999999999999998</v>
      </c>
      <c r="E12" s="17">
        <v>-2</v>
      </c>
      <c r="F12" s="17"/>
      <c r="G12" t="s">
        <v>340</v>
      </c>
    </row>
    <row r="13" spans="1:7">
      <c r="A13" t="s">
        <v>374</v>
      </c>
      <c r="B13" t="s">
        <v>572</v>
      </c>
      <c r="C13" s="17" t="s">
        <v>364</v>
      </c>
      <c r="D13" s="15">
        <v>3.05</v>
      </c>
      <c r="E13" s="17">
        <v>-2.4</v>
      </c>
      <c r="F13" s="17"/>
      <c r="G13" t="s">
        <v>340</v>
      </c>
    </row>
    <row r="14" spans="1:7">
      <c r="A14" t="s">
        <v>374</v>
      </c>
      <c r="B14" t="s">
        <v>572</v>
      </c>
      <c r="C14" s="17" t="s">
        <v>364</v>
      </c>
      <c r="D14" s="15">
        <v>4.3000000000000007</v>
      </c>
      <c r="E14" s="17">
        <v>-2.5</v>
      </c>
      <c r="F14" s="17"/>
      <c r="G14" t="s">
        <v>340</v>
      </c>
    </row>
    <row r="15" spans="1:7">
      <c r="A15" t="s">
        <v>374</v>
      </c>
      <c r="B15" t="s">
        <v>572</v>
      </c>
      <c r="C15" s="17" t="s">
        <v>364</v>
      </c>
      <c r="D15" s="15">
        <v>5.5</v>
      </c>
      <c r="E15" s="17">
        <v>-2.5</v>
      </c>
      <c r="F15" s="17"/>
      <c r="G15" t="s">
        <v>340</v>
      </c>
    </row>
    <row r="16" spans="1:7">
      <c r="A16" t="s">
        <v>374</v>
      </c>
      <c r="B16" t="s">
        <v>572</v>
      </c>
      <c r="C16" s="17" t="s">
        <v>364</v>
      </c>
      <c r="D16" s="15">
        <v>6.6999999999999993</v>
      </c>
      <c r="E16" s="17">
        <v>-2.5</v>
      </c>
      <c r="F16" s="17"/>
      <c r="G16" t="s">
        <v>340</v>
      </c>
    </row>
    <row r="17" spans="1:7">
      <c r="A17" t="s">
        <v>374</v>
      </c>
      <c r="B17" t="s">
        <v>572</v>
      </c>
      <c r="C17" s="17" t="s">
        <v>364</v>
      </c>
      <c r="D17" s="15">
        <v>7.9499999999999993</v>
      </c>
      <c r="E17" s="17">
        <v>-2.2000000000000002</v>
      </c>
      <c r="F17" s="17"/>
      <c r="G17" t="s">
        <v>340</v>
      </c>
    </row>
    <row r="18" spans="1:7">
      <c r="A18" t="s">
        <v>374</v>
      </c>
      <c r="B18" t="s">
        <v>572</v>
      </c>
      <c r="C18" s="17" t="s">
        <v>364</v>
      </c>
      <c r="D18" s="15">
        <v>9.1999999999999993</v>
      </c>
      <c r="E18" s="17">
        <v>-2.2000000000000002</v>
      </c>
      <c r="F18" s="17"/>
      <c r="G18" t="s">
        <v>340</v>
      </c>
    </row>
    <row r="19" spans="1:7">
      <c r="A19" t="s">
        <v>374</v>
      </c>
      <c r="B19" t="s">
        <v>572</v>
      </c>
      <c r="C19" s="17" t="s">
        <v>364</v>
      </c>
      <c r="D19" s="15">
        <v>10.4</v>
      </c>
      <c r="E19" s="17">
        <v>-2.1</v>
      </c>
      <c r="F19" s="17"/>
      <c r="G19" t="s">
        <v>340</v>
      </c>
    </row>
    <row r="20" spans="1:7">
      <c r="A20" t="s">
        <v>376</v>
      </c>
      <c r="B20" t="s">
        <v>572</v>
      </c>
      <c r="C20" t="s">
        <v>364</v>
      </c>
      <c r="D20" s="15">
        <v>0.6</v>
      </c>
      <c r="E20" s="4">
        <v>5.16</v>
      </c>
      <c r="F20" s="4"/>
      <c r="G20" t="s">
        <v>301</v>
      </c>
    </row>
    <row r="21" spans="1:7">
      <c r="A21" t="s">
        <v>376</v>
      </c>
      <c r="B21" t="s">
        <v>572</v>
      </c>
      <c r="C21" t="s">
        <v>364</v>
      </c>
      <c r="D21" s="15">
        <v>1.7999999999999998</v>
      </c>
      <c r="E21" s="4">
        <v>5.36</v>
      </c>
      <c r="F21" s="4"/>
      <c r="G21" t="s">
        <v>301</v>
      </c>
    </row>
    <row r="22" spans="1:7">
      <c r="A22" t="s">
        <v>376</v>
      </c>
      <c r="B22" t="s">
        <v>572</v>
      </c>
      <c r="C22" t="s">
        <v>364</v>
      </c>
      <c r="D22" s="15">
        <v>3.05</v>
      </c>
      <c r="E22" s="4">
        <v>5.09</v>
      </c>
      <c r="F22" s="4"/>
      <c r="G22" t="s">
        <v>301</v>
      </c>
    </row>
    <row r="23" spans="1:7">
      <c r="A23" t="s">
        <v>376</v>
      </c>
      <c r="B23" t="s">
        <v>572</v>
      </c>
      <c r="C23" t="s">
        <v>364</v>
      </c>
      <c r="D23" s="15">
        <v>4.3000000000000007</v>
      </c>
      <c r="E23" s="4">
        <v>5.2</v>
      </c>
      <c r="F23" s="4"/>
      <c r="G23" t="s">
        <v>301</v>
      </c>
    </row>
    <row r="24" spans="1:7">
      <c r="A24" t="s">
        <v>376</v>
      </c>
      <c r="B24" t="s">
        <v>572</v>
      </c>
      <c r="C24" t="s">
        <v>364</v>
      </c>
      <c r="D24" s="15">
        <v>5.5</v>
      </c>
      <c r="E24" s="4">
        <v>5.09</v>
      </c>
      <c r="F24" s="4"/>
      <c r="G24" t="s">
        <v>301</v>
      </c>
    </row>
    <row r="25" spans="1:7">
      <c r="A25" t="s">
        <v>376</v>
      </c>
      <c r="B25" t="s">
        <v>572</v>
      </c>
      <c r="C25" t="s">
        <v>364</v>
      </c>
      <c r="D25" s="15">
        <v>6.6999999999999993</v>
      </c>
      <c r="E25" s="4">
        <v>5.07</v>
      </c>
      <c r="F25" s="4"/>
      <c r="G25" t="s">
        <v>301</v>
      </c>
    </row>
    <row r="26" spans="1:7">
      <c r="A26" t="s">
        <v>376</v>
      </c>
      <c r="B26" t="s">
        <v>572</v>
      </c>
      <c r="C26" t="s">
        <v>364</v>
      </c>
      <c r="D26" s="15">
        <v>7.9499999999999993</v>
      </c>
      <c r="E26" s="4">
        <v>4.8499999999999996</v>
      </c>
      <c r="F26" s="4"/>
      <c r="G26" t="s">
        <v>301</v>
      </c>
    </row>
    <row r="27" spans="1:7">
      <c r="A27" t="s">
        <v>376</v>
      </c>
      <c r="B27" t="s">
        <v>572</v>
      </c>
      <c r="C27" t="s">
        <v>364</v>
      </c>
      <c r="D27" s="15">
        <v>9.1999999999999993</v>
      </c>
      <c r="E27" s="4">
        <v>4.84</v>
      </c>
      <c r="F27" s="4"/>
      <c r="G27" t="s">
        <v>301</v>
      </c>
    </row>
    <row r="28" spans="1:7">
      <c r="A28" t="s">
        <v>376</v>
      </c>
      <c r="B28" t="s">
        <v>572</v>
      </c>
      <c r="C28" t="s">
        <v>364</v>
      </c>
      <c r="D28" s="15">
        <v>10.4</v>
      </c>
      <c r="E28" s="4">
        <v>4.7300000000000004</v>
      </c>
      <c r="F28" s="4"/>
      <c r="G28" t="s">
        <v>301</v>
      </c>
    </row>
    <row r="29" spans="1:7">
      <c r="A29" t="s">
        <v>377</v>
      </c>
      <c r="B29" t="s">
        <v>572</v>
      </c>
      <c r="C29" t="s">
        <v>364</v>
      </c>
      <c r="D29" s="15">
        <v>0.6</v>
      </c>
      <c r="E29" s="4">
        <v>3527</v>
      </c>
      <c r="F29" s="4"/>
      <c r="G29" t="s">
        <v>303</v>
      </c>
    </row>
    <row r="30" spans="1:7">
      <c r="A30" t="s">
        <v>377</v>
      </c>
      <c r="B30" t="s">
        <v>572</v>
      </c>
      <c r="C30" t="s">
        <v>364</v>
      </c>
      <c r="D30" s="15">
        <v>1.7999999999999998</v>
      </c>
      <c r="E30" s="4">
        <v>2354</v>
      </c>
      <c r="F30" s="4"/>
      <c r="G30" t="s">
        <v>303</v>
      </c>
    </row>
    <row r="31" spans="1:7">
      <c r="A31" t="s">
        <v>377</v>
      </c>
      <c r="B31" t="s">
        <v>572</v>
      </c>
      <c r="C31" t="s">
        <v>364</v>
      </c>
      <c r="D31" s="15">
        <v>3.05</v>
      </c>
      <c r="E31" s="4">
        <v>1036</v>
      </c>
      <c r="F31" s="4"/>
      <c r="G31" t="s">
        <v>303</v>
      </c>
    </row>
    <row r="32" spans="1:7">
      <c r="A32" t="s">
        <v>377</v>
      </c>
      <c r="B32" t="s">
        <v>572</v>
      </c>
      <c r="C32" t="s">
        <v>364</v>
      </c>
      <c r="D32" s="15">
        <v>4.3000000000000007</v>
      </c>
      <c r="E32" s="4">
        <v>988</v>
      </c>
      <c r="F32" s="4"/>
      <c r="G32" t="s">
        <v>303</v>
      </c>
    </row>
    <row r="33" spans="1:7">
      <c r="A33" t="s">
        <v>377</v>
      </c>
      <c r="B33" t="s">
        <v>572</v>
      </c>
      <c r="C33" t="s">
        <v>364</v>
      </c>
      <c r="D33" s="15">
        <v>5.5</v>
      </c>
      <c r="E33" s="4">
        <v>734</v>
      </c>
      <c r="F33" s="4"/>
      <c r="G33" t="s">
        <v>303</v>
      </c>
    </row>
    <row r="34" spans="1:7">
      <c r="A34" t="s">
        <v>377</v>
      </c>
      <c r="B34" t="s">
        <v>572</v>
      </c>
      <c r="C34" t="s">
        <v>364</v>
      </c>
      <c r="D34" s="15">
        <v>6.6999999999999993</v>
      </c>
      <c r="E34" s="4">
        <v>675</v>
      </c>
      <c r="F34" s="4"/>
      <c r="G34" t="s">
        <v>303</v>
      </c>
    </row>
    <row r="35" spans="1:7">
      <c r="A35" t="s">
        <v>377</v>
      </c>
      <c r="B35" t="s">
        <v>572</v>
      </c>
      <c r="C35" t="s">
        <v>364</v>
      </c>
      <c r="D35" s="15">
        <v>7.9499999999999993</v>
      </c>
      <c r="E35" s="4">
        <v>671</v>
      </c>
      <c r="F35" s="4"/>
      <c r="G35" t="s">
        <v>303</v>
      </c>
    </row>
    <row r="36" spans="1:7">
      <c r="A36" t="s">
        <v>377</v>
      </c>
      <c r="B36" t="s">
        <v>572</v>
      </c>
      <c r="C36" t="s">
        <v>364</v>
      </c>
      <c r="D36" s="15">
        <v>9.1999999999999993</v>
      </c>
      <c r="E36" s="4">
        <v>689</v>
      </c>
      <c r="F36" s="4"/>
      <c r="G36" t="s">
        <v>303</v>
      </c>
    </row>
    <row r="37" spans="1:7">
      <c r="A37" t="s">
        <v>377</v>
      </c>
      <c r="B37" t="s">
        <v>572</v>
      </c>
      <c r="C37" t="s">
        <v>364</v>
      </c>
      <c r="D37" s="15">
        <v>10.4</v>
      </c>
      <c r="E37" s="4">
        <v>690</v>
      </c>
      <c r="F37" s="4"/>
      <c r="G37" t="s">
        <v>303</v>
      </c>
    </row>
    <row r="38" spans="1:7">
      <c r="A38" t="s">
        <v>11</v>
      </c>
      <c r="B38" t="s">
        <v>572</v>
      </c>
      <c r="C38" t="s">
        <v>364</v>
      </c>
      <c r="D38" s="15">
        <v>0.6</v>
      </c>
      <c r="E38" s="16">
        <v>4.57</v>
      </c>
      <c r="F38" s="16"/>
      <c r="G38" t="s">
        <v>303</v>
      </c>
    </row>
    <row r="39" spans="1:7">
      <c r="A39" t="s">
        <v>11</v>
      </c>
      <c r="B39" t="s">
        <v>572</v>
      </c>
      <c r="C39" t="s">
        <v>364</v>
      </c>
      <c r="D39" s="15">
        <v>1.7999999999999998</v>
      </c>
      <c r="E39" s="16">
        <v>1.7</v>
      </c>
      <c r="F39" s="16"/>
      <c r="G39" t="s">
        <v>303</v>
      </c>
    </row>
    <row r="40" spans="1:7">
      <c r="A40" t="s">
        <v>11</v>
      </c>
      <c r="B40" t="s">
        <v>572</v>
      </c>
      <c r="C40" t="s">
        <v>364</v>
      </c>
      <c r="D40" s="15">
        <v>3.05</v>
      </c>
      <c r="E40" s="16">
        <v>0.7</v>
      </c>
      <c r="F40" s="16"/>
      <c r="G40" t="s">
        <v>303</v>
      </c>
    </row>
    <row r="41" spans="1:7">
      <c r="A41" t="s">
        <v>11</v>
      </c>
      <c r="B41" t="s">
        <v>572</v>
      </c>
      <c r="C41" t="s">
        <v>364</v>
      </c>
      <c r="D41" s="15">
        <v>4.3000000000000007</v>
      </c>
      <c r="E41" s="16">
        <v>0.64</v>
      </c>
      <c r="F41" s="16"/>
      <c r="G41" t="s">
        <v>303</v>
      </c>
    </row>
    <row r="42" spans="1:7">
      <c r="A42" t="s">
        <v>11</v>
      </c>
      <c r="B42" t="s">
        <v>572</v>
      </c>
      <c r="C42" t="s">
        <v>364</v>
      </c>
      <c r="D42" s="15">
        <v>5.5</v>
      </c>
      <c r="E42" s="16">
        <v>0.5</v>
      </c>
      <c r="F42" s="16"/>
      <c r="G42" t="s">
        <v>303</v>
      </c>
    </row>
    <row r="43" spans="1:7">
      <c r="A43" t="s">
        <v>11</v>
      </c>
      <c r="B43" t="s">
        <v>572</v>
      </c>
      <c r="C43" t="s">
        <v>364</v>
      </c>
      <c r="D43" s="15">
        <v>6.6999999999999993</v>
      </c>
      <c r="E43" s="16">
        <v>0.49</v>
      </c>
      <c r="F43" s="16"/>
      <c r="G43" t="s">
        <v>303</v>
      </c>
    </row>
    <row r="44" spans="1:7">
      <c r="A44" t="s">
        <v>11</v>
      </c>
      <c r="B44" t="s">
        <v>572</v>
      </c>
      <c r="C44" t="s">
        <v>364</v>
      </c>
      <c r="D44" s="15">
        <v>7.9499999999999993</v>
      </c>
      <c r="E44" s="16">
        <v>0.71</v>
      </c>
      <c r="F44" s="16"/>
      <c r="G44" t="s">
        <v>303</v>
      </c>
    </row>
    <row r="45" spans="1:7">
      <c r="A45" t="s">
        <v>11</v>
      </c>
      <c r="B45" t="s">
        <v>572</v>
      </c>
      <c r="C45" t="s">
        <v>364</v>
      </c>
      <c r="D45" s="15">
        <v>9.1999999999999993</v>
      </c>
      <c r="E45" s="16">
        <v>0.82</v>
      </c>
      <c r="F45" s="16"/>
      <c r="G45" t="s">
        <v>303</v>
      </c>
    </row>
    <row r="46" spans="1:7">
      <c r="A46" t="s">
        <v>11</v>
      </c>
      <c r="B46" t="s">
        <v>572</v>
      </c>
      <c r="C46" t="s">
        <v>364</v>
      </c>
      <c r="D46" s="15">
        <v>10.4</v>
      </c>
      <c r="E46" s="16">
        <v>1.1000000000000001</v>
      </c>
      <c r="F46" s="16"/>
      <c r="G46" t="s">
        <v>303</v>
      </c>
    </row>
    <row r="47" spans="1:7">
      <c r="A47" t="s">
        <v>373</v>
      </c>
      <c r="B47" t="s">
        <v>572</v>
      </c>
      <c r="C47" s="17" t="s">
        <v>364</v>
      </c>
      <c r="D47" s="18">
        <v>0.6</v>
      </c>
      <c r="E47" s="18">
        <v>17.100000000000001</v>
      </c>
      <c r="F47" s="18"/>
      <c r="G47" t="s">
        <v>303</v>
      </c>
    </row>
    <row r="48" spans="1:7">
      <c r="A48" t="s">
        <v>373</v>
      </c>
      <c r="B48" t="s">
        <v>572</v>
      </c>
      <c r="C48" s="17" t="s">
        <v>364</v>
      </c>
      <c r="D48" s="18">
        <v>1.7999999999999998</v>
      </c>
      <c r="E48" s="18">
        <v>15.8</v>
      </c>
      <c r="F48" s="18"/>
      <c r="G48" t="s">
        <v>303</v>
      </c>
    </row>
    <row r="49" spans="1:7">
      <c r="A49" t="s">
        <v>373</v>
      </c>
      <c r="B49" t="s">
        <v>572</v>
      </c>
      <c r="C49" s="17" t="s">
        <v>364</v>
      </c>
      <c r="D49" s="18">
        <v>3.05</v>
      </c>
      <c r="E49" s="18">
        <v>17.399999999999999</v>
      </c>
      <c r="F49" s="18"/>
      <c r="G49" t="s">
        <v>303</v>
      </c>
    </row>
    <row r="50" spans="1:7">
      <c r="A50" t="s">
        <v>373</v>
      </c>
      <c r="B50" t="s">
        <v>572</v>
      </c>
      <c r="C50" s="17" t="s">
        <v>364</v>
      </c>
      <c r="D50" s="18">
        <v>4.3000000000000007</v>
      </c>
      <c r="E50" s="18">
        <v>16.100000000000001</v>
      </c>
      <c r="F50" s="18"/>
      <c r="G50" t="s">
        <v>303</v>
      </c>
    </row>
    <row r="51" spans="1:7">
      <c r="A51" t="s">
        <v>373</v>
      </c>
      <c r="B51" t="s">
        <v>572</v>
      </c>
      <c r="C51" s="17" t="s">
        <v>364</v>
      </c>
      <c r="D51" s="18">
        <v>5.5</v>
      </c>
      <c r="E51" s="18">
        <v>21.9</v>
      </c>
      <c r="F51" s="18"/>
      <c r="G51" t="s">
        <v>303</v>
      </c>
    </row>
    <row r="52" spans="1:7">
      <c r="A52" t="s">
        <v>373</v>
      </c>
      <c r="B52" t="s">
        <v>572</v>
      </c>
      <c r="C52" s="17" t="s">
        <v>364</v>
      </c>
      <c r="D52" s="18">
        <v>6.6999999999999993</v>
      </c>
      <c r="E52" s="18">
        <v>16.7</v>
      </c>
      <c r="F52" s="18"/>
      <c r="G52" t="s">
        <v>303</v>
      </c>
    </row>
    <row r="53" spans="1:7">
      <c r="A53" t="s">
        <v>373</v>
      </c>
      <c r="B53" t="s">
        <v>572</v>
      </c>
      <c r="C53" s="17" t="s">
        <v>364</v>
      </c>
      <c r="D53" s="18">
        <v>7.9499999999999993</v>
      </c>
      <c r="E53" s="18">
        <v>17.3</v>
      </c>
      <c r="F53" s="18"/>
      <c r="G53" t="s">
        <v>303</v>
      </c>
    </row>
    <row r="54" spans="1:7">
      <c r="A54" t="s">
        <v>373</v>
      </c>
      <c r="B54" t="s">
        <v>572</v>
      </c>
      <c r="C54" s="17" t="s">
        <v>364</v>
      </c>
      <c r="D54" s="18">
        <v>9.1999999999999993</v>
      </c>
      <c r="E54" s="18">
        <v>16.7</v>
      </c>
      <c r="F54" s="18"/>
      <c r="G54" t="s">
        <v>303</v>
      </c>
    </row>
    <row r="55" spans="1:7">
      <c r="A55" t="s">
        <v>373</v>
      </c>
      <c r="B55" t="s">
        <v>572</v>
      </c>
      <c r="C55" s="17" t="s">
        <v>364</v>
      </c>
      <c r="D55" s="18">
        <v>10.4</v>
      </c>
      <c r="E55" s="18">
        <v>16.899999999999999</v>
      </c>
      <c r="F55" s="18"/>
      <c r="G55" t="s">
        <v>303</v>
      </c>
    </row>
    <row r="56" spans="1:7">
      <c r="A56" t="s">
        <v>307</v>
      </c>
      <c r="B56" t="s">
        <v>572</v>
      </c>
      <c r="C56" t="s">
        <v>364</v>
      </c>
      <c r="D56" s="15">
        <v>0.6</v>
      </c>
      <c r="E56" s="16">
        <v>3.3661638573595588E-2</v>
      </c>
      <c r="F56" s="16"/>
      <c r="G56" t="s">
        <v>301</v>
      </c>
    </row>
    <row r="57" spans="1:7">
      <c r="A57" t="s">
        <v>307</v>
      </c>
      <c r="B57" t="s">
        <v>572</v>
      </c>
      <c r="C57" t="s">
        <v>364</v>
      </c>
      <c r="D57" s="15">
        <v>1.7999999999999998</v>
      </c>
      <c r="E57" s="16">
        <v>2.6392816615369036E-2</v>
      </c>
      <c r="F57" s="16"/>
      <c r="G57" t="s">
        <v>301</v>
      </c>
    </row>
    <row r="58" spans="1:7">
      <c r="A58" t="s">
        <v>307</v>
      </c>
      <c r="B58" t="s">
        <v>572</v>
      </c>
      <c r="C58" t="s">
        <v>364</v>
      </c>
      <c r="D58" s="15">
        <v>3.05</v>
      </c>
      <c r="E58" s="16">
        <v>4.3025354489320974E-2</v>
      </c>
      <c r="F58" s="16"/>
      <c r="G58" t="s">
        <v>301</v>
      </c>
    </row>
    <row r="59" spans="1:7">
      <c r="A59" t="s">
        <v>307</v>
      </c>
      <c r="B59" t="s">
        <v>572</v>
      </c>
      <c r="C59" t="s">
        <v>364</v>
      </c>
      <c r="D59" s="15">
        <v>4.3000000000000007</v>
      </c>
      <c r="E59" s="16">
        <v>2.8170383678402956E-2</v>
      </c>
      <c r="F59" s="16"/>
      <c r="G59" t="s">
        <v>301</v>
      </c>
    </row>
    <row r="60" spans="1:7">
      <c r="A60" t="s">
        <v>307</v>
      </c>
      <c r="B60" t="s">
        <v>572</v>
      </c>
      <c r="C60" t="s">
        <v>364</v>
      </c>
      <c r="D60" s="15">
        <v>5.5</v>
      </c>
      <c r="E60" s="16">
        <v>6.0276804395269001E-2</v>
      </c>
      <c r="F60" s="16"/>
      <c r="G60" t="s">
        <v>301</v>
      </c>
    </row>
    <row r="61" spans="1:7">
      <c r="A61" t="s">
        <v>307</v>
      </c>
      <c r="B61" t="s">
        <v>572</v>
      </c>
      <c r="C61" t="s">
        <v>364</v>
      </c>
      <c r="D61" s="15">
        <v>6.6999999999999993</v>
      </c>
      <c r="E61" s="16">
        <v>6.2039932725433469E-2</v>
      </c>
      <c r="F61" s="16"/>
      <c r="G61" t="s">
        <v>301</v>
      </c>
    </row>
    <row r="62" spans="1:7">
      <c r="A62" t="s">
        <v>307</v>
      </c>
      <c r="B62" t="s">
        <v>572</v>
      </c>
      <c r="C62" t="s">
        <v>364</v>
      </c>
      <c r="D62" s="15">
        <v>7.9499999999999993</v>
      </c>
      <c r="E62" s="16">
        <v>7.2726686731620901E-2</v>
      </c>
      <c r="F62" s="16"/>
      <c r="G62" t="s">
        <v>301</v>
      </c>
    </row>
    <row r="63" spans="1:7">
      <c r="A63" t="s">
        <v>307</v>
      </c>
      <c r="B63" t="s">
        <v>572</v>
      </c>
      <c r="C63" t="s">
        <v>364</v>
      </c>
      <c r="D63" s="15">
        <v>9.1999999999999993</v>
      </c>
      <c r="E63" s="16">
        <v>7.6676854165411062E-2</v>
      </c>
      <c r="F63" s="16"/>
      <c r="G63" t="s">
        <v>301</v>
      </c>
    </row>
    <row r="64" spans="1:7">
      <c r="A64" t="s">
        <v>307</v>
      </c>
      <c r="B64" t="s">
        <v>572</v>
      </c>
      <c r="C64" t="s">
        <v>364</v>
      </c>
      <c r="D64" s="15">
        <v>10.4</v>
      </c>
      <c r="E64" s="16">
        <v>9.6174856155226057E-2</v>
      </c>
      <c r="F64" s="16"/>
      <c r="G64" t="s">
        <v>301</v>
      </c>
    </row>
    <row r="65" spans="1:7">
      <c r="A65" t="s">
        <v>1</v>
      </c>
      <c r="B65" t="s">
        <v>572</v>
      </c>
      <c r="C65" t="s">
        <v>364</v>
      </c>
      <c r="D65" s="15">
        <v>0.6</v>
      </c>
      <c r="E65" s="16">
        <v>1.7663383614264045</v>
      </c>
      <c r="F65" s="16"/>
      <c r="G65" t="s">
        <v>301</v>
      </c>
    </row>
    <row r="66" spans="1:7">
      <c r="A66" t="s">
        <v>1</v>
      </c>
      <c r="B66" t="s">
        <v>572</v>
      </c>
      <c r="C66" t="s">
        <v>364</v>
      </c>
      <c r="D66" s="15">
        <v>1.7999999999999998</v>
      </c>
      <c r="E66" s="16">
        <v>1.7236071833846309</v>
      </c>
      <c r="F66" s="16"/>
      <c r="G66" t="s">
        <v>301</v>
      </c>
    </row>
    <row r="67" spans="1:7">
      <c r="A67" t="s">
        <v>1</v>
      </c>
      <c r="B67" t="s">
        <v>572</v>
      </c>
      <c r="C67" t="s">
        <v>364</v>
      </c>
      <c r="D67" s="15">
        <v>3.05</v>
      </c>
      <c r="E67" s="16">
        <v>1.9569746455106791</v>
      </c>
      <c r="F67" s="16"/>
      <c r="G67" t="s">
        <v>301</v>
      </c>
    </row>
    <row r="68" spans="1:7">
      <c r="A68" t="s">
        <v>1</v>
      </c>
      <c r="B68" t="s">
        <v>572</v>
      </c>
      <c r="C68" t="s">
        <v>364</v>
      </c>
      <c r="D68" s="15">
        <v>4.3000000000000007</v>
      </c>
      <c r="E68" s="16">
        <v>1.7618296163215972</v>
      </c>
      <c r="F68" s="16"/>
      <c r="G68" t="s">
        <v>301</v>
      </c>
    </row>
    <row r="69" spans="1:7">
      <c r="A69" t="s">
        <v>1</v>
      </c>
      <c r="B69" t="s">
        <v>572</v>
      </c>
      <c r="C69" t="s">
        <v>364</v>
      </c>
      <c r="D69" s="15">
        <v>5.5</v>
      </c>
      <c r="E69" s="16">
        <v>1.684723195604731</v>
      </c>
      <c r="F69" s="16"/>
      <c r="G69" t="s">
        <v>301</v>
      </c>
    </row>
    <row r="70" spans="1:7">
      <c r="A70" t="s">
        <v>1</v>
      </c>
      <c r="B70" t="s">
        <v>572</v>
      </c>
      <c r="C70" t="s">
        <v>364</v>
      </c>
      <c r="D70" s="15">
        <v>6.6999999999999993</v>
      </c>
      <c r="E70" s="16">
        <v>1.7079600672745665</v>
      </c>
      <c r="F70" s="16"/>
      <c r="G70" t="s">
        <v>301</v>
      </c>
    </row>
    <row r="71" spans="1:7">
      <c r="A71" t="s">
        <v>1</v>
      </c>
      <c r="B71" t="s">
        <v>572</v>
      </c>
      <c r="C71" t="s">
        <v>364</v>
      </c>
      <c r="D71" s="15">
        <v>7.9499999999999993</v>
      </c>
      <c r="E71" s="16">
        <v>1.667273313268379</v>
      </c>
      <c r="F71" s="16"/>
      <c r="G71" t="s">
        <v>301</v>
      </c>
    </row>
    <row r="72" spans="1:7">
      <c r="A72" t="s">
        <v>1</v>
      </c>
      <c r="B72" t="s">
        <v>572</v>
      </c>
      <c r="C72" t="s">
        <v>364</v>
      </c>
      <c r="D72" s="15">
        <v>9.1999999999999993</v>
      </c>
      <c r="E72" s="16">
        <v>1.683323145834589</v>
      </c>
      <c r="F72" s="16"/>
      <c r="G72" t="s">
        <v>301</v>
      </c>
    </row>
    <row r="73" spans="1:7">
      <c r="A73" t="s">
        <v>1</v>
      </c>
      <c r="B73" t="s">
        <v>572</v>
      </c>
      <c r="C73" t="s">
        <v>364</v>
      </c>
      <c r="D73" s="15">
        <v>10.4</v>
      </c>
      <c r="E73" s="16">
        <v>1.723825143844774</v>
      </c>
      <c r="F73" s="16"/>
      <c r="G73" t="s">
        <v>301</v>
      </c>
    </row>
    <row r="74" spans="1:7">
      <c r="A74" t="s">
        <v>369</v>
      </c>
      <c r="B74" t="s">
        <v>572</v>
      </c>
      <c r="C74" t="s">
        <v>364</v>
      </c>
      <c r="D74" s="15">
        <v>0.6</v>
      </c>
      <c r="E74" s="16">
        <v>1.6</v>
      </c>
      <c r="F74" s="16"/>
      <c r="G74" t="s">
        <v>371</v>
      </c>
    </row>
    <row r="75" spans="1:7">
      <c r="A75" t="s">
        <v>369</v>
      </c>
      <c r="B75" t="s">
        <v>572</v>
      </c>
      <c r="C75" t="s">
        <v>364</v>
      </c>
      <c r="D75" s="15">
        <v>1.7999999999999998</v>
      </c>
      <c r="E75" s="16">
        <v>2.1</v>
      </c>
      <c r="F75" s="16"/>
      <c r="G75" t="s">
        <v>371</v>
      </c>
    </row>
    <row r="76" spans="1:7">
      <c r="A76" t="s">
        <v>369</v>
      </c>
      <c r="B76" t="s">
        <v>572</v>
      </c>
      <c r="C76" t="s">
        <v>364</v>
      </c>
      <c r="D76" s="15">
        <v>3.05</v>
      </c>
      <c r="E76" s="16">
        <v>2</v>
      </c>
      <c r="F76" s="16"/>
      <c r="G76" t="s">
        <v>371</v>
      </c>
    </row>
    <row r="77" spans="1:7">
      <c r="A77" t="s">
        <v>369</v>
      </c>
      <c r="B77" t="s">
        <v>572</v>
      </c>
      <c r="C77" t="s">
        <v>364</v>
      </c>
      <c r="D77" s="15">
        <v>4.3000000000000007</v>
      </c>
      <c r="E77" s="16">
        <v>2</v>
      </c>
      <c r="F77" s="16"/>
      <c r="G77" t="s">
        <v>371</v>
      </c>
    </row>
    <row r="78" spans="1:7">
      <c r="A78" t="s">
        <v>369</v>
      </c>
      <c r="B78" t="s">
        <v>572</v>
      </c>
      <c r="C78" t="s">
        <v>364</v>
      </c>
      <c r="D78" s="15">
        <v>5.5</v>
      </c>
      <c r="E78" s="16">
        <v>2.1</v>
      </c>
      <c r="F78" s="16"/>
      <c r="G78" t="s">
        <v>371</v>
      </c>
    </row>
    <row r="79" spans="1:7">
      <c r="A79" t="s">
        <v>369</v>
      </c>
      <c r="B79" t="s">
        <v>572</v>
      </c>
      <c r="C79" t="s">
        <v>364</v>
      </c>
      <c r="D79" s="15">
        <v>6.6999999999999993</v>
      </c>
      <c r="E79" s="16">
        <v>3.7</v>
      </c>
      <c r="F79" s="16"/>
      <c r="G79" t="s">
        <v>371</v>
      </c>
    </row>
    <row r="80" spans="1:7">
      <c r="A80" t="s">
        <v>369</v>
      </c>
      <c r="B80" t="s">
        <v>572</v>
      </c>
      <c r="C80" t="s">
        <v>364</v>
      </c>
      <c r="D80" s="15">
        <v>7.9499999999999993</v>
      </c>
      <c r="E80" s="16">
        <v>18.600000000000001</v>
      </c>
      <c r="F80" s="16"/>
      <c r="G80" t="s">
        <v>371</v>
      </c>
    </row>
    <row r="81" spans="1:7">
      <c r="A81" t="s">
        <v>369</v>
      </c>
      <c r="B81" t="s">
        <v>572</v>
      </c>
      <c r="C81" t="s">
        <v>364</v>
      </c>
      <c r="D81" s="15">
        <v>9.1999999999999993</v>
      </c>
      <c r="E81" s="16">
        <v>29.5</v>
      </c>
      <c r="F81" s="16"/>
      <c r="G81" t="s">
        <v>371</v>
      </c>
    </row>
    <row r="82" spans="1:7">
      <c r="A82" t="s">
        <v>369</v>
      </c>
      <c r="B82" t="s">
        <v>572</v>
      </c>
      <c r="C82" t="s">
        <v>364</v>
      </c>
      <c r="D82" s="15">
        <v>10.4</v>
      </c>
      <c r="E82" s="16">
        <v>41.8</v>
      </c>
      <c r="F82" s="16"/>
      <c r="G82" t="s">
        <v>371</v>
      </c>
    </row>
    <row r="83" spans="1:7">
      <c r="A83" t="s">
        <v>375</v>
      </c>
      <c r="B83" t="s">
        <v>572</v>
      </c>
      <c r="C83" t="s">
        <v>364</v>
      </c>
      <c r="D83" s="15">
        <v>0.6</v>
      </c>
      <c r="E83" s="16">
        <v>9.6664267084260097E-2</v>
      </c>
      <c r="F83" s="16"/>
      <c r="G83" t="s">
        <v>301</v>
      </c>
    </row>
    <row r="84" spans="1:7">
      <c r="A84" t="s">
        <v>375</v>
      </c>
      <c r="B84" t="s">
        <v>572</v>
      </c>
      <c r="C84" t="s">
        <v>364</v>
      </c>
      <c r="D84" s="15">
        <v>1.7999999999999998</v>
      </c>
      <c r="E84" s="16">
        <v>9.1163484359854122E-2</v>
      </c>
      <c r="F84" s="16"/>
      <c r="G84" t="s">
        <v>301</v>
      </c>
    </row>
    <row r="85" spans="1:7">
      <c r="A85" t="s">
        <v>375</v>
      </c>
      <c r="B85" t="s">
        <v>572</v>
      </c>
      <c r="C85" t="s">
        <v>364</v>
      </c>
      <c r="D85" s="15">
        <v>3.05</v>
      </c>
      <c r="E85" s="16">
        <v>0.13232863804176789</v>
      </c>
      <c r="F85" s="16"/>
      <c r="G85" t="s">
        <v>301</v>
      </c>
    </row>
    <row r="86" spans="1:7">
      <c r="A86" t="s">
        <v>375</v>
      </c>
      <c r="B86" t="s">
        <v>572</v>
      </c>
      <c r="C86" t="s">
        <v>364</v>
      </c>
      <c r="D86" s="15">
        <v>4.3000000000000007</v>
      </c>
      <c r="E86" s="16">
        <v>0.10858553817512225</v>
      </c>
      <c r="F86" s="16"/>
      <c r="G86" t="s">
        <v>301</v>
      </c>
    </row>
    <row r="87" spans="1:7">
      <c r="A87" t="s">
        <v>375</v>
      </c>
      <c r="B87" t="s">
        <v>572</v>
      </c>
      <c r="C87" t="s">
        <v>364</v>
      </c>
      <c r="D87" s="15">
        <v>5.5</v>
      </c>
      <c r="E87" s="16">
        <v>0.13307627293351409</v>
      </c>
      <c r="F87" s="16"/>
      <c r="G87" t="s">
        <v>301</v>
      </c>
    </row>
    <row r="88" spans="1:7">
      <c r="A88" t="s">
        <v>375</v>
      </c>
      <c r="B88" t="s">
        <v>572</v>
      </c>
      <c r="C88" t="s">
        <v>364</v>
      </c>
      <c r="D88" s="15">
        <v>6.6999999999999993</v>
      </c>
      <c r="E88" s="16">
        <v>8.5770615770935088E-2</v>
      </c>
      <c r="F88" s="16"/>
      <c r="G88" t="s">
        <v>301</v>
      </c>
    </row>
    <row r="89" spans="1:7">
      <c r="A89" t="s">
        <v>375</v>
      </c>
      <c r="B89" t="s">
        <v>572</v>
      </c>
      <c r="C89" t="s">
        <v>364</v>
      </c>
      <c r="D89" s="15">
        <v>7.9499999999999993</v>
      </c>
      <c r="E89" s="16">
        <v>8.5644193545702643E-2</v>
      </c>
      <c r="F89" s="16"/>
      <c r="G89" t="s">
        <v>301</v>
      </c>
    </row>
    <row r="90" spans="1:7">
      <c r="A90" t="s">
        <v>375</v>
      </c>
      <c r="B90" t="s">
        <v>572</v>
      </c>
      <c r="C90" t="s">
        <v>364</v>
      </c>
      <c r="D90" s="15">
        <v>9.1999999999999993</v>
      </c>
      <c r="E90" s="16">
        <v>8.8604432365862393E-2</v>
      </c>
      <c r="F90" s="16"/>
      <c r="G90" t="s">
        <v>301</v>
      </c>
    </row>
    <row r="91" spans="1:7">
      <c r="A91" t="s">
        <v>375</v>
      </c>
      <c r="B91" t="s">
        <v>572</v>
      </c>
      <c r="C91" t="s">
        <v>364</v>
      </c>
      <c r="D91" s="15">
        <v>10.4</v>
      </c>
      <c r="E91" s="16">
        <v>0.10270368746418729</v>
      </c>
      <c r="F91" s="16"/>
      <c r="G91" t="s">
        <v>301</v>
      </c>
    </row>
    <row r="92" spans="1:7">
      <c r="A92" t="s">
        <v>370</v>
      </c>
      <c r="B92" t="s">
        <v>572</v>
      </c>
      <c r="C92" t="s">
        <v>364</v>
      </c>
      <c r="D92" s="15">
        <v>0.6</v>
      </c>
      <c r="E92" s="16">
        <v>2.41</v>
      </c>
      <c r="F92" s="16"/>
      <c r="G92" t="s">
        <v>303</v>
      </c>
    </row>
    <row r="93" spans="1:7">
      <c r="A93" t="s">
        <v>370</v>
      </c>
      <c r="B93" t="s">
        <v>572</v>
      </c>
      <c r="C93" t="s">
        <v>364</v>
      </c>
      <c r="D93" s="15">
        <v>1.7999999999999998</v>
      </c>
      <c r="E93" s="16">
        <v>2.46</v>
      </c>
      <c r="F93" s="16"/>
      <c r="G93" t="s">
        <v>303</v>
      </c>
    </row>
    <row r="94" spans="1:7">
      <c r="A94" t="s">
        <v>370</v>
      </c>
      <c r="B94" t="s">
        <v>572</v>
      </c>
      <c r="C94" t="s">
        <v>364</v>
      </c>
      <c r="D94" s="15">
        <v>3.05</v>
      </c>
      <c r="E94" s="16">
        <v>2.42</v>
      </c>
      <c r="F94" s="16"/>
      <c r="G94" t="s">
        <v>303</v>
      </c>
    </row>
    <row r="95" spans="1:7">
      <c r="A95" t="s">
        <v>370</v>
      </c>
      <c r="B95" t="s">
        <v>572</v>
      </c>
      <c r="C95" t="s">
        <v>364</v>
      </c>
      <c r="D95" s="15">
        <v>4.3000000000000007</v>
      </c>
      <c r="E95" s="16">
        <v>2.62</v>
      </c>
      <c r="F95" s="16"/>
      <c r="G95" t="s">
        <v>303</v>
      </c>
    </row>
    <row r="96" spans="1:7">
      <c r="A96" t="s">
        <v>370</v>
      </c>
      <c r="B96" t="s">
        <v>572</v>
      </c>
      <c r="C96" t="s">
        <v>364</v>
      </c>
      <c r="D96" s="15">
        <v>5.5</v>
      </c>
      <c r="E96" s="16">
        <v>2.71</v>
      </c>
      <c r="F96" s="16"/>
      <c r="G96" t="s">
        <v>303</v>
      </c>
    </row>
    <row r="97" spans="1:7">
      <c r="A97" t="s">
        <v>370</v>
      </c>
      <c r="B97" t="s">
        <v>572</v>
      </c>
      <c r="C97" t="s">
        <v>364</v>
      </c>
      <c r="D97" s="15">
        <v>6.6999999999999993</v>
      </c>
      <c r="E97" s="16">
        <v>3.23</v>
      </c>
      <c r="F97" s="16"/>
      <c r="G97" t="s">
        <v>303</v>
      </c>
    </row>
    <row r="98" spans="1:7">
      <c r="A98" t="s">
        <v>370</v>
      </c>
      <c r="B98" t="s">
        <v>572</v>
      </c>
      <c r="C98" t="s">
        <v>364</v>
      </c>
      <c r="D98" s="15">
        <v>7.9499999999999993</v>
      </c>
      <c r="E98" s="16">
        <v>5.08</v>
      </c>
      <c r="F98" s="16"/>
      <c r="G98" t="s">
        <v>303</v>
      </c>
    </row>
    <row r="99" spans="1:7">
      <c r="A99" t="s">
        <v>370</v>
      </c>
      <c r="B99" t="s">
        <v>572</v>
      </c>
      <c r="C99" t="s">
        <v>364</v>
      </c>
      <c r="D99" s="15">
        <v>9.1999999999999993</v>
      </c>
      <c r="E99" s="16">
        <v>5.07</v>
      </c>
      <c r="F99" s="16"/>
      <c r="G99" t="s">
        <v>303</v>
      </c>
    </row>
    <row r="100" spans="1:7">
      <c r="A100" t="s">
        <v>370</v>
      </c>
      <c r="B100" t="s">
        <v>572</v>
      </c>
      <c r="C100" t="s">
        <v>364</v>
      </c>
      <c r="D100" s="15">
        <v>10.4</v>
      </c>
      <c r="E100" s="16">
        <v>5.73</v>
      </c>
      <c r="F100" s="16"/>
      <c r="G100" t="s">
        <v>303</v>
      </c>
    </row>
    <row r="101" spans="1:7">
      <c r="A101" t="s">
        <v>488</v>
      </c>
      <c r="B101" t="s">
        <v>570</v>
      </c>
      <c r="C101" s="17" t="s">
        <v>364</v>
      </c>
      <c r="D101" s="18">
        <v>0.6</v>
      </c>
      <c r="E101" s="17">
        <v>-1.8</v>
      </c>
      <c r="F101" s="17">
        <v>0.27</v>
      </c>
      <c r="G101" t="s">
        <v>340</v>
      </c>
    </row>
    <row r="102" spans="1:7">
      <c r="A102" t="s">
        <v>488</v>
      </c>
      <c r="B102" t="s">
        <v>570</v>
      </c>
      <c r="C102" s="17" t="s">
        <v>364</v>
      </c>
      <c r="D102" s="18">
        <v>1.7999999999999998</v>
      </c>
      <c r="E102" s="17">
        <v>-1.8</v>
      </c>
      <c r="F102" s="17">
        <v>0.27</v>
      </c>
      <c r="G102" t="s">
        <v>340</v>
      </c>
    </row>
    <row r="103" spans="1:7">
      <c r="A103" t="s">
        <v>488</v>
      </c>
      <c r="B103" t="s">
        <v>570</v>
      </c>
      <c r="C103" s="17" t="s">
        <v>364</v>
      </c>
      <c r="D103" s="18">
        <v>3.05</v>
      </c>
      <c r="E103" s="17">
        <v>-1.6</v>
      </c>
      <c r="F103" s="17">
        <v>0.27</v>
      </c>
      <c r="G103" t="s">
        <v>340</v>
      </c>
    </row>
    <row r="104" spans="1:7">
      <c r="A104" t="s">
        <v>488</v>
      </c>
      <c r="B104" t="s">
        <v>570</v>
      </c>
      <c r="C104" s="17" t="s">
        <v>364</v>
      </c>
      <c r="D104" s="18">
        <v>4.3000000000000007</v>
      </c>
      <c r="E104" s="17">
        <v>-1.8</v>
      </c>
      <c r="F104" s="17">
        <v>0.27</v>
      </c>
      <c r="G104" t="s">
        <v>340</v>
      </c>
    </row>
    <row r="105" spans="1:7">
      <c r="A105" t="s">
        <v>488</v>
      </c>
      <c r="B105" t="s">
        <v>570</v>
      </c>
      <c r="C105" s="17" t="s">
        <v>364</v>
      </c>
      <c r="D105" s="18">
        <v>5.5</v>
      </c>
      <c r="E105" s="17">
        <v>-2.4</v>
      </c>
      <c r="F105" s="17">
        <v>0.27</v>
      </c>
      <c r="G105" t="s">
        <v>340</v>
      </c>
    </row>
    <row r="106" spans="1:7">
      <c r="A106" t="s">
        <v>488</v>
      </c>
      <c r="B106" t="s">
        <v>570</v>
      </c>
      <c r="C106" s="17" t="s">
        <v>364</v>
      </c>
      <c r="D106" s="18">
        <v>6.6999999999999993</v>
      </c>
      <c r="E106" s="17">
        <v>-1.9</v>
      </c>
      <c r="F106" s="17">
        <v>0.27</v>
      </c>
      <c r="G106" t="s">
        <v>340</v>
      </c>
    </row>
    <row r="107" spans="1:7">
      <c r="A107" t="s">
        <v>488</v>
      </c>
      <c r="B107" t="s">
        <v>570</v>
      </c>
      <c r="C107" s="17" t="s">
        <v>364</v>
      </c>
      <c r="D107" s="18">
        <v>7.9499999999999993</v>
      </c>
      <c r="E107" s="17">
        <v>-1.8</v>
      </c>
      <c r="F107" s="17">
        <v>0.27</v>
      </c>
      <c r="G107" t="s">
        <v>340</v>
      </c>
    </row>
    <row r="108" spans="1:7">
      <c r="A108" t="s">
        <v>488</v>
      </c>
      <c r="B108" t="s">
        <v>570</v>
      </c>
      <c r="C108" s="17" t="s">
        <v>364</v>
      </c>
      <c r="D108" s="18">
        <v>9.1999999999999993</v>
      </c>
      <c r="E108" s="17">
        <v>-1.8</v>
      </c>
      <c r="F108" s="17">
        <v>0.27</v>
      </c>
      <c r="G108" t="s">
        <v>340</v>
      </c>
    </row>
    <row r="109" spans="1:7">
      <c r="A109" t="s">
        <v>488</v>
      </c>
      <c r="B109" t="s">
        <v>570</v>
      </c>
      <c r="C109" s="17" t="s">
        <v>364</v>
      </c>
      <c r="D109" s="18">
        <v>10.4</v>
      </c>
      <c r="E109" s="17">
        <v>-1.7</v>
      </c>
      <c r="F109" s="17">
        <v>0.27</v>
      </c>
      <c r="G109" t="s">
        <v>340</v>
      </c>
    </row>
    <row r="110" spans="1:7">
      <c r="A110" t="s">
        <v>98</v>
      </c>
      <c r="B110" t="s">
        <v>570</v>
      </c>
      <c r="C110" t="s">
        <v>364</v>
      </c>
      <c r="D110" s="15">
        <v>0</v>
      </c>
      <c r="E110" s="16">
        <v>0</v>
      </c>
      <c r="F110" s="16"/>
      <c r="G110" t="s">
        <v>305</v>
      </c>
    </row>
    <row r="111" spans="1:7">
      <c r="A111" t="s">
        <v>98</v>
      </c>
      <c r="B111" t="s">
        <v>570</v>
      </c>
      <c r="C111" t="s">
        <v>364</v>
      </c>
      <c r="D111" s="18">
        <v>0.6</v>
      </c>
      <c r="E111" s="16">
        <v>0</v>
      </c>
      <c r="F111" s="16"/>
      <c r="G111" t="s">
        <v>305</v>
      </c>
    </row>
    <row r="112" spans="1:7">
      <c r="A112" t="s">
        <v>98</v>
      </c>
      <c r="B112" t="s">
        <v>570</v>
      </c>
      <c r="C112" t="s">
        <v>364</v>
      </c>
      <c r="D112" s="18">
        <v>1.7999999999999998</v>
      </c>
      <c r="E112" s="16">
        <v>0</v>
      </c>
      <c r="F112" s="16"/>
      <c r="G112" t="s">
        <v>305</v>
      </c>
    </row>
    <row r="113" spans="1:7">
      <c r="A113" t="s">
        <v>98</v>
      </c>
      <c r="B113" t="s">
        <v>570</v>
      </c>
      <c r="C113" t="s">
        <v>364</v>
      </c>
      <c r="D113" s="18">
        <v>3.05</v>
      </c>
      <c r="E113" s="16">
        <v>0</v>
      </c>
      <c r="F113" s="16"/>
      <c r="G113" t="s">
        <v>305</v>
      </c>
    </row>
    <row r="114" spans="1:7">
      <c r="A114" t="s">
        <v>98</v>
      </c>
      <c r="B114" t="s">
        <v>570</v>
      </c>
      <c r="C114" t="s">
        <v>364</v>
      </c>
      <c r="D114" s="18">
        <v>4.3000000000000007</v>
      </c>
      <c r="E114" s="16">
        <v>0</v>
      </c>
      <c r="F114" s="16"/>
      <c r="G114" t="s">
        <v>305</v>
      </c>
    </row>
    <row r="115" spans="1:7">
      <c r="A115" t="s">
        <v>98</v>
      </c>
      <c r="B115" t="s">
        <v>570</v>
      </c>
      <c r="C115" t="s">
        <v>364</v>
      </c>
      <c r="D115" s="18">
        <v>5.5</v>
      </c>
      <c r="E115" s="16">
        <v>0</v>
      </c>
      <c r="F115" s="16"/>
      <c r="G115" t="s">
        <v>305</v>
      </c>
    </row>
    <row r="116" spans="1:7">
      <c r="A116" t="s">
        <v>98</v>
      </c>
      <c r="B116" t="s">
        <v>570</v>
      </c>
      <c r="C116" t="s">
        <v>364</v>
      </c>
      <c r="D116" s="18">
        <v>6.6999999999999993</v>
      </c>
      <c r="E116" s="16">
        <v>0</v>
      </c>
      <c r="F116" s="16"/>
      <c r="G116" t="s">
        <v>305</v>
      </c>
    </row>
    <row r="117" spans="1:7">
      <c r="A117" t="s">
        <v>98</v>
      </c>
      <c r="B117" t="s">
        <v>570</v>
      </c>
      <c r="C117" t="s">
        <v>364</v>
      </c>
      <c r="D117" s="18">
        <v>7.9499999999999993</v>
      </c>
      <c r="E117" s="16">
        <v>3</v>
      </c>
      <c r="F117" s="16"/>
      <c r="G117" t="s">
        <v>305</v>
      </c>
    </row>
    <row r="118" spans="1:7">
      <c r="A118" t="s">
        <v>98</v>
      </c>
      <c r="B118" t="s">
        <v>570</v>
      </c>
      <c r="C118" t="s">
        <v>364</v>
      </c>
      <c r="D118" s="18">
        <v>9.1999999999999993</v>
      </c>
      <c r="E118" s="16">
        <v>4.7</v>
      </c>
      <c r="F118" s="16"/>
      <c r="G118" t="s">
        <v>305</v>
      </c>
    </row>
    <row r="119" spans="1:7">
      <c r="A119" t="s">
        <v>98</v>
      </c>
      <c r="B119" t="s">
        <v>570</v>
      </c>
      <c r="C119" t="s">
        <v>364</v>
      </c>
      <c r="D119" s="18">
        <v>10.4</v>
      </c>
      <c r="E119" s="16">
        <v>8.1</v>
      </c>
      <c r="F119" s="16"/>
      <c r="G119" t="s">
        <v>305</v>
      </c>
    </row>
    <row r="120" spans="1:7">
      <c r="A120" t="s">
        <v>14</v>
      </c>
      <c r="B120" t="s">
        <v>570</v>
      </c>
      <c r="C120" t="s">
        <v>364</v>
      </c>
      <c r="D120" s="15">
        <v>0</v>
      </c>
      <c r="E120" s="16">
        <v>0</v>
      </c>
      <c r="F120" s="16"/>
      <c r="G120" t="s">
        <v>305</v>
      </c>
    </row>
    <row r="121" spans="1:7">
      <c r="A121" t="s">
        <v>14</v>
      </c>
      <c r="B121" t="s">
        <v>570</v>
      </c>
      <c r="C121" t="s">
        <v>364</v>
      </c>
      <c r="D121" s="18">
        <v>0.6</v>
      </c>
      <c r="E121" s="16">
        <v>0.26913635910448042</v>
      </c>
      <c r="F121" s="16"/>
      <c r="G121" t="s">
        <v>305</v>
      </c>
    </row>
    <row r="122" spans="1:7">
      <c r="A122" t="s">
        <v>14</v>
      </c>
      <c r="B122" t="s">
        <v>570</v>
      </c>
      <c r="C122" t="s">
        <v>364</v>
      </c>
      <c r="D122" s="18">
        <v>1.7999999999999998</v>
      </c>
      <c r="E122" s="16">
        <v>0</v>
      </c>
      <c r="F122" s="16"/>
      <c r="G122" t="s">
        <v>305</v>
      </c>
    </row>
    <row r="123" spans="1:7">
      <c r="A123" t="s">
        <v>14</v>
      </c>
      <c r="B123" t="s">
        <v>570</v>
      </c>
      <c r="C123" t="s">
        <v>364</v>
      </c>
      <c r="D123" s="18">
        <v>3.05</v>
      </c>
      <c r="E123" s="16">
        <v>9.1792969050566935</v>
      </c>
      <c r="F123" s="16"/>
      <c r="G123" t="s">
        <v>305</v>
      </c>
    </row>
    <row r="124" spans="1:7">
      <c r="A124" t="s">
        <v>14</v>
      </c>
      <c r="B124" t="s">
        <v>570</v>
      </c>
      <c r="C124" t="s">
        <v>364</v>
      </c>
      <c r="D124" s="18">
        <v>4.3000000000000007</v>
      </c>
      <c r="E124" s="16">
        <v>37.158665971962805</v>
      </c>
      <c r="F124" s="16"/>
      <c r="G124" t="s">
        <v>305</v>
      </c>
    </row>
    <row r="125" spans="1:7">
      <c r="A125" t="s">
        <v>14</v>
      </c>
      <c r="B125" t="s">
        <v>570</v>
      </c>
      <c r="C125" t="s">
        <v>364</v>
      </c>
      <c r="D125" s="18">
        <v>5.5</v>
      </c>
      <c r="E125" s="16">
        <v>53.862573644929824</v>
      </c>
      <c r="F125" s="16"/>
      <c r="G125" t="s">
        <v>305</v>
      </c>
    </row>
    <row r="126" spans="1:7">
      <c r="A126" t="s">
        <v>14</v>
      </c>
      <c r="B126" t="s">
        <v>570</v>
      </c>
      <c r="C126" t="s">
        <v>364</v>
      </c>
      <c r="D126" s="18">
        <v>6.6999999999999993</v>
      </c>
      <c r="E126" s="16">
        <v>64.624458815745072</v>
      </c>
      <c r="F126" s="16"/>
      <c r="G126" t="s">
        <v>305</v>
      </c>
    </row>
    <row r="127" spans="1:7">
      <c r="A127" t="s">
        <v>14</v>
      </c>
      <c r="B127" t="s">
        <v>570</v>
      </c>
      <c r="C127" t="s">
        <v>364</v>
      </c>
      <c r="D127" s="18">
        <v>7.9499999999999993</v>
      </c>
      <c r="E127" s="16">
        <v>65.16760991909058</v>
      </c>
      <c r="F127" s="16"/>
      <c r="G127" t="s">
        <v>305</v>
      </c>
    </row>
    <row r="128" spans="1:7">
      <c r="A128" t="s">
        <v>14</v>
      </c>
      <c r="B128" t="s">
        <v>570</v>
      </c>
      <c r="C128" t="s">
        <v>364</v>
      </c>
      <c r="D128" s="18">
        <v>9.1999999999999993</v>
      </c>
      <c r="E128" s="16">
        <v>60.518147596574678</v>
      </c>
      <c r="F128" s="16"/>
      <c r="G128" t="s">
        <v>305</v>
      </c>
    </row>
    <row r="129" spans="1:7">
      <c r="A129" t="s">
        <v>14</v>
      </c>
      <c r="B129" t="s">
        <v>570</v>
      </c>
      <c r="C129" t="s">
        <v>364</v>
      </c>
      <c r="D129" s="18">
        <v>10.4</v>
      </c>
      <c r="E129" s="16">
        <v>58.225251571928396</v>
      </c>
      <c r="F129" s="16"/>
      <c r="G129" t="s">
        <v>305</v>
      </c>
    </row>
    <row r="130" spans="1:7">
      <c r="A130" t="s">
        <v>486</v>
      </c>
      <c r="B130" t="s">
        <v>570</v>
      </c>
      <c r="C130" s="17" t="s">
        <v>364</v>
      </c>
      <c r="D130" s="18">
        <v>0</v>
      </c>
      <c r="E130" s="19">
        <v>44.367997781475317</v>
      </c>
      <c r="F130" s="19"/>
      <c r="G130" t="s">
        <v>335</v>
      </c>
    </row>
    <row r="131" spans="1:7">
      <c r="A131" t="s">
        <v>486</v>
      </c>
      <c r="B131" t="s">
        <v>570</v>
      </c>
      <c r="C131" s="17" t="s">
        <v>364</v>
      </c>
      <c r="D131" s="18">
        <v>0</v>
      </c>
      <c r="E131" s="19">
        <v>46.14951388888889</v>
      </c>
      <c r="F131" s="19"/>
      <c r="G131" t="s">
        <v>335</v>
      </c>
    </row>
    <row r="132" spans="1:7">
      <c r="A132" t="s">
        <v>486</v>
      </c>
      <c r="B132" t="s">
        <v>570</v>
      </c>
      <c r="C132" s="17" t="s">
        <v>364</v>
      </c>
      <c r="D132" s="18">
        <v>0</v>
      </c>
      <c r="E132" s="19">
        <v>50.641944444444441</v>
      </c>
      <c r="F132" s="19"/>
      <c r="G132" t="s">
        <v>335</v>
      </c>
    </row>
    <row r="133" spans="1:7">
      <c r="A133" t="s">
        <v>486</v>
      </c>
      <c r="B133" t="s">
        <v>570</v>
      </c>
      <c r="C133" s="17" t="s">
        <v>364</v>
      </c>
      <c r="D133" s="18">
        <v>0.6</v>
      </c>
      <c r="E133" s="19">
        <v>338</v>
      </c>
      <c r="F133" s="19"/>
      <c r="G133" t="s">
        <v>335</v>
      </c>
    </row>
    <row r="134" spans="1:7">
      <c r="A134" t="s">
        <v>486</v>
      </c>
      <c r="B134" t="s">
        <v>570</v>
      </c>
      <c r="C134" s="17" t="s">
        <v>364</v>
      </c>
      <c r="D134" s="18">
        <v>1.7999999999999998</v>
      </c>
      <c r="E134" s="19">
        <v>563</v>
      </c>
      <c r="F134" s="19"/>
      <c r="G134" t="s">
        <v>335</v>
      </c>
    </row>
    <row r="135" spans="1:7">
      <c r="A135" t="s">
        <v>486</v>
      </c>
      <c r="B135" t="s">
        <v>570</v>
      </c>
      <c r="C135" s="17" t="s">
        <v>364</v>
      </c>
      <c r="D135" s="18">
        <v>3.05</v>
      </c>
      <c r="E135" s="19">
        <v>726</v>
      </c>
      <c r="F135" s="19"/>
      <c r="G135" t="s">
        <v>335</v>
      </c>
    </row>
    <row r="136" spans="1:7">
      <c r="A136" t="s">
        <v>486</v>
      </c>
      <c r="B136" t="s">
        <v>570</v>
      </c>
      <c r="C136" s="17" t="s">
        <v>364</v>
      </c>
      <c r="D136" s="18">
        <v>4.3000000000000007</v>
      </c>
      <c r="E136" s="19">
        <v>724</v>
      </c>
      <c r="F136" s="19"/>
      <c r="G136" t="s">
        <v>335</v>
      </c>
    </row>
    <row r="137" spans="1:7">
      <c r="A137" t="s">
        <v>486</v>
      </c>
      <c r="B137" t="s">
        <v>570</v>
      </c>
      <c r="C137" s="17" t="s">
        <v>364</v>
      </c>
      <c r="D137" s="18">
        <v>5.5</v>
      </c>
      <c r="E137" s="19">
        <v>788</v>
      </c>
      <c r="F137" s="19"/>
      <c r="G137" t="s">
        <v>335</v>
      </c>
    </row>
    <row r="138" spans="1:7">
      <c r="A138" t="s">
        <v>486</v>
      </c>
      <c r="B138" t="s">
        <v>570</v>
      </c>
      <c r="C138" s="17" t="s">
        <v>364</v>
      </c>
      <c r="D138" s="18">
        <v>6.6999999999999993</v>
      </c>
      <c r="E138" s="19">
        <v>513</v>
      </c>
      <c r="F138" s="19"/>
      <c r="G138" t="s">
        <v>335</v>
      </c>
    </row>
    <row r="139" spans="1:7">
      <c r="A139" t="s">
        <v>486</v>
      </c>
      <c r="B139" t="s">
        <v>570</v>
      </c>
      <c r="C139" s="17" t="s">
        <v>364</v>
      </c>
      <c r="D139" s="18">
        <v>7.9499999999999993</v>
      </c>
      <c r="E139" s="19">
        <v>340</v>
      </c>
      <c r="F139" s="19"/>
      <c r="G139" t="s">
        <v>335</v>
      </c>
    </row>
    <row r="140" spans="1:7">
      <c r="A140" t="s">
        <v>486</v>
      </c>
      <c r="B140" t="s">
        <v>570</v>
      </c>
      <c r="C140" s="17" t="s">
        <v>364</v>
      </c>
      <c r="D140" s="18">
        <v>9.1999999999999993</v>
      </c>
      <c r="E140" s="19">
        <v>212</v>
      </c>
      <c r="F140" s="19"/>
      <c r="G140" t="s">
        <v>335</v>
      </c>
    </row>
    <row r="141" spans="1:7">
      <c r="A141" t="s">
        <v>486</v>
      </c>
      <c r="B141" t="s">
        <v>570</v>
      </c>
      <c r="C141" s="17" t="s">
        <v>364</v>
      </c>
      <c r="D141" s="18">
        <v>10.4</v>
      </c>
      <c r="E141" s="19">
        <v>208</v>
      </c>
      <c r="F141" s="19"/>
      <c r="G141" t="s">
        <v>335</v>
      </c>
    </row>
    <row r="142" spans="1:7">
      <c r="A142" t="s">
        <v>346</v>
      </c>
      <c r="B142" t="s">
        <v>570</v>
      </c>
      <c r="C142" t="s">
        <v>364</v>
      </c>
      <c r="D142" s="15">
        <v>0.6</v>
      </c>
      <c r="E142" s="16">
        <v>5.6121745908775029</v>
      </c>
      <c r="F142" s="16"/>
      <c r="G142" t="s">
        <v>305</v>
      </c>
    </row>
    <row r="143" spans="1:7">
      <c r="A143" t="s">
        <v>346</v>
      </c>
      <c r="B143" t="s">
        <v>570</v>
      </c>
      <c r="C143" t="s">
        <v>364</v>
      </c>
      <c r="D143" s="15">
        <v>1.7999999999999998</v>
      </c>
      <c r="E143" s="16">
        <v>5.5161199228389668</v>
      </c>
      <c r="F143" s="16"/>
      <c r="G143" t="s">
        <v>305</v>
      </c>
    </row>
    <row r="144" spans="1:7">
      <c r="A144" t="s">
        <v>346</v>
      </c>
      <c r="B144" t="s">
        <v>570</v>
      </c>
      <c r="C144" t="s">
        <v>364</v>
      </c>
      <c r="D144" s="15">
        <v>3.05</v>
      </c>
      <c r="E144" s="16">
        <v>8.1124900455722546</v>
      </c>
      <c r="F144" s="16"/>
      <c r="G144" t="s">
        <v>305</v>
      </c>
    </row>
    <row r="145" spans="1:7">
      <c r="A145" t="s">
        <v>346</v>
      </c>
      <c r="B145" t="s">
        <v>570</v>
      </c>
      <c r="C145" t="s">
        <v>364</v>
      </c>
      <c r="D145" s="15">
        <v>4.3000000000000007</v>
      </c>
      <c r="E145" s="16">
        <v>7.2802094358419955</v>
      </c>
      <c r="F145" s="16"/>
      <c r="G145" t="s">
        <v>305</v>
      </c>
    </row>
    <row r="146" spans="1:7">
      <c r="A146" t="s">
        <v>346</v>
      </c>
      <c r="B146" t="s">
        <v>570</v>
      </c>
      <c r="C146" t="s">
        <v>364</v>
      </c>
      <c r="D146" s="15">
        <v>5.5</v>
      </c>
      <c r="E146" s="16">
        <v>8.1766838417217329</v>
      </c>
      <c r="F146" s="16"/>
      <c r="G146" t="s">
        <v>305</v>
      </c>
    </row>
    <row r="147" spans="1:7">
      <c r="A147" t="s">
        <v>346</v>
      </c>
      <c r="B147" t="s">
        <v>570</v>
      </c>
      <c r="C147" t="s">
        <v>364</v>
      </c>
      <c r="D147" s="15">
        <v>6.6999999999999993</v>
      </c>
      <c r="E147" s="16">
        <v>6.5570231519575835</v>
      </c>
      <c r="F147" s="16"/>
      <c r="G147" t="s">
        <v>305</v>
      </c>
    </row>
    <row r="148" spans="1:7">
      <c r="A148" t="s">
        <v>346</v>
      </c>
      <c r="B148" t="s">
        <v>570</v>
      </c>
      <c r="C148" t="s">
        <v>364</v>
      </c>
      <c r="D148" s="15">
        <v>7.9499999999999993</v>
      </c>
      <c r="E148" s="16">
        <v>6.7004547955806935</v>
      </c>
      <c r="F148" s="16"/>
      <c r="G148" t="s">
        <v>305</v>
      </c>
    </row>
    <row r="149" spans="1:7">
      <c r="A149" t="s">
        <v>346</v>
      </c>
      <c r="B149" t="s">
        <v>570</v>
      </c>
      <c r="C149" t="s">
        <v>364</v>
      </c>
      <c r="D149" s="15">
        <v>9.1999999999999993</v>
      </c>
      <c r="E149" s="16">
        <v>7.0040370282969349</v>
      </c>
      <c r="F149" s="16"/>
      <c r="G149" t="s">
        <v>305</v>
      </c>
    </row>
    <row r="150" spans="1:7">
      <c r="A150" t="s">
        <v>346</v>
      </c>
      <c r="B150" t="s">
        <v>570</v>
      </c>
      <c r="C150" t="s">
        <v>364</v>
      </c>
      <c r="D150" s="15">
        <v>10.4</v>
      </c>
      <c r="E150" s="16">
        <v>8.4130053350607739</v>
      </c>
      <c r="F150" s="16"/>
      <c r="G150" t="s">
        <v>305</v>
      </c>
    </row>
    <row r="151" spans="1:7">
      <c r="A151" t="s">
        <v>411</v>
      </c>
      <c r="B151" t="s">
        <v>570</v>
      </c>
      <c r="C151" t="s">
        <v>364</v>
      </c>
      <c r="D151" s="15">
        <v>0</v>
      </c>
      <c r="E151" s="16">
        <v>184</v>
      </c>
      <c r="F151" s="16"/>
      <c r="G151" t="s">
        <v>305</v>
      </c>
    </row>
    <row r="152" spans="1:7">
      <c r="A152" t="s">
        <v>411</v>
      </c>
      <c r="B152" t="s">
        <v>570</v>
      </c>
      <c r="C152" t="s">
        <v>364</v>
      </c>
      <c r="D152" s="15">
        <v>0.6</v>
      </c>
      <c r="E152" s="16">
        <v>340.66818223833315</v>
      </c>
      <c r="F152" s="16"/>
      <c r="G152" t="s">
        <v>305</v>
      </c>
    </row>
    <row r="153" spans="1:7">
      <c r="A153" t="s">
        <v>411</v>
      </c>
      <c r="B153" t="s">
        <v>570</v>
      </c>
      <c r="C153" t="s">
        <v>364</v>
      </c>
      <c r="D153" s="15">
        <v>1.7999999999999998</v>
      </c>
      <c r="E153" s="16">
        <v>399.41750194267365</v>
      </c>
      <c r="F153" s="16"/>
      <c r="G153" t="s">
        <v>305</v>
      </c>
    </row>
    <row r="154" spans="1:7">
      <c r="A154" t="s">
        <v>411</v>
      </c>
      <c r="B154" t="s">
        <v>570</v>
      </c>
      <c r="C154" t="s">
        <v>364</v>
      </c>
      <c r="D154" s="15">
        <v>3.05</v>
      </c>
      <c r="E154" s="16">
        <v>443.41476655082573</v>
      </c>
      <c r="F154" s="16"/>
      <c r="G154" t="s">
        <v>305</v>
      </c>
    </row>
    <row r="155" spans="1:7">
      <c r="A155" t="s">
        <v>411</v>
      </c>
      <c r="B155" t="s">
        <v>570</v>
      </c>
      <c r="C155" t="s">
        <v>364</v>
      </c>
      <c r="D155" s="15">
        <v>4.3000000000000007</v>
      </c>
      <c r="E155" s="16">
        <v>475.38635873815957</v>
      </c>
      <c r="F155" s="16"/>
      <c r="G155" t="s">
        <v>305</v>
      </c>
    </row>
    <row r="156" spans="1:7">
      <c r="A156" t="s">
        <v>411</v>
      </c>
      <c r="B156" t="s">
        <v>570</v>
      </c>
      <c r="C156" t="s">
        <v>364</v>
      </c>
      <c r="D156" s="15">
        <v>5.5</v>
      </c>
      <c r="E156" s="16">
        <v>499.5724376073581</v>
      </c>
      <c r="F156" s="16"/>
      <c r="G156" t="s">
        <v>305</v>
      </c>
    </row>
    <row r="157" spans="1:7">
      <c r="A157" t="s">
        <v>411</v>
      </c>
      <c r="B157" t="s">
        <v>570</v>
      </c>
      <c r="C157" t="s">
        <v>364</v>
      </c>
      <c r="D157" s="15">
        <v>6.6999999999999993</v>
      </c>
      <c r="E157" s="16">
        <v>520.88154871155848</v>
      </c>
      <c r="F157" s="16"/>
      <c r="G157" t="s">
        <v>305</v>
      </c>
    </row>
    <row r="158" spans="1:7">
      <c r="A158" t="s">
        <v>411</v>
      </c>
      <c r="B158" t="s">
        <v>570</v>
      </c>
      <c r="C158" t="s">
        <v>364</v>
      </c>
      <c r="D158" s="15">
        <v>7.9499999999999993</v>
      </c>
      <c r="E158" s="16">
        <v>562.71514334768744</v>
      </c>
      <c r="F158" s="16"/>
      <c r="G158" t="s">
        <v>305</v>
      </c>
    </row>
    <row r="159" spans="1:7">
      <c r="A159" t="s">
        <v>411</v>
      </c>
      <c r="B159" t="s">
        <v>570</v>
      </c>
      <c r="C159" t="s">
        <v>364</v>
      </c>
      <c r="D159" s="15">
        <v>9.1999999999999993</v>
      </c>
      <c r="E159" s="16">
        <v>584.62923665407754</v>
      </c>
      <c r="F159" s="16"/>
      <c r="G159" t="s">
        <v>305</v>
      </c>
    </row>
    <row r="160" spans="1:7">
      <c r="A160" t="s">
        <v>411</v>
      </c>
      <c r="B160" t="s">
        <v>570</v>
      </c>
      <c r="C160" t="s">
        <v>364</v>
      </c>
      <c r="D160" s="15">
        <v>10.4</v>
      </c>
      <c r="E160" s="16">
        <v>602.53301125774317</v>
      </c>
      <c r="F160" s="16"/>
      <c r="G160" t="s">
        <v>305</v>
      </c>
    </row>
    <row r="161" spans="1:7">
      <c r="A161" t="s">
        <v>3</v>
      </c>
      <c r="B161" t="s">
        <v>571</v>
      </c>
      <c r="C161" t="s">
        <v>364</v>
      </c>
      <c r="D161">
        <v>0.6</v>
      </c>
      <c r="E161">
        <v>0.30887828162291087</v>
      </c>
      <c r="F161" s="16"/>
      <c r="G161" t="s">
        <v>301</v>
      </c>
    </row>
    <row r="162" spans="1:7">
      <c r="A162" t="s">
        <v>3</v>
      </c>
      <c r="B162" t="s">
        <v>571</v>
      </c>
      <c r="C162" t="s">
        <v>364</v>
      </c>
      <c r="D162">
        <v>1.7999999999999998</v>
      </c>
      <c r="E162">
        <v>0.65874303898170228</v>
      </c>
      <c r="F162" s="16"/>
      <c r="G162" t="s">
        <v>301</v>
      </c>
    </row>
    <row r="163" spans="1:7">
      <c r="A163" t="s">
        <v>3</v>
      </c>
      <c r="B163" t="s">
        <v>571</v>
      </c>
      <c r="C163" t="s">
        <v>364</v>
      </c>
      <c r="D163">
        <v>3.05</v>
      </c>
      <c r="E163">
        <v>0.17640413683373007</v>
      </c>
      <c r="F163" s="16"/>
      <c r="G163" t="s">
        <v>301</v>
      </c>
    </row>
    <row r="164" spans="1:7">
      <c r="A164" t="s">
        <v>3</v>
      </c>
      <c r="B164" t="s">
        <v>571</v>
      </c>
      <c r="C164" t="s">
        <v>364</v>
      </c>
      <c r="D164">
        <v>4.3000000000000007</v>
      </c>
      <c r="E164">
        <v>0.31977724741447811</v>
      </c>
      <c r="F164" s="16"/>
      <c r="G164" t="s">
        <v>301</v>
      </c>
    </row>
    <row r="165" spans="1:7">
      <c r="A165" t="s">
        <v>3</v>
      </c>
      <c r="B165" t="s">
        <v>571</v>
      </c>
      <c r="C165" t="s">
        <v>364</v>
      </c>
      <c r="D165">
        <v>5.5</v>
      </c>
      <c r="E165">
        <v>0.16585521081941113</v>
      </c>
      <c r="F165" s="16"/>
      <c r="G165" t="s">
        <v>301</v>
      </c>
    </row>
    <row r="166" spans="1:7">
      <c r="A166" t="s">
        <v>3</v>
      </c>
      <c r="B166" t="s">
        <v>571</v>
      </c>
      <c r="C166" t="s">
        <v>364</v>
      </c>
      <c r="D166">
        <v>6.6999999999999993</v>
      </c>
      <c r="E166">
        <v>0.11293556085918791</v>
      </c>
      <c r="F166" s="16"/>
      <c r="G166" t="s">
        <v>301</v>
      </c>
    </row>
    <row r="167" spans="1:7">
      <c r="A167" t="s">
        <v>3</v>
      </c>
      <c r="B167" t="s">
        <v>571</v>
      </c>
      <c r="C167" t="s">
        <v>364</v>
      </c>
      <c r="D167">
        <v>7.9499999999999993</v>
      </c>
      <c r="E167">
        <v>-0.13161495624502945</v>
      </c>
      <c r="F167" s="16"/>
      <c r="G167" t="s">
        <v>301</v>
      </c>
    </row>
    <row r="168" spans="1:7">
      <c r="A168" t="s">
        <v>3</v>
      </c>
      <c r="B168" t="s">
        <v>571</v>
      </c>
      <c r="C168" t="s">
        <v>364</v>
      </c>
      <c r="D168">
        <v>9.1999999999999993</v>
      </c>
      <c r="E168">
        <v>-7.368337311058086E-2</v>
      </c>
      <c r="F168" s="16"/>
      <c r="G168" t="s">
        <v>301</v>
      </c>
    </row>
    <row r="169" spans="1:7">
      <c r="A169" t="s">
        <v>3</v>
      </c>
      <c r="B169" t="s">
        <v>571</v>
      </c>
      <c r="C169" t="s">
        <v>364</v>
      </c>
      <c r="D169">
        <v>10.4</v>
      </c>
      <c r="E169">
        <v>-7.9920445505171037E-2</v>
      </c>
      <c r="F169" s="16"/>
      <c r="G169" t="s">
        <v>301</v>
      </c>
    </row>
    <row r="170" spans="1:7">
      <c r="A170" t="s">
        <v>2</v>
      </c>
      <c r="B170" t="s">
        <v>571</v>
      </c>
      <c r="C170" t="s">
        <v>364</v>
      </c>
      <c r="D170">
        <v>0.6</v>
      </c>
      <c r="E170" s="14">
        <v>0.44792372210792847</v>
      </c>
      <c r="F170" s="16"/>
      <c r="G170" t="s">
        <v>301</v>
      </c>
    </row>
    <row r="171" spans="1:7">
      <c r="A171" t="s">
        <v>2</v>
      </c>
      <c r="B171" t="s">
        <v>571</v>
      </c>
      <c r="C171" t="s">
        <v>364</v>
      </c>
      <c r="D171">
        <v>1.7999999999999998</v>
      </c>
      <c r="E171" s="14">
        <v>0.26273460990663083</v>
      </c>
      <c r="F171" s="16"/>
      <c r="G171" t="s">
        <v>301</v>
      </c>
    </row>
    <row r="172" spans="1:7">
      <c r="A172" t="s">
        <v>2</v>
      </c>
      <c r="B172" t="s">
        <v>571</v>
      </c>
      <c r="C172" t="s">
        <v>364</v>
      </c>
      <c r="D172">
        <v>3.05</v>
      </c>
      <c r="E172" s="14">
        <v>5.3421427441050807E-2</v>
      </c>
      <c r="F172" s="16"/>
      <c r="G172" t="s">
        <v>301</v>
      </c>
    </row>
    <row r="173" spans="1:7">
      <c r="A173" t="s">
        <v>2</v>
      </c>
      <c r="B173" t="s">
        <v>571</v>
      </c>
      <c r="C173" t="s">
        <v>364</v>
      </c>
      <c r="D173">
        <v>4.3000000000000007</v>
      </c>
      <c r="E173" s="14">
        <v>4.5383763253679377E-2</v>
      </c>
      <c r="F173" s="16"/>
      <c r="G173" t="s">
        <v>301</v>
      </c>
    </row>
    <row r="174" spans="1:7">
      <c r="A174" t="s">
        <v>2</v>
      </c>
      <c r="B174" t="s">
        <v>571</v>
      </c>
      <c r="C174" t="s">
        <v>364</v>
      </c>
      <c r="D174">
        <v>5.5</v>
      </c>
      <c r="E174" s="14">
        <v>5.4818800443108074E-3</v>
      </c>
      <c r="F174" s="16"/>
      <c r="G174" t="s">
        <v>301</v>
      </c>
    </row>
    <row r="175" spans="1:7">
      <c r="A175" t="s">
        <v>2</v>
      </c>
      <c r="B175" t="s">
        <v>571</v>
      </c>
      <c r="C175" t="s">
        <v>364</v>
      </c>
      <c r="D175">
        <v>6.6999999999999993</v>
      </c>
      <c r="E175" s="14">
        <v>-4.1493907263807613E-3</v>
      </c>
      <c r="F175" s="16"/>
      <c r="G175" t="s">
        <v>301</v>
      </c>
    </row>
    <row r="176" spans="1:7">
      <c r="A176" t="s">
        <v>2</v>
      </c>
      <c r="B176" t="s">
        <v>571</v>
      </c>
      <c r="C176" t="s">
        <v>364</v>
      </c>
      <c r="D176">
        <v>7.9499999999999993</v>
      </c>
      <c r="E176" s="14">
        <v>-3.3106504193701654E-3</v>
      </c>
      <c r="F176" s="16"/>
      <c r="G176" t="s">
        <v>301</v>
      </c>
    </row>
    <row r="177" spans="1:7">
      <c r="A177" t="s">
        <v>2</v>
      </c>
      <c r="B177" t="s">
        <v>571</v>
      </c>
      <c r="C177" t="s">
        <v>364</v>
      </c>
      <c r="D177">
        <v>9.1999999999999993</v>
      </c>
      <c r="E177" s="14">
        <v>5.6812786833360216E-4</v>
      </c>
      <c r="F177" s="16"/>
      <c r="G177" t="s">
        <v>301</v>
      </c>
    </row>
    <row r="178" spans="1:7">
      <c r="A178" t="s">
        <v>2</v>
      </c>
      <c r="B178" t="s">
        <v>571</v>
      </c>
      <c r="C178" t="s">
        <v>364</v>
      </c>
      <c r="D178">
        <v>10.4</v>
      </c>
      <c r="E178" s="14">
        <v>3.0811837316031066E-3</v>
      </c>
      <c r="F178" s="16"/>
      <c r="G178" t="s">
        <v>301</v>
      </c>
    </row>
    <row r="179" spans="1:7">
      <c r="A179" t="s">
        <v>366</v>
      </c>
      <c r="B179" t="s">
        <v>569</v>
      </c>
      <c r="C179" t="s">
        <v>364</v>
      </c>
      <c r="D179">
        <v>0.5</v>
      </c>
      <c r="E179" s="16">
        <v>437.46495916990841</v>
      </c>
      <c r="F179" s="16"/>
      <c r="G179" t="s">
        <v>305</v>
      </c>
    </row>
    <row r="180" spans="1:7">
      <c r="A180" t="s">
        <v>366</v>
      </c>
      <c r="B180" t="s">
        <v>569</v>
      </c>
      <c r="C180" t="s">
        <v>364</v>
      </c>
      <c r="D180">
        <v>1.5</v>
      </c>
      <c r="E180" s="16">
        <v>439.78441284688927</v>
      </c>
      <c r="F180" s="16"/>
      <c r="G180" t="s">
        <v>305</v>
      </c>
    </row>
    <row r="181" spans="1:7">
      <c r="A181" t="s">
        <v>366</v>
      </c>
      <c r="B181" t="s">
        <v>569</v>
      </c>
      <c r="C181" t="s">
        <v>364</v>
      </c>
      <c r="D181">
        <v>2.5</v>
      </c>
      <c r="E181" s="16">
        <v>432.88969536196163</v>
      </c>
      <c r="F181" s="16"/>
      <c r="G181" t="s">
        <v>305</v>
      </c>
    </row>
    <row r="182" spans="1:7">
      <c r="A182" t="s">
        <v>366</v>
      </c>
      <c r="B182" t="s">
        <v>569</v>
      </c>
      <c r="C182" t="s">
        <v>364</v>
      </c>
      <c r="D182">
        <v>3.5</v>
      </c>
      <c r="E182" s="16">
        <v>438.06957285704817</v>
      </c>
      <c r="F182" s="16"/>
      <c r="G182" t="s">
        <v>305</v>
      </c>
    </row>
    <row r="183" spans="1:7">
      <c r="A183" t="s">
        <v>366</v>
      </c>
      <c r="B183" t="s">
        <v>569</v>
      </c>
      <c r="C183" t="s">
        <v>364</v>
      </c>
      <c r="D183">
        <v>4.5</v>
      </c>
      <c r="E183" s="16">
        <v>441.4320735381591</v>
      </c>
      <c r="F183" s="16"/>
      <c r="G183" t="s">
        <v>305</v>
      </c>
    </row>
    <row r="184" spans="1:7">
      <c r="A184" t="s">
        <v>366</v>
      </c>
      <c r="B184" t="s">
        <v>569</v>
      </c>
      <c r="C184" t="s">
        <v>364</v>
      </c>
      <c r="D184">
        <v>5.5</v>
      </c>
      <c r="E184" s="16">
        <v>435.82790573630768</v>
      </c>
      <c r="F184" s="16"/>
      <c r="G184" t="s">
        <v>305</v>
      </c>
    </row>
    <row r="185" spans="1:7">
      <c r="A185" t="s">
        <v>366</v>
      </c>
      <c r="B185" t="s">
        <v>569</v>
      </c>
      <c r="C185" t="s">
        <v>364</v>
      </c>
      <c r="D185">
        <v>8.5</v>
      </c>
      <c r="E185" s="16">
        <v>440.90524640725954</v>
      </c>
      <c r="F185" s="16"/>
      <c r="G185" t="s">
        <v>305</v>
      </c>
    </row>
    <row r="186" spans="1:7">
      <c r="A186" t="s">
        <v>366</v>
      </c>
      <c r="B186" t="s">
        <v>569</v>
      </c>
      <c r="C186" t="s">
        <v>364</v>
      </c>
      <c r="D186">
        <v>9.5</v>
      </c>
      <c r="E186" s="16">
        <v>442.58472887153681</v>
      </c>
      <c r="F186" s="16"/>
      <c r="G186" t="s">
        <v>305</v>
      </c>
    </row>
    <row r="187" spans="1:7">
      <c r="A187" t="s">
        <v>366</v>
      </c>
      <c r="B187" t="s">
        <v>569</v>
      </c>
      <c r="C187" t="s">
        <v>364</v>
      </c>
      <c r="D187">
        <v>11.5</v>
      </c>
      <c r="E187" s="16">
        <v>440.37841927635998</v>
      </c>
      <c r="F187" s="16"/>
      <c r="G187" t="s">
        <v>305</v>
      </c>
    </row>
    <row r="188" spans="1:7">
      <c r="A188" t="s">
        <v>366</v>
      </c>
      <c r="B188" t="s">
        <v>569</v>
      </c>
      <c r="C188" t="s">
        <v>364</v>
      </c>
      <c r="D188">
        <v>13.5</v>
      </c>
      <c r="E188" s="16">
        <v>446.93016876331933</v>
      </c>
      <c r="F188" s="16"/>
      <c r="G188" t="s">
        <v>305</v>
      </c>
    </row>
    <row r="189" spans="1:7">
      <c r="A189" t="s">
        <v>366</v>
      </c>
      <c r="B189" t="s">
        <v>569</v>
      </c>
      <c r="C189" t="s">
        <v>364</v>
      </c>
      <c r="D189">
        <v>15.5</v>
      </c>
      <c r="E189" s="16">
        <v>433.81252677917502</v>
      </c>
      <c r="F189" s="16"/>
      <c r="G189" t="s">
        <v>305</v>
      </c>
    </row>
    <row r="190" spans="1:7">
      <c r="A190" t="s">
        <v>366</v>
      </c>
      <c r="B190" t="s">
        <v>569</v>
      </c>
      <c r="C190" t="s">
        <v>364</v>
      </c>
      <c r="D190">
        <v>17.5</v>
      </c>
      <c r="E190" s="16">
        <v>436.76841591630296</v>
      </c>
      <c r="F190" s="16"/>
      <c r="G190" t="s">
        <v>305</v>
      </c>
    </row>
    <row r="191" spans="1:7">
      <c r="A191" t="s">
        <v>366</v>
      </c>
      <c r="B191" t="s">
        <v>569</v>
      </c>
      <c r="C191" t="s">
        <v>364</v>
      </c>
      <c r="D191">
        <v>19.5</v>
      </c>
      <c r="E191" s="16">
        <v>438.12260914539377</v>
      </c>
      <c r="F191" s="16"/>
      <c r="G191" t="s">
        <v>305</v>
      </c>
    </row>
    <row r="192" spans="1:7">
      <c r="A192" t="s">
        <v>366</v>
      </c>
      <c r="B192" t="s">
        <v>569</v>
      </c>
      <c r="C192" t="s">
        <v>364</v>
      </c>
      <c r="D192">
        <v>21.5</v>
      </c>
      <c r="E192" s="16">
        <v>443.09034148709816</v>
      </c>
      <c r="F192" s="16"/>
      <c r="G192" t="s">
        <v>305</v>
      </c>
    </row>
    <row r="193" spans="1:7">
      <c r="A193" t="s">
        <v>366</v>
      </c>
      <c r="B193" t="s">
        <v>569</v>
      </c>
      <c r="C193" t="s">
        <v>364</v>
      </c>
      <c r="D193">
        <v>23.5</v>
      </c>
      <c r="E193" s="16">
        <v>437.40838712900648</v>
      </c>
      <c r="F193" s="16"/>
      <c r="G193" t="s">
        <v>305</v>
      </c>
    </row>
    <row r="194" spans="1:7">
      <c r="A194" t="s">
        <v>366</v>
      </c>
      <c r="B194" t="s">
        <v>569</v>
      </c>
      <c r="C194" t="s">
        <v>364</v>
      </c>
      <c r="D194">
        <v>25.5</v>
      </c>
      <c r="E194" s="16">
        <v>435.58040305736154</v>
      </c>
      <c r="F194" s="16"/>
      <c r="G194" t="s">
        <v>305</v>
      </c>
    </row>
    <row r="195" spans="1:7">
      <c r="A195" t="s">
        <v>366</v>
      </c>
      <c r="B195" t="s">
        <v>569</v>
      </c>
      <c r="C195" t="s">
        <v>364</v>
      </c>
      <c r="D195">
        <v>27.5</v>
      </c>
      <c r="E195" s="16">
        <v>436.34058985698175</v>
      </c>
      <c r="F195" s="16"/>
      <c r="G195" t="s">
        <v>305</v>
      </c>
    </row>
    <row r="196" spans="1:7">
      <c r="A196" t="s">
        <v>366</v>
      </c>
      <c r="B196" t="s">
        <v>569</v>
      </c>
      <c r="C196" t="s">
        <v>364</v>
      </c>
      <c r="D196">
        <v>29.5</v>
      </c>
      <c r="E196" s="16">
        <v>438.44436262802384</v>
      </c>
      <c r="F196" s="16"/>
      <c r="G196" t="s">
        <v>305</v>
      </c>
    </row>
    <row r="197" spans="1:7">
      <c r="A197" t="s">
        <v>366</v>
      </c>
      <c r="B197" t="s">
        <v>569</v>
      </c>
      <c r="C197" t="s">
        <v>364</v>
      </c>
      <c r="D197">
        <v>31.5</v>
      </c>
      <c r="E197" s="16">
        <v>430.80360135370142</v>
      </c>
      <c r="F197" s="16"/>
      <c r="G197" t="s">
        <v>305</v>
      </c>
    </row>
    <row r="198" spans="1:7">
      <c r="A198" t="s">
        <v>368</v>
      </c>
      <c r="B198" t="s">
        <v>569</v>
      </c>
      <c r="C198" t="s">
        <v>364</v>
      </c>
      <c r="D198">
        <v>0.5</v>
      </c>
      <c r="E198" s="16">
        <v>369.2902475414266</v>
      </c>
      <c r="F198" s="16"/>
      <c r="G198" t="s">
        <v>305</v>
      </c>
    </row>
    <row r="199" spans="1:7">
      <c r="A199" t="s">
        <v>368</v>
      </c>
      <c r="B199" t="s">
        <v>569</v>
      </c>
      <c r="C199" t="s">
        <v>364</v>
      </c>
      <c r="D199">
        <v>1.5</v>
      </c>
      <c r="E199" s="16">
        <v>262.28724740827556</v>
      </c>
      <c r="F199" s="16"/>
      <c r="G199" t="s">
        <v>305</v>
      </c>
    </row>
    <row r="200" spans="1:7">
      <c r="A200" t="s">
        <v>368</v>
      </c>
      <c r="B200" t="s">
        <v>569</v>
      </c>
      <c r="C200" t="s">
        <v>364</v>
      </c>
      <c r="D200">
        <v>2.5</v>
      </c>
      <c r="E200" s="16">
        <v>284.27812031826659</v>
      </c>
      <c r="F200" s="16"/>
      <c r="G200" t="s">
        <v>305</v>
      </c>
    </row>
    <row r="201" spans="1:7">
      <c r="A201" t="s">
        <v>368</v>
      </c>
      <c r="B201" t="s">
        <v>569</v>
      </c>
      <c r="C201" t="s">
        <v>364</v>
      </c>
      <c r="D201">
        <v>3.5</v>
      </c>
      <c r="E201" s="16">
        <v>247.94746594836894</v>
      </c>
      <c r="F201" s="16"/>
      <c r="G201" t="s">
        <v>305</v>
      </c>
    </row>
    <row r="202" spans="1:7">
      <c r="A202" t="s">
        <v>368</v>
      </c>
      <c r="B202" t="s">
        <v>569</v>
      </c>
      <c r="C202" t="s">
        <v>364</v>
      </c>
      <c r="D202">
        <v>4.5</v>
      </c>
      <c r="E202" s="16">
        <v>293.79520122752609</v>
      </c>
      <c r="F202" s="16"/>
      <c r="G202" t="s">
        <v>305</v>
      </c>
    </row>
    <row r="203" spans="1:7">
      <c r="A203" t="s">
        <v>368</v>
      </c>
      <c r="B203" t="s">
        <v>569</v>
      </c>
      <c r="C203" t="s">
        <v>364</v>
      </c>
      <c r="D203">
        <v>5.5</v>
      </c>
      <c r="E203" s="16">
        <v>263.12132865650278</v>
      </c>
      <c r="F203" s="16"/>
      <c r="G203" t="s">
        <v>305</v>
      </c>
    </row>
    <row r="204" spans="1:7">
      <c r="A204" t="s">
        <v>368</v>
      </c>
      <c r="B204" t="s">
        <v>569</v>
      </c>
      <c r="C204" t="s">
        <v>364</v>
      </c>
      <c r="D204">
        <v>8.5</v>
      </c>
      <c r="E204" s="16">
        <v>278.23637794328727</v>
      </c>
      <c r="F204" s="16"/>
      <c r="G204" t="s">
        <v>305</v>
      </c>
    </row>
    <row r="205" spans="1:7">
      <c r="A205" t="s">
        <v>368</v>
      </c>
      <c r="B205" t="s">
        <v>569</v>
      </c>
      <c r="C205" t="s">
        <v>364</v>
      </c>
      <c r="D205">
        <v>9.5</v>
      </c>
      <c r="E205" s="16">
        <v>268.3984965539405</v>
      </c>
      <c r="F205" s="16"/>
      <c r="G205" t="s">
        <v>305</v>
      </c>
    </row>
    <row r="206" spans="1:7">
      <c r="A206" t="s">
        <v>368</v>
      </c>
      <c r="B206" t="s">
        <v>569</v>
      </c>
      <c r="C206" t="s">
        <v>364</v>
      </c>
      <c r="D206">
        <v>11.5</v>
      </c>
      <c r="E206" s="16">
        <v>272.78811645646965</v>
      </c>
      <c r="F206" s="16"/>
      <c r="G206" t="s">
        <v>305</v>
      </c>
    </row>
    <row r="207" spans="1:7">
      <c r="A207" t="s">
        <v>368</v>
      </c>
      <c r="B207" t="s">
        <v>569</v>
      </c>
      <c r="C207" t="s">
        <v>364</v>
      </c>
      <c r="D207">
        <v>13.5</v>
      </c>
      <c r="E207" s="16">
        <v>276.49336200147911</v>
      </c>
      <c r="F207" s="16"/>
      <c r="G207" t="s">
        <v>305</v>
      </c>
    </row>
    <row r="208" spans="1:7">
      <c r="A208" t="s">
        <v>368</v>
      </c>
      <c r="B208" t="s">
        <v>569</v>
      </c>
      <c r="C208" t="s">
        <v>364</v>
      </c>
      <c r="D208">
        <v>15.5</v>
      </c>
      <c r="E208" s="16">
        <v>277.71240382581118</v>
      </c>
      <c r="F208" s="16"/>
      <c r="G208" t="s">
        <v>305</v>
      </c>
    </row>
    <row r="209" spans="1:7">
      <c r="A209" t="s">
        <v>368</v>
      </c>
      <c r="B209" t="s">
        <v>569</v>
      </c>
      <c r="C209" t="s">
        <v>364</v>
      </c>
      <c r="D209">
        <v>17.5</v>
      </c>
      <c r="E209" s="16">
        <v>275.37590699584138</v>
      </c>
      <c r="F209" s="16"/>
      <c r="G209" t="s">
        <v>305</v>
      </c>
    </row>
    <row r="210" spans="1:7">
      <c r="A210" t="s">
        <v>368</v>
      </c>
      <c r="B210" t="s">
        <v>569</v>
      </c>
      <c r="C210" t="s">
        <v>364</v>
      </c>
      <c r="D210">
        <v>19.5</v>
      </c>
      <c r="E210" s="16">
        <v>266.87469427352534</v>
      </c>
      <c r="F210" s="16"/>
      <c r="G210" t="s">
        <v>305</v>
      </c>
    </row>
    <row r="211" spans="1:7">
      <c r="A211" t="s">
        <v>368</v>
      </c>
      <c r="B211" t="s">
        <v>569</v>
      </c>
      <c r="C211" t="s">
        <v>364</v>
      </c>
      <c r="D211">
        <v>21.5</v>
      </c>
      <c r="E211" s="16">
        <v>264.01957000074754</v>
      </c>
      <c r="F211" s="16"/>
      <c r="G211" t="s">
        <v>305</v>
      </c>
    </row>
    <row r="212" spans="1:7">
      <c r="A212" t="s">
        <v>368</v>
      </c>
      <c r="B212" t="s">
        <v>569</v>
      </c>
      <c r="C212" t="s">
        <v>364</v>
      </c>
      <c r="D212">
        <v>23.5</v>
      </c>
      <c r="E212" s="16">
        <v>252.06440544282384</v>
      </c>
      <c r="F212" s="16"/>
      <c r="G212" t="s">
        <v>305</v>
      </c>
    </row>
    <row r="213" spans="1:7">
      <c r="A213" t="s">
        <v>368</v>
      </c>
      <c r="B213" t="s">
        <v>569</v>
      </c>
      <c r="C213" t="s">
        <v>364</v>
      </c>
      <c r="D213">
        <v>25.5</v>
      </c>
      <c r="E213" s="16">
        <v>242.49920446155127</v>
      </c>
      <c r="F213" s="16"/>
      <c r="G213" t="s">
        <v>305</v>
      </c>
    </row>
    <row r="214" spans="1:7">
      <c r="A214" t="s">
        <v>368</v>
      </c>
      <c r="B214" t="s">
        <v>569</v>
      </c>
      <c r="C214" t="s">
        <v>364</v>
      </c>
      <c r="D214">
        <v>27.5</v>
      </c>
      <c r="E214" s="16">
        <v>239.89537389817528</v>
      </c>
      <c r="F214" s="16"/>
      <c r="G214" t="s">
        <v>305</v>
      </c>
    </row>
    <row r="215" spans="1:7">
      <c r="A215" t="s">
        <v>368</v>
      </c>
      <c r="B215" t="s">
        <v>569</v>
      </c>
      <c r="C215" t="s">
        <v>364</v>
      </c>
      <c r="D215">
        <v>29.5</v>
      </c>
      <c r="E215" s="16">
        <v>223.45969596836426</v>
      </c>
      <c r="F215" s="16"/>
      <c r="G215" t="s">
        <v>305</v>
      </c>
    </row>
    <row r="216" spans="1:7">
      <c r="A216" t="s">
        <v>368</v>
      </c>
      <c r="B216" t="s">
        <v>569</v>
      </c>
      <c r="C216" t="s">
        <v>364</v>
      </c>
      <c r="D216">
        <v>31.5</v>
      </c>
      <c r="E216" s="16">
        <v>230.95038717840495</v>
      </c>
      <c r="F216" s="16"/>
      <c r="G216" t="s">
        <v>305</v>
      </c>
    </row>
    <row r="217" spans="1:7">
      <c r="A217" t="s">
        <v>365</v>
      </c>
      <c r="B217" t="s">
        <v>569</v>
      </c>
      <c r="C217" t="s">
        <v>364</v>
      </c>
      <c r="D217">
        <v>0.5</v>
      </c>
      <c r="E217" s="16">
        <v>26.412244186866367</v>
      </c>
      <c r="F217" s="16"/>
      <c r="G217" t="s">
        <v>305</v>
      </c>
    </row>
    <row r="218" spans="1:7">
      <c r="A218" t="s">
        <v>365</v>
      </c>
      <c r="B218" t="s">
        <v>569</v>
      </c>
      <c r="C218" t="s">
        <v>364</v>
      </c>
      <c r="D218">
        <v>1.5</v>
      </c>
      <c r="E218" s="16">
        <v>26.132975671462518</v>
      </c>
      <c r="F218" s="16"/>
      <c r="G218" t="s">
        <v>305</v>
      </c>
    </row>
    <row r="219" spans="1:7">
      <c r="A219" t="s">
        <v>365</v>
      </c>
      <c r="B219" t="s">
        <v>569</v>
      </c>
      <c r="C219" t="s">
        <v>364</v>
      </c>
      <c r="D219">
        <v>2.5</v>
      </c>
      <c r="E219" s="16">
        <v>25.719327951065964</v>
      </c>
      <c r="F219" s="16"/>
      <c r="G219" t="s">
        <v>305</v>
      </c>
    </row>
    <row r="220" spans="1:7">
      <c r="A220" t="s">
        <v>365</v>
      </c>
      <c r="B220" t="s">
        <v>569</v>
      </c>
      <c r="C220" t="s">
        <v>364</v>
      </c>
      <c r="D220">
        <v>3.5</v>
      </c>
      <c r="E220" s="16">
        <v>25.668178771362967</v>
      </c>
      <c r="F220" s="16"/>
      <c r="G220" t="s">
        <v>305</v>
      </c>
    </row>
    <row r="221" spans="1:7">
      <c r="A221" t="s">
        <v>365</v>
      </c>
      <c r="B221" t="s">
        <v>569</v>
      </c>
      <c r="C221" t="s">
        <v>364</v>
      </c>
      <c r="D221">
        <v>4.5</v>
      </c>
      <c r="E221" s="16">
        <v>25.638049802496816</v>
      </c>
      <c r="F221" s="16"/>
      <c r="G221" t="s">
        <v>305</v>
      </c>
    </row>
    <row r="222" spans="1:7">
      <c r="A222" t="s">
        <v>365</v>
      </c>
      <c r="B222" t="s">
        <v>569</v>
      </c>
      <c r="C222" t="s">
        <v>364</v>
      </c>
      <c r="D222">
        <v>5.5</v>
      </c>
      <c r="E222" s="16">
        <v>25.787643636285722</v>
      </c>
      <c r="F222" s="16"/>
      <c r="G222" t="s">
        <v>305</v>
      </c>
    </row>
    <row r="223" spans="1:7">
      <c r="A223" t="s">
        <v>365</v>
      </c>
      <c r="B223" t="s">
        <v>569</v>
      </c>
      <c r="C223" t="s">
        <v>364</v>
      </c>
      <c r="D223">
        <v>8.5</v>
      </c>
      <c r="E223" s="16">
        <v>24.898088332918707</v>
      </c>
      <c r="F223" s="16"/>
      <c r="G223" t="s">
        <v>305</v>
      </c>
    </row>
    <row r="224" spans="1:7">
      <c r="A224" t="s">
        <v>365</v>
      </c>
      <c r="B224" t="s">
        <v>569</v>
      </c>
      <c r="C224" t="s">
        <v>364</v>
      </c>
      <c r="D224">
        <v>9.5</v>
      </c>
      <c r="E224" s="16">
        <v>25.128810170913638</v>
      </c>
      <c r="F224" s="16"/>
      <c r="G224" t="s">
        <v>305</v>
      </c>
    </row>
    <row r="225" spans="1:7">
      <c r="A225" t="s">
        <v>365</v>
      </c>
      <c r="B225" t="s">
        <v>569</v>
      </c>
      <c r="C225" t="s">
        <v>364</v>
      </c>
      <c r="D225">
        <v>11.5</v>
      </c>
      <c r="E225" s="16">
        <v>24.768113362577523</v>
      </c>
      <c r="F225" s="16"/>
      <c r="G225" t="s">
        <v>305</v>
      </c>
    </row>
    <row r="226" spans="1:7">
      <c r="A226" t="s">
        <v>365</v>
      </c>
      <c r="B226" t="s">
        <v>569</v>
      </c>
      <c r="C226" t="s">
        <v>364</v>
      </c>
      <c r="D226">
        <v>13.5</v>
      </c>
      <c r="E226" s="16">
        <v>24.473980555224767</v>
      </c>
      <c r="F226" s="16"/>
      <c r="G226" t="s">
        <v>305</v>
      </c>
    </row>
    <row r="227" spans="1:7">
      <c r="A227" t="s">
        <v>365</v>
      </c>
      <c r="B227" t="s">
        <v>569</v>
      </c>
      <c r="C227" t="s">
        <v>364</v>
      </c>
      <c r="D227">
        <v>15.5</v>
      </c>
      <c r="E227" s="16">
        <v>24.340702408894938</v>
      </c>
      <c r="F227" s="16"/>
      <c r="G227" t="s">
        <v>305</v>
      </c>
    </row>
    <row r="228" spans="1:7">
      <c r="A228" t="s">
        <v>365</v>
      </c>
      <c r="B228" t="s">
        <v>569</v>
      </c>
      <c r="C228" t="s">
        <v>364</v>
      </c>
      <c r="D228">
        <v>17.5</v>
      </c>
      <c r="E228" s="16">
        <v>24.096017145129814</v>
      </c>
      <c r="F228" s="16"/>
      <c r="G228" t="s">
        <v>305</v>
      </c>
    </row>
    <row r="229" spans="1:7">
      <c r="A229" t="s">
        <v>365</v>
      </c>
      <c r="B229" t="s">
        <v>569</v>
      </c>
      <c r="C229" t="s">
        <v>364</v>
      </c>
      <c r="D229">
        <v>19.5</v>
      </c>
      <c r="E229" s="16">
        <v>24.144764015022883</v>
      </c>
      <c r="F229" s="16"/>
      <c r="G229" t="s">
        <v>305</v>
      </c>
    </row>
    <row r="230" spans="1:7">
      <c r="A230" t="s">
        <v>365</v>
      </c>
      <c r="B230" t="s">
        <v>569</v>
      </c>
      <c r="C230" t="s">
        <v>364</v>
      </c>
      <c r="D230">
        <v>21.5</v>
      </c>
      <c r="E230" s="16">
        <v>23.809391555933072</v>
      </c>
      <c r="F230" s="16"/>
      <c r="G230" t="s">
        <v>305</v>
      </c>
    </row>
    <row r="231" spans="1:7">
      <c r="A231" t="s">
        <v>365</v>
      </c>
      <c r="B231" t="s">
        <v>569</v>
      </c>
      <c r="C231" t="s">
        <v>364</v>
      </c>
      <c r="D231">
        <v>23.5</v>
      </c>
      <c r="E231" s="16">
        <v>23.892871821827985</v>
      </c>
      <c r="F231" s="16"/>
      <c r="G231" t="s">
        <v>305</v>
      </c>
    </row>
    <row r="232" spans="1:7">
      <c r="A232" t="s">
        <v>365</v>
      </c>
      <c r="B232" t="s">
        <v>569</v>
      </c>
      <c r="C232" t="s">
        <v>364</v>
      </c>
      <c r="D232">
        <v>25.5</v>
      </c>
      <c r="E232" s="16">
        <v>23.820902623772295</v>
      </c>
      <c r="F232" s="16"/>
      <c r="G232" t="s">
        <v>305</v>
      </c>
    </row>
    <row r="233" spans="1:7">
      <c r="A233" t="s">
        <v>365</v>
      </c>
      <c r="B233" t="s">
        <v>569</v>
      </c>
      <c r="C233" t="s">
        <v>364</v>
      </c>
      <c r="D233">
        <v>27.5</v>
      </c>
      <c r="E233" s="16">
        <v>23.887816961602933</v>
      </c>
      <c r="F233" s="16"/>
      <c r="G233" t="s">
        <v>305</v>
      </c>
    </row>
    <row r="234" spans="1:7">
      <c r="A234" t="s">
        <v>365</v>
      </c>
      <c r="B234" t="s">
        <v>569</v>
      </c>
      <c r="C234" t="s">
        <v>364</v>
      </c>
      <c r="D234">
        <v>29.5</v>
      </c>
      <c r="E234" s="16">
        <v>23.606846810083724</v>
      </c>
      <c r="F234" s="16"/>
      <c r="G234" t="s">
        <v>305</v>
      </c>
    </row>
    <row r="235" spans="1:7">
      <c r="A235" t="s">
        <v>365</v>
      </c>
      <c r="B235" t="s">
        <v>569</v>
      </c>
      <c r="C235" t="s">
        <v>364</v>
      </c>
      <c r="D235">
        <v>31.5</v>
      </c>
      <c r="E235" s="16">
        <v>23.293895909219877</v>
      </c>
      <c r="F235" s="16"/>
      <c r="G235" t="s">
        <v>305</v>
      </c>
    </row>
    <row r="236" spans="1:7">
      <c r="A236" t="s">
        <v>108</v>
      </c>
      <c r="B236" t="s">
        <v>569</v>
      </c>
      <c r="C236" t="s">
        <v>364</v>
      </c>
      <c r="D236">
        <v>0.5</v>
      </c>
      <c r="E236" s="16">
        <v>28.032120182076845</v>
      </c>
      <c r="F236" s="16"/>
      <c r="G236" t="s">
        <v>308</v>
      </c>
    </row>
    <row r="237" spans="1:7">
      <c r="A237" t="s">
        <v>108</v>
      </c>
      <c r="B237" t="s">
        <v>569</v>
      </c>
      <c r="C237" t="s">
        <v>364</v>
      </c>
      <c r="D237">
        <v>1.5</v>
      </c>
      <c r="E237" s="16">
        <v>27.965463186854475</v>
      </c>
      <c r="F237" s="16"/>
      <c r="G237" t="s">
        <v>308</v>
      </c>
    </row>
    <row r="238" spans="1:7">
      <c r="A238" t="s">
        <v>108</v>
      </c>
      <c r="B238" t="s">
        <v>569</v>
      </c>
      <c r="C238" t="s">
        <v>364</v>
      </c>
      <c r="D238">
        <v>2.5</v>
      </c>
      <c r="E238" s="16">
        <v>28.070132684757713</v>
      </c>
      <c r="F238" s="16"/>
      <c r="G238" t="s">
        <v>308</v>
      </c>
    </row>
    <row r="239" spans="1:7">
      <c r="A239" t="s">
        <v>108</v>
      </c>
      <c r="B239" t="s">
        <v>569</v>
      </c>
      <c r="C239" t="s">
        <v>364</v>
      </c>
      <c r="D239">
        <v>3.5</v>
      </c>
      <c r="E239" s="16">
        <v>29.075932696450938</v>
      </c>
      <c r="F239" s="16"/>
      <c r="G239" t="s">
        <v>308</v>
      </c>
    </row>
    <row r="240" spans="1:7">
      <c r="A240" t="s">
        <v>108</v>
      </c>
      <c r="B240" t="s">
        <v>569</v>
      </c>
      <c r="C240" t="s">
        <v>364</v>
      </c>
      <c r="D240">
        <v>4.5</v>
      </c>
      <c r="E240" s="16">
        <v>28.013384161798129</v>
      </c>
      <c r="F240" s="16"/>
      <c r="G240" t="s">
        <v>308</v>
      </c>
    </row>
    <row r="241" spans="1:7">
      <c r="A241" t="s">
        <v>108</v>
      </c>
      <c r="B241" t="s">
        <v>569</v>
      </c>
      <c r="C241" t="s">
        <v>364</v>
      </c>
      <c r="D241">
        <v>5.5</v>
      </c>
      <c r="E241" s="16">
        <v>28.214436071712086</v>
      </c>
      <c r="F241" s="16"/>
      <c r="G241" t="s">
        <v>308</v>
      </c>
    </row>
    <row r="242" spans="1:7">
      <c r="A242" t="s">
        <v>108</v>
      </c>
      <c r="B242" t="s">
        <v>569</v>
      </c>
      <c r="C242" t="s">
        <v>364</v>
      </c>
      <c r="D242">
        <v>8.5</v>
      </c>
      <c r="E242" s="16">
        <v>27.906192507318913</v>
      </c>
      <c r="F242" s="16"/>
      <c r="G242" t="s">
        <v>308</v>
      </c>
    </row>
    <row r="243" spans="1:7">
      <c r="A243" t="s">
        <v>108</v>
      </c>
      <c r="B243" t="s">
        <v>569</v>
      </c>
      <c r="C243" t="s">
        <v>364</v>
      </c>
      <c r="D243">
        <v>9.5</v>
      </c>
      <c r="E243" s="16">
        <v>28.104181798533467</v>
      </c>
      <c r="F243" s="16"/>
      <c r="G243" t="s">
        <v>308</v>
      </c>
    </row>
    <row r="244" spans="1:7">
      <c r="A244" t="s">
        <v>108</v>
      </c>
      <c r="B244" t="s">
        <v>569</v>
      </c>
      <c r="C244" t="s">
        <v>364</v>
      </c>
      <c r="D244">
        <v>11.5</v>
      </c>
      <c r="E244" s="16">
        <v>27.539398879554732</v>
      </c>
      <c r="F244" s="16"/>
      <c r="G244" t="s">
        <v>308</v>
      </c>
    </row>
    <row r="245" spans="1:7">
      <c r="A245" t="s">
        <v>108</v>
      </c>
      <c r="B245" t="s">
        <v>569</v>
      </c>
      <c r="C245" t="s">
        <v>364</v>
      </c>
      <c r="D245">
        <v>13.5</v>
      </c>
      <c r="E245" s="16">
        <v>27.506070381943545</v>
      </c>
      <c r="F245" s="16"/>
      <c r="G245" t="s">
        <v>308</v>
      </c>
    </row>
    <row r="246" spans="1:7">
      <c r="A246" t="s">
        <v>108</v>
      </c>
      <c r="B246" t="s">
        <v>569</v>
      </c>
      <c r="C246" t="s">
        <v>364</v>
      </c>
      <c r="D246">
        <v>15.5</v>
      </c>
      <c r="E246" s="16">
        <v>27.565521215520253</v>
      </c>
      <c r="F246" s="16"/>
      <c r="G246" t="s">
        <v>308</v>
      </c>
    </row>
    <row r="247" spans="1:7">
      <c r="A247" t="s">
        <v>108</v>
      </c>
      <c r="B247" t="s">
        <v>569</v>
      </c>
      <c r="C247" t="s">
        <v>364</v>
      </c>
      <c r="D247">
        <v>17.5</v>
      </c>
      <c r="E247" s="16">
        <v>27.522824707769711</v>
      </c>
      <c r="F247" s="16"/>
      <c r="G247" t="s">
        <v>308</v>
      </c>
    </row>
    <row r="248" spans="1:7">
      <c r="A248" t="s">
        <v>108</v>
      </c>
      <c r="B248" t="s">
        <v>569</v>
      </c>
      <c r="C248" t="s">
        <v>364</v>
      </c>
      <c r="D248">
        <v>19.5</v>
      </c>
      <c r="E248" s="16">
        <v>27.412750588632228</v>
      </c>
      <c r="F248" s="16"/>
      <c r="G248" t="s">
        <v>308</v>
      </c>
    </row>
    <row r="249" spans="1:7">
      <c r="A249" t="s">
        <v>108</v>
      </c>
      <c r="B249" t="s">
        <v>569</v>
      </c>
      <c r="C249" t="s">
        <v>364</v>
      </c>
      <c r="D249">
        <v>21.5</v>
      </c>
      <c r="E249" s="16">
        <v>27.491477904611081</v>
      </c>
      <c r="F249" s="16"/>
      <c r="G249" t="s">
        <v>308</v>
      </c>
    </row>
    <row r="250" spans="1:7">
      <c r="A250" t="s">
        <v>108</v>
      </c>
      <c r="B250" t="s">
        <v>569</v>
      </c>
      <c r="C250" t="s">
        <v>364</v>
      </c>
      <c r="D250">
        <v>23.5</v>
      </c>
      <c r="E250" s="16">
        <v>27.605155104571391</v>
      </c>
      <c r="F250" s="16"/>
      <c r="G250" t="s">
        <v>308</v>
      </c>
    </row>
    <row r="251" spans="1:7">
      <c r="A251" t="s">
        <v>108</v>
      </c>
      <c r="B251" t="s">
        <v>569</v>
      </c>
      <c r="C251" t="s">
        <v>364</v>
      </c>
      <c r="D251">
        <v>25.5</v>
      </c>
      <c r="E251" s="16">
        <v>27.84818290607133</v>
      </c>
      <c r="F251" s="16"/>
      <c r="G251" t="s">
        <v>308</v>
      </c>
    </row>
    <row r="252" spans="1:7">
      <c r="A252" t="s">
        <v>108</v>
      </c>
      <c r="B252" t="s">
        <v>569</v>
      </c>
      <c r="C252" t="s">
        <v>364</v>
      </c>
      <c r="D252">
        <v>27.5</v>
      </c>
      <c r="E252" s="16">
        <v>27.519762089070301</v>
      </c>
      <c r="F252" s="16"/>
      <c r="G252" t="s">
        <v>308</v>
      </c>
    </row>
    <row r="253" spans="1:7">
      <c r="A253" t="s">
        <v>108</v>
      </c>
      <c r="B253" t="s">
        <v>569</v>
      </c>
      <c r="C253" t="s">
        <v>364</v>
      </c>
      <c r="D253">
        <v>29.5</v>
      </c>
      <c r="E253" s="16">
        <v>27.239982863177495</v>
      </c>
      <c r="F253" s="16"/>
      <c r="G253" t="s">
        <v>308</v>
      </c>
    </row>
    <row r="254" spans="1:7">
      <c r="A254" t="s">
        <v>108</v>
      </c>
      <c r="B254" t="s">
        <v>569</v>
      </c>
      <c r="C254" t="s">
        <v>364</v>
      </c>
      <c r="D254">
        <v>31.5</v>
      </c>
      <c r="E254" s="16">
        <v>27.386448098625564</v>
      </c>
      <c r="F254" s="16"/>
      <c r="G254" t="s">
        <v>308</v>
      </c>
    </row>
    <row r="255" spans="1:7">
      <c r="A255" t="s">
        <v>367</v>
      </c>
      <c r="B255" t="s">
        <v>569</v>
      </c>
      <c r="C255" t="s">
        <v>364</v>
      </c>
      <c r="D255">
        <v>0.5</v>
      </c>
      <c r="E255" s="16">
        <v>87.166071302151394</v>
      </c>
      <c r="F255" s="16"/>
      <c r="G255" t="s">
        <v>305</v>
      </c>
    </row>
    <row r="256" spans="1:7">
      <c r="A256" t="s">
        <v>367</v>
      </c>
      <c r="B256" t="s">
        <v>569</v>
      </c>
      <c r="C256" t="s">
        <v>364</v>
      </c>
      <c r="D256">
        <v>1.5</v>
      </c>
      <c r="E256" s="16">
        <v>87.625908973115131</v>
      </c>
      <c r="F256" s="16"/>
      <c r="G256" t="s">
        <v>305</v>
      </c>
    </row>
    <row r="257" spans="1:7">
      <c r="A257" t="s">
        <v>367</v>
      </c>
      <c r="B257" t="s">
        <v>569</v>
      </c>
      <c r="C257" t="s">
        <v>364</v>
      </c>
      <c r="D257">
        <v>2.5</v>
      </c>
      <c r="E257" s="16">
        <v>87.294881252150276</v>
      </c>
      <c r="F257" s="16"/>
      <c r="G257" t="s">
        <v>305</v>
      </c>
    </row>
    <row r="258" spans="1:7">
      <c r="A258" t="s">
        <v>367</v>
      </c>
      <c r="B258" t="s">
        <v>569</v>
      </c>
      <c r="C258" t="s">
        <v>364</v>
      </c>
      <c r="D258">
        <v>3.5</v>
      </c>
      <c r="E258" s="16">
        <v>87.726787016393814</v>
      </c>
      <c r="F258" s="16"/>
      <c r="G258" t="s">
        <v>305</v>
      </c>
    </row>
    <row r="259" spans="1:7">
      <c r="A259" t="s">
        <v>367</v>
      </c>
      <c r="B259" t="s">
        <v>569</v>
      </c>
      <c r="C259" t="s">
        <v>364</v>
      </c>
      <c r="D259">
        <v>4.5</v>
      </c>
      <c r="E259" s="16">
        <v>87.28634009059121</v>
      </c>
      <c r="F259" s="16"/>
      <c r="G259" t="s">
        <v>305</v>
      </c>
    </row>
    <row r="260" spans="1:7">
      <c r="A260" t="s">
        <v>367</v>
      </c>
      <c r="B260" t="s">
        <v>569</v>
      </c>
      <c r="C260" t="s">
        <v>364</v>
      </c>
      <c r="D260">
        <v>5.5</v>
      </c>
      <c r="E260" s="16">
        <v>87.129136549463539</v>
      </c>
      <c r="F260" s="16"/>
      <c r="G260" t="s">
        <v>305</v>
      </c>
    </row>
    <row r="261" spans="1:7">
      <c r="A261" t="s">
        <v>367</v>
      </c>
      <c r="B261" t="s">
        <v>569</v>
      </c>
      <c r="C261" t="s">
        <v>364</v>
      </c>
      <c r="D261">
        <v>8.5</v>
      </c>
      <c r="E261" s="16">
        <v>86.937229730289573</v>
      </c>
      <c r="F261" s="16"/>
      <c r="G261" t="s">
        <v>305</v>
      </c>
    </row>
    <row r="262" spans="1:7">
      <c r="A262" t="s">
        <v>367</v>
      </c>
      <c r="B262" t="s">
        <v>569</v>
      </c>
      <c r="C262" t="s">
        <v>364</v>
      </c>
      <c r="D262">
        <v>9.5</v>
      </c>
      <c r="E262" s="16">
        <v>87.061422836202468</v>
      </c>
      <c r="F262" s="16"/>
      <c r="G262" t="s">
        <v>305</v>
      </c>
    </row>
    <row r="263" spans="1:7">
      <c r="A263" t="s">
        <v>367</v>
      </c>
      <c r="B263" t="s">
        <v>569</v>
      </c>
      <c r="C263" t="s">
        <v>364</v>
      </c>
      <c r="D263">
        <v>11.5</v>
      </c>
      <c r="E263" s="16">
        <v>86.14782633898821</v>
      </c>
      <c r="F263" s="16"/>
      <c r="G263" t="s">
        <v>305</v>
      </c>
    </row>
    <row r="264" spans="1:7">
      <c r="A264" t="s">
        <v>367</v>
      </c>
      <c r="B264" t="s">
        <v>569</v>
      </c>
      <c r="C264" t="s">
        <v>364</v>
      </c>
      <c r="D264">
        <v>13.5</v>
      </c>
      <c r="E264" s="16">
        <v>87.038261668371149</v>
      </c>
      <c r="F264" s="16"/>
      <c r="G264" t="s">
        <v>305</v>
      </c>
    </row>
    <row r="265" spans="1:7">
      <c r="A265" t="s">
        <v>367</v>
      </c>
      <c r="B265" t="s">
        <v>569</v>
      </c>
      <c r="C265" t="s">
        <v>364</v>
      </c>
      <c r="D265">
        <v>15.5</v>
      </c>
      <c r="E265" s="16">
        <v>86.569882835848347</v>
      </c>
      <c r="F265" s="16"/>
      <c r="G265" t="s">
        <v>305</v>
      </c>
    </row>
    <row r="266" spans="1:7">
      <c r="A266" t="s">
        <v>367</v>
      </c>
      <c r="B266" t="s">
        <v>569</v>
      </c>
      <c r="C266" t="s">
        <v>364</v>
      </c>
      <c r="D266">
        <v>17.5</v>
      </c>
      <c r="E266" s="16">
        <v>86.765637025093952</v>
      </c>
      <c r="F266" s="16"/>
      <c r="G266" t="s">
        <v>305</v>
      </c>
    </row>
    <row r="267" spans="1:7">
      <c r="A267" t="s">
        <v>367</v>
      </c>
      <c r="B267" t="s">
        <v>569</v>
      </c>
      <c r="C267" t="s">
        <v>364</v>
      </c>
      <c r="D267">
        <v>19.5</v>
      </c>
      <c r="E267" s="16">
        <v>86.94792541908879</v>
      </c>
      <c r="F267" s="16"/>
      <c r="G267" t="s">
        <v>305</v>
      </c>
    </row>
    <row r="268" spans="1:7">
      <c r="A268" t="s">
        <v>367</v>
      </c>
      <c r="B268" t="s">
        <v>569</v>
      </c>
      <c r="C268" t="s">
        <v>364</v>
      </c>
      <c r="D268">
        <v>21.5</v>
      </c>
      <c r="E268" s="16">
        <v>86.39059539050939</v>
      </c>
      <c r="F268" s="16"/>
      <c r="G268" t="s">
        <v>305</v>
      </c>
    </row>
    <row r="269" spans="1:7">
      <c r="A269" t="s">
        <v>367</v>
      </c>
      <c r="B269" t="s">
        <v>569</v>
      </c>
      <c r="C269" t="s">
        <v>364</v>
      </c>
      <c r="D269">
        <v>23.5</v>
      </c>
      <c r="E269" s="16">
        <v>86.737243433965162</v>
      </c>
      <c r="F269" s="16"/>
      <c r="G269" t="s">
        <v>305</v>
      </c>
    </row>
    <row r="270" spans="1:7">
      <c r="A270" t="s">
        <v>367</v>
      </c>
      <c r="B270" t="s">
        <v>569</v>
      </c>
      <c r="C270" t="s">
        <v>364</v>
      </c>
      <c r="D270">
        <v>25.5</v>
      </c>
      <c r="E270" s="16">
        <v>87.075812000270474</v>
      </c>
      <c r="F270" s="16"/>
      <c r="G270" t="s">
        <v>305</v>
      </c>
    </row>
    <row r="271" spans="1:7">
      <c r="A271" t="s">
        <v>367</v>
      </c>
      <c r="B271" t="s">
        <v>569</v>
      </c>
      <c r="C271" t="s">
        <v>364</v>
      </c>
      <c r="D271">
        <v>27.5</v>
      </c>
      <c r="E271" s="16">
        <v>87.019717344625775</v>
      </c>
      <c r="F271" s="16"/>
      <c r="G271" t="s">
        <v>305</v>
      </c>
    </row>
    <row r="272" spans="1:7">
      <c r="A272" t="s">
        <v>367</v>
      </c>
      <c r="B272" t="s">
        <v>569</v>
      </c>
      <c r="C272" t="s">
        <v>364</v>
      </c>
      <c r="D272">
        <v>29.5</v>
      </c>
      <c r="E272" s="16">
        <v>86.724777954933003</v>
      </c>
      <c r="F272" s="16"/>
      <c r="G272" t="s">
        <v>305</v>
      </c>
    </row>
    <row r="273" spans="1:8">
      <c r="A273" t="s">
        <v>367</v>
      </c>
      <c r="B273" t="s">
        <v>569</v>
      </c>
      <c r="C273" t="s">
        <v>364</v>
      </c>
      <c r="D273">
        <v>31.5</v>
      </c>
      <c r="E273" s="16">
        <v>85.71753647017475</v>
      </c>
      <c r="F273" s="16"/>
      <c r="G273" t="s">
        <v>305</v>
      </c>
    </row>
    <row r="274" spans="1:8">
      <c r="A274" t="s">
        <v>346</v>
      </c>
      <c r="B274" t="s">
        <v>569</v>
      </c>
      <c r="C274" t="s">
        <v>364</v>
      </c>
      <c r="D274">
        <v>0.5</v>
      </c>
      <c r="E274" s="15">
        <v>4.7542116115418782</v>
      </c>
      <c r="F274" s="16"/>
      <c r="G274" t="s">
        <v>305</v>
      </c>
    </row>
    <row r="275" spans="1:8">
      <c r="A275" t="s">
        <v>346</v>
      </c>
      <c r="B275" t="s">
        <v>569</v>
      </c>
      <c r="C275" t="s">
        <v>364</v>
      </c>
      <c r="D275">
        <v>1.5</v>
      </c>
      <c r="E275" s="15">
        <v>3.6868839767043129</v>
      </c>
      <c r="F275" s="16"/>
      <c r="G275" t="s">
        <v>305</v>
      </c>
    </row>
    <row r="276" spans="1:8">
      <c r="A276" t="s">
        <v>346</v>
      </c>
      <c r="B276" t="s">
        <v>569</v>
      </c>
      <c r="C276" t="s">
        <v>364</v>
      </c>
      <c r="D276">
        <v>2.5</v>
      </c>
      <c r="E276" s="15">
        <v>4.3595381790929517</v>
      </c>
      <c r="F276" s="16"/>
      <c r="G276" t="s">
        <v>305</v>
      </c>
    </row>
    <row r="277" spans="1:8">
      <c r="A277" t="s">
        <v>346</v>
      </c>
      <c r="B277" t="s">
        <v>569</v>
      </c>
      <c r="C277" t="s">
        <v>364</v>
      </c>
      <c r="D277">
        <v>3.5</v>
      </c>
      <c r="E277" s="15">
        <v>4.9827071229712407</v>
      </c>
      <c r="F277" s="16"/>
      <c r="G277" t="s">
        <v>305</v>
      </c>
      <c r="H277" s="14"/>
    </row>
    <row r="278" spans="1:8">
      <c r="A278" t="s">
        <v>346</v>
      </c>
      <c r="B278" t="s">
        <v>569</v>
      </c>
      <c r="C278" t="s">
        <v>364</v>
      </c>
      <c r="D278">
        <v>4.5</v>
      </c>
      <c r="E278" s="15">
        <v>6.2793496842071406</v>
      </c>
      <c r="F278" s="16"/>
      <c r="G278" t="s">
        <v>305</v>
      </c>
      <c r="H278" s="14"/>
    </row>
    <row r="279" spans="1:8">
      <c r="A279" t="s">
        <v>346</v>
      </c>
      <c r="B279" t="s">
        <v>569</v>
      </c>
      <c r="C279" t="s">
        <v>364</v>
      </c>
      <c r="D279">
        <v>5.5</v>
      </c>
      <c r="E279" s="15">
        <v>5.8678215958326287</v>
      </c>
      <c r="F279" s="16"/>
      <c r="G279" t="s">
        <v>305</v>
      </c>
      <c r="H279" s="14"/>
    </row>
    <row r="280" spans="1:8">
      <c r="A280" t="s">
        <v>346</v>
      </c>
      <c r="B280" t="s">
        <v>569</v>
      </c>
      <c r="C280" t="s">
        <v>364</v>
      </c>
      <c r="D280">
        <v>8.5</v>
      </c>
      <c r="E280" s="15">
        <v>10.108940885761072</v>
      </c>
      <c r="F280" s="16"/>
      <c r="G280" t="s">
        <v>305</v>
      </c>
      <c r="H280" s="14"/>
    </row>
    <row r="281" spans="1:8">
      <c r="A281" t="s">
        <v>346</v>
      </c>
      <c r="B281" t="s">
        <v>569</v>
      </c>
      <c r="C281" t="s">
        <v>364</v>
      </c>
      <c r="D281">
        <v>9.5</v>
      </c>
      <c r="E281" s="15">
        <v>9.2633584052766711</v>
      </c>
      <c r="F281" s="16"/>
      <c r="G281" t="s">
        <v>305</v>
      </c>
      <c r="H281" s="14"/>
    </row>
    <row r="282" spans="1:8">
      <c r="A282" t="s">
        <v>346</v>
      </c>
      <c r="B282" t="s">
        <v>569</v>
      </c>
      <c r="C282" t="s">
        <v>364</v>
      </c>
      <c r="D282">
        <v>11.5</v>
      </c>
      <c r="E282" s="15">
        <v>10.974496711929921</v>
      </c>
      <c r="F282" s="16"/>
      <c r="G282" t="s">
        <v>305</v>
      </c>
      <c r="H282" s="14"/>
    </row>
    <row r="283" spans="1:8">
      <c r="A283" t="s">
        <v>346</v>
      </c>
      <c r="B283" t="s">
        <v>569</v>
      </c>
      <c r="C283" t="s">
        <v>364</v>
      </c>
      <c r="D283">
        <v>13.5</v>
      </c>
      <c r="E283" s="15">
        <v>12.201646886641251</v>
      </c>
      <c r="F283" s="16"/>
      <c r="G283" t="s">
        <v>305</v>
      </c>
    </row>
    <row r="284" spans="1:8">
      <c r="A284" t="s">
        <v>346</v>
      </c>
      <c r="B284" t="s">
        <v>569</v>
      </c>
      <c r="C284" t="s">
        <v>364</v>
      </c>
      <c r="D284">
        <v>15.5</v>
      </c>
      <c r="E284" s="15">
        <v>11.1829572101043</v>
      </c>
      <c r="F284" s="16"/>
      <c r="G284" t="s">
        <v>305</v>
      </c>
      <c r="H284" s="14"/>
    </row>
    <row r="285" spans="1:8">
      <c r="A285" t="s">
        <v>346</v>
      </c>
      <c r="B285" t="s">
        <v>569</v>
      </c>
      <c r="C285" t="s">
        <v>364</v>
      </c>
      <c r="D285">
        <v>17.5</v>
      </c>
      <c r="E285" s="15">
        <v>12.145656605155526</v>
      </c>
      <c r="F285" s="16"/>
      <c r="G285" t="s">
        <v>305</v>
      </c>
      <c r="H285" s="14"/>
    </row>
    <row r="286" spans="1:8">
      <c r="A286" t="s">
        <v>346</v>
      </c>
      <c r="B286" t="s">
        <v>569</v>
      </c>
      <c r="C286" t="s">
        <v>364</v>
      </c>
      <c r="D286">
        <v>19.5</v>
      </c>
      <c r="E286" s="15">
        <v>12.218558022532962</v>
      </c>
      <c r="F286" s="16"/>
      <c r="G286" t="s">
        <v>305</v>
      </c>
      <c r="H286" s="14"/>
    </row>
    <row r="287" spans="1:8">
      <c r="A287" t="s">
        <v>346</v>
      </c>
      <c r="B287" t="s">
        <v>569</v>
      </c>
      <c r="C287" t="s">
        <v>364</v>
      </c>
      <c r="D287">
        <v>21.5</v>
      </c>
      <c r="E287" s="15">
        <v>11.494453220765477</v>
      </c>
      <c r="F287" s="16"/>
      <c r="G287" t="s">
        <v>305</v>
      </c>
      <c r="H287" s="14"/>
    </row>
    <row r="288" spans="1:8">
      <c r="A288" t="s">
        <v>346</v>
      </c>
      <c r="B288" t="s">
        <v>569</v>
      </c>
      <c r="C288" t="s">
        <v>364</v>
      </c>
      <c r="D288">
        <v>23.5</v>
      </c>
      <c r="E288" s="15">
        <v>10.399909152242452</v>
      </c>
      <c r="F288" s="16"/>
      <c r="G288" t="s">
        <v>305</v>
      </c>
      <c r="H288" s="14"/>
    </row>
    <row r="289" spans="1:8">
      <c r="A289" t="s">
        <v>346</v>
      </c>
      <c r="B289" t="s">
        <v>569</v>
      </c>
      <c r="C289" t="s">
        <v>364</v>
      </c>
      <c r="D289">
        <v>25.5</v>
      </c>
      <c r="E289" s="15">
        <v>10.134387796821745</v>
      </c>
      <c r="F289" s="16"/>
      <c r="G289" t="s">
        <v>305</v>
      </c>
      <c r="H289" s="14"/>
    </row>
    <row r="290" spans="1:8">
      <c r="A290" t="s">
        <v>346</v>
      </c>
      <c r="B290" t="s">
        <v>569</v>
      </c>
      <c r="C290" t="s">
        <v>364</v>
      </c>
      <c r="D290">
        <v>27.5</v>
      </c>
      <c r="E290" s="15">
        <v>11.391403068597379</v>
      </c>
      <c r="F290" s="16"/>
      <c r="G290" t="s">
        <v>305</v>
      </c>
      <c r="H290" s="14"/>
    </row>
    <row r="291" spans="1:8">
      <c r="A291" t="s">
        <v>346</v>
      </c>
      <c r="B291" t="s">
        <v>569</v>
      </c>
      <c r="C291" t="s">
        <v>364</v>
      </c>
      <c r="D291">
        <v>29.5</v>
      </c>
      <c r="E291" s="15">
        <v>10.245134218199359</v>
      </c>
      <c r="F291" s="16"/>
      <c r="G291" t="s">
        <v>305</v>
      </c>
      <c r="H291" s="14"/>
    </row>
    <row r="292" spans="1:8">
      <c r="A292" t="s">
        <v>346</v>
      </c>
      <c r="B292" t="s">
        <v>569</v>
      </c>
      <c r="C292" t="s">
        <v>364</v>
      </c>
      <c r="D292">
        <v>31.5</v>
      </c>
      <c r="E292" s="15">
        <v>10.201827272468243</v>
      </c>
      <c r="F292" s="16"/>
      <c r="G292" t="s">
        <v>305</v>
      </c>
      <c r="H292" s="14"/>
    </row>
    <row r="293" spans="1:8">
      <c r="A293" t="s">
        <v>411</v>
      </c>
      <c r="B293" t="s">
        <v>569</v>
      </c>
      <c r="C293" t="s">
        <v>364</v>
      </c>
      <c r="D293">
        <v>0.5</v>
      </c>
      <c r="E293" s="30">
        <v>390.99855566748931</v>
      </c>
      <c r="F293" s="16"/>
      <c r="G293" t="s">
        <v>305</v>
      </c>
      <c r="H293" s="14"/>
    </row>
    <row r="294" spans="1:8">
      <c r="A294" t="s">
        <v>411</v>
      </c>
      <c r="B294" t="s">
        <v>569</v>
      </c>
      <c r="C294" t="s">
        <v>364</v>
      </c>
      <c r="D294">
        <v>1.5</v>
      </c>
      <c r="E294" s="30">
        <v>411.7216074935339</v>
      </c>
      <c r="F294" s="16"/>
      <c r="G294" t="s">
        <v>305</v>
      </c>
      <c r="H294" s="14"/>
    </row>
    <row r="295" spans="1:8">
      <c r="A295" t="s">
        <v>411</v>
      </c>
      <c r="B295" t="s">
        <v>569</v>
      </c>
      <c r="C295" t="s">
        <v>364</v>
      </c>
      <c r="D295">
        <v>2.5</v>
      </c>
      <c r="E295" s="30">
        <v>468.85696262394055</v>
      </c>
      <c r="F295" s="16"/>
      <c r="G295" t="s">
        <v>305</v>
      </c>
      <c r="H295" s="14"/>
    </row>
    <row r="296" spans="1:8">
      <c r="A296" t="s">
        <v>411</v>
      </c>
      <c r="B296" t="s">
        <v>569</v>
      </c>
      <c r="C296" t="s">
        <v>364</v>
      </c>
      <c r="D296">
        <v>3.5</v>
      </c>
      <c r="E296" s="30">
        <v>486.783752920685</v>
      </c>
      <c r="F296" s="16"/>
      <c r="G296" t="s">
        <v>305</v>
      </c>
      <c r="H296" s="14"/>
    </row>
    <row r="297" spans="1:8">
      <c r="A297" t="s">
        <v>411</v>
      </c>
      <c r="B297" t="s">
        <v>569</v>
      </c>
      <c r="C297" t="s">
        <v>364</v>
      </c>
      <c r="D297">
        <v>4.5</v>
      </c>
      <c r="E297" s="30">
        <v>541.26848514310927</v>
      </c>
      <c r="F297" s="16"/>
      <c r="G297" t="s">
        <v>305</v>
      </c>
      <c r="H297" s="14"/>
    </row>
    <row r="298" spans="1:8">
      <c r="A298" t="s">
        <v>411</v>
      </c>
      <c r="B298" t="s">
        <v>569</v>
      </c>
      <c r="C298" t="s">
        <v>364</v>
      </c>
      <c r="D298">
        <v>5.5</v>
      </c>
      <c r="E298" s="30">
        <v>531.86817413078404</v>
      </c>
      <c r="F298" s="16"/>
      <c r="G298" t="s">
        <v>305</v>
      </c>
    </row>
    <row r="299" spans="1:8">
      <c r="A299" t="s">
        <v>411</v>
      </c>
      <c r="B299" t="s">
        <v>569</v>
      </c>
      <c r="C299" t="s">
        <v>364</v>
      </c>
      <c r="D299">
        <v>8.5</v>
      </c>
      <c r="E299" s="30">
        <v>602.2169241771071</v>
      </c>
      <c r="F299" s="16"/>
      <c r="G299" t="s">
        <v>305</v>
      </c>
    </row>
    <row r="300" spans="1:8">
      <c r="A300" t="s">
        <v>411</v>
      </c>
      <c r="B300" t="s">
        <v>569</v>
      </c>
      <c r="C300" t="s">
        <v>364</v>
      </c>
      <c r="D300">
        <v>9.5</v>
      </c>
      <c r="E300" s="30">
        <v>615.45150289248807</v>
      </c>
      <c r="F300" s="16"/>
      <c r="G300" t="s">
        <v>305</v>
      </c>
    </row>
    <row r="301" spans="1:8">
      <c r="A301" t="s">
        <v>411</v>
      </c>
      <c r="B301" t="s">
        <v>569</v>
      </c>
      <c r="C301" t="s">
        <v>364</v>
      </c>
      <c r="D301">
        <v>11.5</v>
      </c>
      <c r="E301" s="30">
        <v>620.42175184182179</v>
      </c>
      <c r="F301" s="16"/>
      <c r="G301" t="s">
        <v>305</v>
      </c>
    </row>
    <row r="302" spans="1:8">
      <c r="A302" t="s">
        <v>411</v>
      </c>
      <c r="B302" t="s">
        <v>569</v>
      </c>
      <c r="C302" t="s">
        <v>364</v>
      </c>
      <c r="D302">
        <v>13.5</v>
      </c>
      <c r="E302" s="30">
        <v>637.11723379469822</v>
      </c>
      <c r="F302" s="16"/>
      <c r="G302" t="s">
        <v>305</v>
      </c>
    </row>
    <row r="303" spans="1:8">
      <c r="A303" t="s">
        <v>411</v>
      </c>
      <c r="B303" t="s">
        <v>569</v>
      </c>
      <c r="C303" t="s">
        <v>364</v>
      </c>
      <c r="D303">
        <v>15.5</v>
      </c>
      <c r="E303" s="30">
        <v>629.79558310481661</v>
      </c>
      <c r="F303" s="16"/>
      <c r="G303" t="s">
        <v>305</v>
      </c>
    </row>
    <row r="304" spans="1:8">
      <c r="A304" t="s">
        <v>411</v>
      </c>
      <c r="B304" t="s">
        <v>569</v>
      </c>
      <c r="C304" t="s">
        <v>364</v>
      </c>
      <c r="D304">
        <v>17.5</v>
      </c>
      <c r="E304" s="30">
        <v>634.15944579448194</v>
      </c>
      <c r="F304" s="16"/>
      <c r="G304" t="s">
        <v>305</v>
      </c>
    </row>
    <row r="305" spans="1:7">
      <c r="A305" t="s">
        <v>411</v>
      </c>
      <c r="B305" t="s">
        <v>569</v>
      </c>
      <c r="C305" t="s">
        <v>364</v>
      </c>
      <c r="D305">
        <v>19.5</v>
      </c>
      <c r="E305" s="30">
        <v>629.82735880401322</v>
      </c>
      <c r="F305" s="16"/>
      <c r="G305" t="s">
        <v>305</v>
      </c>
    </row>
    <row r="306" spans="1:7">
      <c r="A306" t="s">
        <v>411</v>
      </c>
      <c r="B306" t="s">
        <v>569</v>
      </c>
      <c r="C306" t="s">
        <v>364</v>
      </c>
      <c r="D306">
        <v>21.5</v>
      </c>
      <c r="E306" s="30">
        <v>624.33545879286885</v>
      </c>
      <c r="F306" s="16"/>
      <c r="G306" t="s">
        <v>305</v>
      </c>
    </row>
    <row r="307" spans="1:7">
      <c r="A307" t="s">
        <v>411</v>
      </c>
      <c r="B307" t="s">
        <v>569</v>
      </c>
      <c r="C307" t="s">
        <v>364</v>
      </c>
      <c r="D307">
        <v>23.5</v>
      </c>
      <c r="E307" s="30">
        <v>614.36583316993779</v>
      </c>
      <c r="F307" s="16"/>
      <c r="G307" t="s">
        <v>305</v>
      </c>
    </row>
    <row r="308" spans="1:7">
      <c r="A308" t="s">
        <v>411</v>
      </c>
      <c r="B308" t="s">
        <v>569</v>
      </c>
      <c r="C308" t="s">
        <v>364</v>
      </c>
      <c r="D308">
        <v>25.5</v>
      </c>
      <c r="E308" s="30">
        <v>606.16240682735076</v>
      </c>
      <c r="F308" s="16"/>
      <c r="G308" t="s">
        <v>305</v>
      </c>
    </row>
    <row r="309" spans="1:7">
      <c r="A309" t="s">
        <v>411</v>
      </c>
      <c r="B309" t="s">
        <v>569</v>
      </c>
      <c r="C309" t="s">
        <v>364</v>
      </c>
      <c r="D309">
        <v>27.5</v>
      </c>
      <c r="E309" s="30">
        <v>606.2471420252084</v>
      </c>
      <c r="F309" s="16"/>
      <c r="G309" t="s">
        <v>305</v>
      </c>
    </row>
    <row r="310" spans="1:7">
      <c r="A310" t="s">
        <v>411</v>
      </c>
      <c r="B310" t="s">
        <v>569</v>
      </c>
      <c r="C310" t="s">
        <v>364</v>
      </c>
      <c r="D310">
        <v>29.5</v>
      </c>
      <c r="E310" s="30">
        <v>606.98592703152917</v>
      </c>
      <c r="F310" s="16"/>
      <c r="G310" t="s">
        <v>305</v>
      </c>
    </row>
    <row r="311" spans="1:7">
      <c r="A311" t="s">
        <v>411</v>
      </c>
      <c r="B311" t="s">
        <v>569</v>
      </c>
      <c r="C311" t="s">
        <v>364</v>
      </c>
      <c r="D311">
        <v>31.5</v>
      </c>
      <c r="E311" s="30">
        <v>598.48592749644058</v>
      </c>
      <c r="F311" s="16"/>
      <c r="G311" t="s">
        <v>305</v>
      </c>
    </row>
    <row r="312" spans="1:7">
      <c r="A312" t="s">
        <v>494</v>
      </c>
      <c r="B312" t="s">
        <v>571</v>
      </c>
      <c r="C312" t="s">
        <v>364</v>
      </c>
      <c r="D312">
        <v>0.6</v>
      </c>
      <c r="E312">
        <v>6.7720000000000002</v>
      </c>
      <c r="G312" t="s">
        <v>303</v>
      </c>
    </row>
    <row r="313" spans="1:7">
      <c r="A313" t="s">
        <v>494</v>
      </c>
      <c r="B313" t="s">
        <v>571</v>
      </c>
      <c r="C313" t="s">
        <v>364</v>
      </c>
      <c r="D313">
        <v>1.7999999999999998</v>
      </c>
      <c r="E313">
        <v>7.5259999999999998</v>
      </c>
      <c r="G313" t="s">
        <v>303</v>
      </c>
    </row>
    <row r="314" spans="1:7">
      <c r="A314" t="s">
        <v>494</v>
      </c>
      <c r="B314" t="s">
        <v>571</v>
      </c>
      <c r="C314" t="s">
        <v>364</v>
      </c>
      <c r="D314">
        <v>3.05</v>
      </c>
      <c r="E314">
        <v>8.0250000000000004</v>
      </c>
      <c r="G314" t="s">
        <v>303</v>
      </c>
    </row>
    <row r="315" spans="1:7">
      <c r="A315" t="s">
        <v>494</v>
      </c>
      <c r="B315" t="s">
        <v>571</v>
      </c>
      <c r="C315" t="s">
        <v>364</v>
      </c>
      <c r="D315">
        <v>4.3000000000000007</v>
      </c>
      <c r="E315">
        <v>9.4179999999999993</v>
      </c>
      <c r="G315" t="s">
        <v>303</v>
      </c>
    </row>
    <row r="316" spans="1:7">
      <c r="A316" t="s">
        <v>494</v>
      </c>
      <c r="B316" t="s">
        <v>571</v>
      </c>
      <c r="C316" t="s">
        <v>364</v>
      </c>
      <c r="D316">
        <v>5.5</v>
      </c>
      <c r="E316">
        <v>8.6389999999999993</v>
      </c>
      <c r="G316" t="s">
        <v>303</v>
      </c>
    </row>
    <row r="317" spans="1:7">
      <c r="A317" t="s">
        <v>494</v>
      </c>
      <c r="B317" t="s">
        <v>571</v>
      </c>
      <c r="C317" t="s">
        <v>364</v>
      </c>
      <c r="D317">
        <v>6.6999999999999993</v>
      </c>
      <c r="E317">
        <v>8.2889999999999997</v>
      </c>
      <c r="G317" t="s">
        <v>303</v>
      </c>
    </row>
    <row r="318" spans="1:7">
      <c r="A318" t="s">
        <v>494</v>
      </c>
      <c r="B318" t="s">
        <v>571</v>
      </c>
      <c r="C318" t="s">
        <v>364</v>
      </c>
      <c r="D318">
        <v>7.9499999999999993</v>
      </c>
      <c r="E318">
        <v>8.8729999999999993</v>
      </c>
      <c r="G318" t="s">
        <v>303</v>
      </c>
    </row>
    <row r="319" spans="1:7">
      <c r="A319" t="s">
        <v>494</v>
      </c>
      <c r="B319" t="s">
        <v>571</v>
      </c>
      <c r="C319" t="s">
        <v>364</v>
      </c>
      <c r="D319">
        <v>9.1999999999999993</v>
      </c>
      <c r="E319">
        <v>8.5540000000000003</v>
      </c>
      <c r="G319" t="s">
        <v>303</v>
      </c>
    </row>
    <row r="320" spans="1:7">
      <c r="A320" t="s">
        <v>494</v>
      </c>
      <c r="B320" t="s">
        <v>571</v>
      </c>
      <c r="C320" t="s">
        <v>364</v>
      </c>
      <c r="D320">
        <v>10.4</v>
      </c>
      <c r="E320">
        <v>9.1029999999999998</v>
      </c>
      <c r="G320" t="s">
        <v>303</v>
      </c>
    </row>
    <row r="321" spans="1:7">
      <c r="A321" t="s">
        <v>495</v>
      </c>
      <c r="B321" t="s">
        <v>571</v>
      </c>
      <c r="C321" t="s">
        <v>364</v>
      </c>
      <c r="D321">
        <v>0.6</v>
      </c>
      <c r="E321">
        <v>-0.53456585942114587</v>
      </c>
      <c r="G321" t="s">
        <v>340</v>
      </c>
    </row>
    <row r="322" spans="1:7">
      <c r="A322" t="s">
        <v>495</v>
      </c>
      <c r="B322" t="s">
        <v>571</v>
      </c>
      <c r="C322" t="s">
        <v>364</v>
      </c>
      <c r="D322">
        <v>1.7999999999999998</v>
      </c>
      <c r="E322">
        <v>-0.37529896359287801</v>
      </c>
      <c r="G322" t="s">
        <v>340</v>
      </c>
    </row>
    <row r="323" spans="1:7">
      <c r="A323" t="s">
        <v>495</v>
      </c>
      <c r="B323" t="s">
        <v>571</v>
      </c>
      <c r="C323" t="s">
        <v>364</v>
      </c>
      <c r="D323">
        <v>3.05</v>
      </c>
      <c r="E323">
        <v>-0.49065420560747663</v>
      </c>
      <c r="G323" t="s">
        <v>340</v>
      </c>
    </row>
    <row r="324" spans="1:7">
      <c r="A324" t="s">
        <v>495</v>
      </c>
      <c r="B324" t="s">
        <v>571</v>
      </c>
      <c r="C324" t="s">
        <v>364</v>
      </c>
      <c r="D324">
        <v>4.3000000000000007</v>
      </c>
      <c r="E324">
        <v>-1.3430112550435338</v>
      </c>
      <c r="G324" t="s">
        <v>340</v>
      </c>
    </row>
    <row r="325" spans="1:7">
      <c r="A325" t="s">
        <v>495</v>
      </c>
      <c r="B325" t="s">
        <v>571</v>
      </c>
      <c r="C325" t="s">
        <v>364</v>
      </c>
      <c r="D325">
        <v>6.6999999999999993</v>
      </c>
      <c r="E325">
        <v>-1.3207817589576547</v>
      </c>
      <c r="G325" t="s">
        <v>340</v>
      </c>
    </row>
    <row r="326" spans="1:7">
      <c r="A326" t="s">
        <v>495</v>
      </c>
      <c r="B326" t="s">
        <v>571</v>
      </c>
      <c r="C326" t="s">
        <v>364</v>
      </c>
      <c r="D326">
        <v>7.9499999999999993</v>
      </c>
      <c r="E326">
        <v>-1.1340256959314776</v>
      </c>
      <c r="G326" t="s">
        <v>340</v>
      </c>
    </row>
    <row r="327" spans="1:7">
      <c r="A327" t="s">
        <v>495</v>
      </c>
      <c r="B327" t="s">
        <v>571</v>
      </c>
      <c r="C327" t="s">
        <v>364</v>
      </c>
      <c r="D327">
        <v>9.1999999999999993</v>
      </c>
      <c r="E327">
        <v>-1.2789198036006546</v>
      </c>
      <c r="G327" t="s">
        <v>340</v>
      </c>
    </row>
    <row r="328" spans="1:7">
      <c r="A328" t="s">
        <v>495</v>
      </c>
      <c r="B328" t="s">
        <v>571</v>
      </c>
      <c r="C328" t="s">
        <v>364</v>
      </c>
      <c r="D328">
        <v>10.4</v>
      </c>
      <c r="E328">
        <v>-1.67</v>
      </c>
      <c r="G328" t="s">
        <v>340</v>
      </c>
    </row>
    <row r="329" spans="1:7">
      <c r="A329" t="s">
        <v>585</v>
      </c>
      <c r="B329" t="s">
        <v>571</v>
      </c>
      <c r="C329" t="s">
        <v>364</v>
      </c>
      <c r="D329">
        <v>0.6</v>
      </c>
      <c r="E329">
        <v>6.7720000000000002</v>
      </c>
      <c r="G329" t="s">
        <v>303</v>
      </c>
    </row>
    <row r="330" spans="1:7">
      <c r="A330" t="s">
        <v>585</v>
      </c>
      <c r="B330" t="s">
        <v>571</v>
      </c>
      <c r="C330" t="s">
        <v>364</v>
      </c>
      <c r="D330">
        <v>1.7999999999999998</v>
      </c>
      <c r="E330">
        <v>7.5259999999999998</v>
      </c>
      <c r="G330" t="s">
        <v>303</v>
      </c>
    </row>
    <row r="331" spans="1:7">
      <c r="A331" t="s">
        <v>585</v>
      </c>
      <c r="B331" t="s">
        <v>571</v>
      </c>
      <c r="C331" t="s">
        <v>364</v>
      </c>
      <c r="D331">
        <v>3.05</v>
      </c>
      <c r="E331">
        <v>8.0250000000000004</v>
      </c>
      <c r="G331" t="s">
        <v>303</v>
      </c>
    </row>
    <row r="332" spans="1:7">
      <c r="A332" t="s">
        <v>585</v>
      </c>
      <c r="B332" t="s">
        <v>571</v>
      </c>
      <c r="C332" t="s">
        <v>364</v>
      </c>
      <c r="D332">
        <v>4.3000000000000007</v>
      </c>
      <c r="E332">
        <v>9.4179999999999993</v>
      </c>
      <c r="G332" t="s">
        <v>303</v>
      </c>
    </row>
    <row r="333" spans="1:7">
      <c r="A333" t="s">
        <v>585</v>
      </c>
      <c r="B333" t="s">
        <v>571</v>
      </c>
      <c r="C333" t="s">
        <v>364</v>
      </c>
      <c r="D333">
        <v>5.5</v>
      </c>
      <c r="E333">
        <v>8.6389999999999993</v>
      </c>
      <c r="G333" t="s">
        <v>303</v>
      </c>
    </row>
    <row r="334" spans="1:7">
      <c r="A334" t="s">
        <v>585</v>
      </c>
      <c r="B334" t="s">
        <v>571</v>
      </c>
      <c r="C334" t="s">
        <v>364</v>
      </c>
      <c r="D334">
        <v>6.6999999999999993</v>
      </c>
      <c r="E334">
        <v>8.2889999999999997</v>
      </c>
      <c r="G334" t="s">
        <v>303</v>
      </c>
    </row>
    <row r="335" spans="1:7">
      <c r="A335" t="s">
        <v>585</v>
      </c>
      <c r="B335" t="s">
        <v>571</v>
      </c>
      <c r="C335" t="s">
        <v>364</v>
      </c>
      <c r="D335">
        <v>7.9499999999999993</v>
      </c>
      <c r="E335">
        <v>8.8729999999999993</v>
      </c>
      <c r="G335" t="s">
        <v>303</v>
      </c>
    </row>
    <row r="336" spans="1:7">
      <c r="A336" t="s">
        <v>585</v>
      </c>
      <c r="B336" t="s">
        <v>571</v>
      </c>
      <c r="C336" t="s">
        <v>364</v>
      </c>
      <c r="D336">
        <v>9.1999999999999993</v>
      </c>
      <c r="E336">
        <v>8.5540000000000003</v>
      </c>
      <c r="G336" t="s">
        <v>303</v>
      </c>
    </row>
    <row r="337" spans="1:7">
      <c r="A337" t="s">
        <v>585</v>
      </c>
      <c r="B337" t="s">
        <v>571</v>
      </c>
      <c r="C337" t="s">
        <v>364</v>
      </c>
      <c r="D337">
        <v>10.4</v>
      </c>
      <c r="E337">
        <v>9.1029999999999998</v>
      </c>
      <c r="G337" t="s">
        <v>303</v>
      </c>
    </row>
    <row r="338" spans="1:7">
      <c r="A338" t="s">
        <v>586</v>
      </c>
      <c r="B338" t="s">
        <v>571</v>
      </c>
      <c r="C338" t="s">
        <v>364</v>
      </c>
      <c r="D338">
        <v>0.6</v>
      </c>
      <c r="E338">
        <v>-0.53456585942114587</v>
      </c>
      <c r="G338" t="s">
        <v>340</v>
      </c>
    </row>
    <row r="339" spans="1:7">
      <c r="A339" t="s">
        <v>586</v>
      </c>
      <c r="B339" t="s">
        <v>571</v>
      </c>
      <c r="C339" t="s">
        <v>364</v>
      </c>
      <c r="D339">
        <v>1.7999999999999998</v>
      </c>
      <c r="E339">
        <v>-0.37529896359287801</v>
      </c>
      <c r="G339" t="s">
        <v>340</v>
      </c>
    </row>
    <row r="340" spans="1:7">
      <c r="A340" t="s">
        <v>586</v>
      </c>
      <c r="B340" t="s">
        <v>571</v>
      </c>
      <c r="C340" t="s">
        <v>364</v>
      </c>
      <c r="D340">
        <v>3.05</v>
      </c>
      <c r="E340">
        <v>-0.49065420560747663</v>
      </c>
      <c r="G340" t="s">
        <v>340</v>
      </c>
    </row>
    <row r="341" spans="1:7">
      <c r="A341" t="s">
        <v>586</v>
      </c>
      <c r="B341" t="s">
        <v>571</v>
      </c>
      <c r="C341" t="s">
        <v>364</v>
      </c>
      <c r="D341">
        <v>4.3000000000000007</v>
      </c>
      <c r="E341">
        <v>-1.3430112550435338</v>
      </c>
      <c r="G341" t="s">
        <v>340</v>
      </c>
    </row>
    <row r="342" spans="1:7">
      <c r="A342" t="s">
        <v>586</v>
      </c>
      <c r="B342" t="s">
        <v>571</v>
      </c>
      <c r="C342" t="s">
        <v>364</v>
      </c>
      <c r="D342">
        <v>6.6999999999999993</v>
      </c>
      <c r="E342">
        <v>-1.3207817589576547</v>
      </c>
      <c r="G342" t="s">
        <v>340</v>
      </c>
    </row>
    <row r="343" spans="1:7">
      <c r="A343" t="s">
        <v>586</v>
      </c>
      <c r="B343" t="s">
        <v>571</v>
      </c>
      <c r="C343" t="s">
        <v>364</v>
      </c>
      <c r="D343">
        <v>7.9499999999999993</v>
      </c>
      <c r="E343">
        <v>-1.1340256959314776</v>
      </c>
      <c r="G343" t="s">
        <v>340</v>
      </c>
    </row>
    <row r="344" spans="1:7">
      <c r="A344" t="s">
        <v>586</v>
      </c>
      <c r="B344" t="s">
        <v>571</v>
      </c>
      <c r="C344" t="s">
        <v>364</v>
      </c>
      <c r="D344">
        <v>9.1999999999999993</v>
      </c>
      <c r="E344">
        <v>-1.2789198036006546</v>
      </c>
      <c r="G344" t="s">
        <v>340</v>
      </c>
    </row>
    <row r="345" spans="1:7">
      <c r="A345" t="s">
        <v>586</v>
      </c>
      <c r="B345" t="s">
        <v>571</v>
      </c>
      <c r="C345" t="s">
        <v>364</v>
      </c>
      <c r="D345">
        <v>10.4</v>
      </c>
      <c r="E345">
        <v>-1.67</v>
      </c>
      <c r="G345" t="s">
        <v>340</v>
      </c>
    </row>
    <row r="346" spans="1:7">
      <c r="A346" t="s">
        <v>795</v>
      </c>
      <c r="B346" t="s">
        <v>571</v>
      </c>
      <c r="C346" t="s">
        <v>364</v>
      </c>
      <c r="D346">
        <v>0.6</v>
      </c>
      <c r="E346">
        <v>6.7720000000000002</v>
      </c>
      <c r="G346" t="s">
        <v>303</v>
      </c>
    </row>
    <row r="347" spans="1:7">
      <c r="A347" t="s">
        <v>795</v>
      </c>
      <c r="B347" t="s">
        <v>571</v>
      </c>
      <c r="C347" t="s">
        <v>364</v>
      </c>
      <c r="D347">
        <v>1.7999999999999998</v>
      </c>
      <c r="E347">
        <v>7.5259999999999998</v>
      </c>
      <c r="G347" t="s">
        <v>303</v>
      </c>
    </row>
    <row r="348" spans="1:7">
      <c r="A348" t="s">
        <v>795</v>
      </c>
      <c r="B348" t="s">
        <v>571</v>
      </c>
      <c r="C348" t="s">
        <v>364</v>
      </c>
      <c r="D348">
        <v>3.05</v>
      </c>
      <c r="E348">
        <v>8.0250000000000004</v>
      </c>
      <c r="G348" t="s">
        <v>303</v>
      </c>
    </row>
    <row r="349" spans="1:7">
      <c r="A349" t="s">
        <v>795</v>
      </c>
      <c r="B349" t="s">
        <v>571</v>
      </c>
      <c r="C349" t="s">
        <v>364</v>
      </c>
      <c r="D349">
        <v>4.3000000000000007</v>
      </c>
      <c r="E349">
        <v>9.4179999999999993</v>
      </c>
      <c r="G349" t="s">
        <v>303</v>
      </c>
    </row>
    <row r="350" spans="1:7">
      <c r="A350" t="s">
        <v>795</v>
      </c>
      <c r="B350" t="s">
        <v>571</v>
      </c>
      <c r="C350" t="s">
        <v>364</v>
      </c>
      <c r="D350">
        <v>5.5</v>
      </c>
      <c r="E350">
        <v>8.6389999999999993</v>
      </c>
      <c r="G350" t="s">
        <v>303</v>
      </c>
    </row>
    <row r="351" spans="1:7">
      <c r="A351" t="s">
        <v>795</v>
      </c>
      <c r="B351" t="s">
        <v>571</v>
      </c>
      <c r="C351" t="s">
        <v>364</v>
      </c>
      <c r="D351">
        <v>6.6999999999999993</v>
      </c>
      <c r="E351">
        <v>8.2889999999999997</v>
      </c>
      <c r="G351" t="s">
        <v>303</v>
      </c>
    </row>
    <row r="352" spans="1:7">
      <c r="A352" t="s">
        <v>795</v>
      </c>
      <c r="B352" t="s">
        <v>571</v>
      </c>
      <c r="C352" t="s">
        <v>364</v>
      </c>
      <c r="D352">
        <v>7.9499999999999993</v>
      </c>
      <c r="E352">
        <v>8.8729999999999993</v>
      </c>
      <c r="G352" t="s">
        <v>303</v>
      </c>
    </row>
    <row r="353" spans="1:7">
      <c r="A353" t="s">
        <v>795</v>
      </c>
      <c r="B353" t="s">
        <v>571</v>
      </c>
      <c r="C353" t="s">
        <v>364</v>
      </c>
      <c r="D353">
        <v>9.1999999999999993</v>
      </c>
      <c r="E353">
        <v>8.5540000000000003</v>
      </c>
      <c r="G353" t="s">
        <v>303</v>
      </c>
    </row>
    <row r="354" spans="1:7">
      <c r="A354" t="s">
        <v>795</v>
      </c>
      <c r="B354" t="s">
        <v>571</v>
      </c>
      <c r="C354" t="s">
        <v>364</v>
      </c>
      <c r="D354">
        <v>10.4</v>
      </c>
      <c r="E354">
        <v>9.1029999999999998</v>
      </c>
      <c r="G354" t="s">
        <v>303</v>
      </c>
    </row>
    <row r="355" spans="1:7">
      <c r="A355" t="s">
        <v>796</v>
      </c>
      <c r="B355" t="s">
        <v>571</v>
      </c>
      <c r="C355" t="s">
        <v>364</v>
      </c>
      <c r="D355">
        <v>0.6</v>
      </c>
      <c r="E355">
        <v>-0.53456585942114587</v>
      </c>
      <c r="G355" t="s">
        <v>340</v>
      </c>
    </row>
    <row r="356" spans="1:7">
      <c r="A356" t="s">
        <v>796</v>
      </c>
      <c r="B356" t="s">
        <v>571</v>
      </c>
      <c r="C356" t="s">
        <v>364</v>
      </c>
      <c r="D356">
        <v>1.7999999999999998</v>
      </c>
      <c r="E356">
        <v>-0.37529896359287801</v>
      </c>
      <c r="G356" t="s">
        <v>340</v>
      </c>
    </row>
    <row r="357" spans="1:7">
      <c r="A357" t="s">
        <v>796</v>
      </c>
      <c r="B357" t="s">
        <v>571</v>
      </c>
      <c r="C357" t="s">
        <v>364</v>
      </c>
      <c r="D357">
        <v>3.05</v>
      </c>
      <c r="E357">
        <v>-0.49065420560747663</v>
      </c>
      <c r="G357" t="s">
        <v>340</v>
      </c>
    </row>
    <row r="358" spans="1:7">
      <c r="A358" t="s">
        <v>796</v>
      </c>
      <c r="B358" t="s">
        <v>571</v>
      </c>
      <c r="C358" t="s">
        <v>364</v>
      </c>
      <c r="D358">
        <v>4.3000000000000007</v>
      </c>
      <c r="E358">
        <v>-1.3430112550435338</v>
      </c>
      <c r="G358" t="s">
        <v>340</v>
      </c>
    </row>
    <row r="359" spans="1:7">
      <c r="A359" t="s">
        <v>796</v>
      </c>
      <c r="B359" t="s">
        <v>571</v>
      </c>
      <c r="C359" t="s">
        <v>364</v>
      </c>
      <c r="D359">
        <v>6.6999999999999993</v>
      </c>
      <c r="E359">
        <v>-1.3207817589576547</v>
      </c>
      <c r="G359" t="s">
        <v>340</v>
      </c>
    </row>
    <row r="360" spans="1:7">
      <c r="A360" t="s">
        <v>796</v>
      </c>
      <c r="B360" t="s">
        <v>571</v>
      </c>
      <c r="C360" t="s">
        <v>364</v>
      </c>
      <c r="D360">
        <v>7.9499999999999993</v>
      </c>
      <c r="E360">
        <v>-1.1340256959314776</v>
      </c>
      <c r="G360" t="s">
        <v>340</v>
      </c>
    </row>
    <row r="361" spans="1:7">
      <c r="A361" t="s">
        <v>796</v>
      </c>
      <c r="B361" t="s">
        <v>571</v>
      </c>
      <c r="C361" t="s">
        <v>364</v>
      </c>
      <c r="D361">
        <v>9.1999999999999993</v>
      </c>
      <c r="E361">
        <v>-1.2789198036006546</v>
      </c>
      <c r="G361" t="s">
        <v>340</v>
      </c>
    </row>
    <row r="362" spans="1:7">
      <c r="A362" t="s">
        <v>796</v>
      </c>
      <c r="B362" t="s">
        <v>571</v>
      </c>
      <c r="C362" t="s">
        <v>364</v>
      </c>
      <c r="D362">
        <v>10.4</v>
      </c>
      <c r="E362">
        <v>-1.67</v>
      </c>
      <c r="G362" t="s">
        <v>340</v>
      </c>
    </row>
    <row r="363" spans="1:7">
      <c r="A363" t="s">
        <v>797</v>
      </c>
      <c r="B363" t="s">
        <v>571</v>
      </c>
      <c r="C363" t="s">
        <v>364</v>
      </c>
      <c r="D363">
        <v>0.6</v>
      </c>
      <c r="E363">
        <v>6.7720000000000002</v>
      </c>
      <c r="G363" t="s">
        <v>303</v>
      </c>
    </row>
    <row r="364" spans="1:7">
      <c r="A364" t="s">
        <v>797</v>
      </c>
      <c r="B364" t="s">
        <v>571</v>
      </c>
      <c r="C364" t="s">
        <v>364</v>
      </c>
      <c r="D364">
        <v>1.7999999999999998</v>
      </c>
      <c r="E364">
        <v>7.5259999999999998</v>
      </c>
      <c r="G364" t="s">
        <v>303</v>
      </c>
    </row>
    <row r="365" spans="1:7">
      <c r="A365" t="s">
        <v>797</v>
      </c>
      <c r="B365" t="s">
        <v>571</v>
      </c>
      <c r="C365" t="s">
        <v>364</v>
      </c>
      <c r="D365">
        <v>3.05</v>
      </c>
      <c r="E365">
        <v>8.0250000000000004</v>
      </c>
      <c r="G365" t="s">
        <v>303</v>
      </c>
    </row>
    <row r="366" spans="1:7">
      <c r="A366" t="s">
        <v>797</v>
      </c>
      <c r="B366" t="s">
        <v>571</v>
      </c>
      <c r="C366" t="s">
        <v>364</v>
      </c>
      <c r="D366">
        <v>4.3000000000000007</v>
      </c>
      <c r="E366">
        <v>9.4179999999999993</v>
      </c>
      <c r="G366" t="s">
        <v>303</v>
      </c>
    </row>
    <row r="367" spans="1:7">
      <c r="A367" t="s">
        <v>797</v>
      </c>
      <c r="B367" t="s">
        <v>571</v>
      </c>
      <c r="C367" t="s">
        <v>364</v>
      </c>
      <c r="D367">
        <v>5.5</v>
      </c>
      <c r="E367">
        <v>8.6389999999999993</v>
      </c>
      <c r="G367" t="s">
        <v>303</v>
      </c>
    </row>
    <row r="368" spans="1:7">
      <c r="A368" t="s">
        <v>797</v>
      </c>
      <c r="B368" t="s">
        <v>571</v>
      </c>
      <c r="C368" t="s">
        <v>364</v>
      </c>
      <c r="D368">
        <v>6.6999999999999993</v>
      </c>
      <c r="E368">
        <v>8.2889999999999997</v>
      </c>
      <c r="G368" t="s">
        <v>303</v>
      </c>
    </row>
    <row r="369" spans="1:7">
      <c r="A369" t="s">
        <v>797</v>
      </c>
      <c r="B369" t="s">
        <v>571</v>
      </c>
      <c r="C369" t="s">
        <v>364</v>
      </c>
      <c r="D369">
        <v>7.9499999999999993</v>
      </c>
      <c r="E369">
        <v>8.8729999999999993</v>
      </c>
      <c r="G369" t="s">
        <v>303</v>
      </c>
    </row>
    <row r="370" spans="1:7">
      <c r="A370" t="s">
        <v>797</v>
      </c>
      <c r="B370" t="s">
        <v>571</v>
      </c>
      <c r="C370" t="s">
        <v>364</v>
      </c>
      <c r="D370">
        <v>9.1999999999999993</v>
      </c>
      <c r="E370">
        <v>8.5540000000000003</v>
      </c>
      <c r="G370" t="s">
        <v>303</v>
      </c>
    </row>
    <row r="371" spans="1:7">
      <c r="A371" t="s">
        <v>797</v>
      </c>
      <c r="B371" t="s">
        <v>571</v>
      </c>
      <c r="C371" t="s">
        <v>364</v>
      </c>
      <c r="D371">
        <v>10.4</v>
      </c>
      <c r="E371">
        <v>9.1029999999999998</v>
      </c>
      <c r="G371" t="s">
        <v>303</v>
      </c>
    </row>
    <row r="372" spans="1:7">
      <c r="A372" t="s">
        <v>798</v>
      </c>
      <c r="B372" t="s">
        <v>571</v>
      </c>
      <c r="C372" t="s">
        <v>364</v>
      </c>
      <c r="D372">
        <v>0.6</v>
      </c>
      <c r="E372">
        <v>-0.53456585942114587</v>
      </c>
      <c r="G372" t="s">
        <v>340</v>
      </c>
    </row>
    <row r="373" spans="1:7">
      <c r="A373" t="s">
        <v>798</v>
      </c>
      <c r="B373" t="s">
        <v>571</v>
      </c>
      <c r="C373" t="s">
        <v>364</v>
      </c>
      <c r="D373">
        <v>1.7999999999999998</v>
      </c>
      <c r="E373">
        <v>-0.37529896359287801</v>
      </c>
      <c r="G373" t="s">
        <v>340</v>
      </c>
    </row>
    <row r="374" spans="1:7">
      <c r="A374" t="s">
        <v>798</v>
      </c>
      <c r="B374" t="s">
        <v>571</v>
      </c>
      <c r="C374" t="s">
        <v>364</v>
      </c>
      <c r="D374">
        <v>3.05</v>
      </c>
      <c r="E374">
        <v>-0.49065420560747663</v>
      </c>
      <c r="G374" t="s">
        <v>340</v>
      </c>
    </row>
    <row r="375" spans="1:7">
      <c r="A375" t="s">
        <v>798</v>
      </c>
      <c r="B375" t="s">
        <v>571</v>
      </c>
      <c r="C375" t="s">
        <v>364</v>
      </c>
      <c r="D375">
        <v>4.3000000000000007</v>
      </c>
      <c r="E375">
        <v>-1.3430112550435338</v>
      </c>
      <c r="G375" t="s">
        <v>340</v>
      </c>
    </row>
    <row r="376" spans="1:7">
      <c r="A376" t="s">
        <v>798</v>
      </c>
      <c r="B376" t="s">
        <v>571</v>
      </c>
      <c r="C376" t="s">
        <v>364</v>
      </c>
      <c r="D376">
        <v>6.6999999999999993</v>
      </c>
      <c r="E376">
        <v>-1.3207817589576547</v>
      </c>
      <c r="G376" t="s">
        <v>340</v>
      </c>
    </row>
    <row r="377" spans="1:7">
      <c r="A377" t="s">
        <v>798</v>
      </c>
      <c r="B377" t="s">
        <v>571</v>
      </c>
      <c r="C377" t="s">
        <v>364</v>
      </c>
      <c r="D377">
        <v>7.9499999999999993</v>
      </c>
      <c r="E377">
        <v>-1.1340256959314776</v>
      </c>
      <c r="G377" t="s">
        <v>340</v>
      </c>
    </row>
    <row r="378" spans="1:7">
      <c r="A378" t="s">
        <v>798</v>
      </c>
      <c r="B378" t="s">
        <v>571</v>
      </c>
      <c r="C378" t="s">
        <v>364</v>
      </c>
      <c r="D378">
        <v>9.1999999999999993</v>
      </c>
      <c r="E378">
        <v>-1.2789198036006546</v>
      </c>
      <c r="G378" t="s">
        <v>340</v>
      </c>
    </row>
    <row r="379" spans="1:7">
      <c r="A379" t="s">
        <v>798</v>
      </c>
      <c r="B379" t="s">
        <v>571</v>
      </c>
      <c r="C379" t="s">
        <v>364</v>
      </c>
      <c r="D379">
        <v>10.4</v>
      </c>
      <c r="E379">
        <v>-1.67</v>
      </c>
      <c r="G379" t="s">
        <v>340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2022-09-23T21:18:28Z</dcterms:modified>
</cp:coreProperties>
</file>