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ianghui\Documents\Manuscripts\Fe-Nd isotope\HH3000Nd\"/>
    </mc:Choice>
  </mc:AlternateContent>
  <bookViews>
    <workbookView xWindow="-94" yWindow="-94" windowWidth="23134" windowHeight="10766"/>
  </bookViews>
  <sheets>
    <sheet name="substances" sheetId="1" r:id="rId1"/>
    <sheet name="speciation" sheetId="3" r:id="rId2"/>
    <sheet name="adsorption" sheetId="22" r:id="rId3"/>
    <sheet name="reactions" sheetId="2" r:id="rId4"/>
    <sheet name="mineral" sheetId="21" r:id="rId5"/>
    <sheet name="parameters" sheetId="17" r:id="rId6"/>
    <sheet name="Sheet1" sheetId="20" r:id="rId7"/>
    <sheet name="options" sheetId="14" r:id="rId8"/>
    <sheet name="data" sheetId="19" r:id="rId9"/>
    <sheet name="output" sheetId="18" r:id="rId10"/>
  </sheets>
  <definedNames>
    <definedName name="_xlnm._FilterDatabase" localSheetId="8" hidden="1">data!$A$1:$O$1086</definedName>
    <definedName name="_xlnm._FilterDatabase" localSheetId="9" hidden="1">output!$G$1:$G$42</definedName>
    <definedName name="_xlnm._FilterDatabase" localSheetId="5" hidden="1">parameters!$A$1:$H$162</definedName>
    <definedName name="_xlnm._FilterDatabase" localSheetId="0" hidden="1">substances!$A$1:$G$31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1" i="17" l="1"/>
  <c r="E32" i="17" l="1"/>
  <c r="E33" i="17" l="1"/>
  <c r="E21" i="17"/>
  <c r="E70" i="17"/>
  <c r="E65" i="17"/>
  <c r="E64" i="17"/>
  <c r="D7" i="21" l="1"/>
  <c r="E157" i="17" s="1"/>
  <c r="E164" i="17" l="1"/>
  <c r="E163" i="17"/>
  <c r="E41" i="17" l="1"/>
  <c r="E71" i="17" l="1"/>
  <c r="E36" i="17" l="1"/>
  <c r="E150" i="17" l="1"/>
  <c r="D8" i="21" l="1"/>
  <c r="D6" i="21"/>
  <c r="D5" i="21"/>
  <c r="D4" i="21"/>
  <c r="D2" i="21"/>
  <c r="E81" i="17" l="1"/>
  <c r="E66" i="17" l="1"/>
  <c r="E43" i="17"/>
  <c r="E159" i="17" l="1"/>
  <c r="E149" i="17"/>
  <c r="E76" i="17"/>
  <c r="E78" i="17" s="1"/>
  <c r="E109" i="17" l="1"/>
  <c r="E108" i="17"/>
  <c r="E114" i="17"/>
  <c r="E113" i="17"/>
  <c r="H109" i="17" l="1"/>
  <c r="E10" i="3" l="1"/>
  <c r="E162" i="17"/>
  <c r="E123" i="17"/>
  <c r="E120" i="17"/>
  <c r="E116" i="17"/>
  <c r="E118" i="17" s="1"/>
  <c r="I17" i="20" l="1"/>
  <c r="J17" i="20"/>
  <c r="K17" i="20"/>
  <c r="L17" i="20"/>
  <c r="M17" i="20"/>
  <c r="N17" i="20"/>
  <c r="O17" i="20"/>
  <c r="P17" i="20"/>
  <c r="Q17" i="20"/>
  <c r="R17" i="20"/>
  <c r="S17" i="20"/>
  <c r="T17" i="20"/>
  <c r="U17" i="20"/>
  <c r="V17" i="20"/>
  <c r="I18" i="20"/>
  <c r="J18" i="20"/>
  <c r="K18" i="20"/>
  <c r="L18" i="20"/>
  <c r="M18" i="20"/>
  <c r="N18" i="20"/>
  <c r="O18" i="20"/>
  <c r="P18" i="20"/>
  <c r="Q18" i="20"/>
  <c r="R18" i="20"/>
  <c r="S18" i="20"/>
  <c r="T18" i="20"/>
  <c r="U18" i="20"/>
  <c r="V18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H19" i="20"/>
  <c r="H18" i="20"/>
  <c r="H17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H14" i="20"/>
  <c r="E160" i="17" l="1"/>
  <c r="E145" i="17" l="1"/>
  <c r="E67" i="17" l="1"/>
  <c r="E82" i="17"/>
  <c r="E14" i="17" l="1"/>
  <c r="E15" i="17" s="1"/>
  <c r="E151" i="17" l="1"/>
</calcChain>
</file>

<file path=xl/sharedStrings.xml><?xml version="1.0" encoding="utf-8"?>
<sst xmlns="http://schemas.openxmlformats.org/spreadsheetml/2006/main" count="4952" uniqueCount="834">
  <si>
    <t>type</t>
  </si>
  <si>
    <t>POC</t>
  </si>
  <si>
    <t>MnO2</t>
  </si>
  <si>
    <t>FeOOH</t>
  </si>
  <si>
    <t>FeS</t>
  </si>
  <si>
    <t>FeS2</t>
  </si>
  <si>
    <t>CaCO3</t>
  </si>
  <si>
    <t>MnCO3</t>
  </si>
  <si>
    <t>FeCO3</t>
  </si>
  <si>
    <t>Age</t>
  </si>
  <si>
    <t>BSi</t>
  </si>
  <si>
    <t>MoS4</t>
  </si>
  <si>
    <t>O2</t>
  </si>
  <si>
    <t>NO3</t>
  </si>
  <si>
    <t>Mn</t>
  </si>
  <si>
    <t>CH4</t>
  </si>
  <si>
    <t>NO2</t>
  </si>
  <si>
    <t>Ca</t>
  </si>
  <si>
    <t>Al</t>
  </si>
  <si>
    <t>H</t>
  </si>
  <si>
    <t>TCO2</t>
  </si>
  <si>
    <t>TH2S</t>
  </si>
  <si>
    <t>solid</t>
  </si>
  <si>
    <t>dissolved</t>
  </si>
  <si>
    <t>kO2NO2*O2*NO2</t>
  </si>
  <si>
    <t>kO2Mn*O2*Mn</t>
  </si>
  <si>
    <t>kO2H2S*O2*TH2S</t>
  </si>
  <si>
    <t>kO2FeS*O2*FeS</t>
  </si>
  <si>
    <t>kO2CH4*O2*CH4</t>
  </si>
  <si>
    <t>kNO3Mn*NO3*Mn</t>
  </si>
  <si>
    <t>kNO3H2S*NO3*TH2S</t>
  </si>
  <si>
    <t>kMnO2H2S*MnO2*TH2S</t>
  </si>
  <si>
    <t>O2/(KO2+O2)*nu/(a+Age)*POC</t>
  </si>
  <si>
    <t>NO2/(KNO2+NO2)*KO2/(KO2+O2)*nu/(a+Age)*POC</t>
  </si>
  <si>
    <t>NO3/(KNO3+NO3)*KNO2/(KNO2+NO2)*KO2/(KO2+O2)*nu/(a+Age)*POC</t>
  </si>
  <si>
    <t>MnO2/(KMnO2+MnO2)*KNO3/(KNO3+NO3)*KNO2/(KNO2+NO2)*KO2/(KO2+O2)*nu/(a+Age)*POC</t>
  </si>
  <si>
    <t>FeOOH/(KFeOOH+FeOOH)*KMnO2/(KMnO2+MnO2)*KNO3/(KNO3+NO3)*KNO2/(KNO2+NO2)*KO2/(KO2+O2)*nu/(a+Age)*POC</t>
  </si>
  <si>
    <t>rate</t>
  </si>
  <si>
    <t>equation</t>
  </si>
  <si>
    <t>1/2*O2 + NO2{-} = NO3{-}</t>
  </si>
  <si>
    <t>NO3{-} + H2S + H2O = SO4{2-} + NH4{+}</t>
  </si>
  <si>
    <t>2*O2 + H2S = SO4{2-} + 2*H{+}</t>
  </si>
  <si>
    <t>2*O2 + CH4 = CO2 + 2*H2O</t>
  </si>
  <si>
    <t>NO2{-} + NH4{+} = N2 + 2*H2O</t>
  </si>
  <si>
    <t>2/5*NO3{-} + Mn{2+} + 4/5*H2O = MnO2 + 1/5*N2 + 8/5*H{+}</t>
  </si>
  <si>
    <t>1/5*NO3{-} + Fe{2+} + 7/5*H2O = FeOOH + 1/10*N2 + 9/5*H{+}</t>
  </si>
  <si>
    <t>SO4{2-} + CH4 + 2*H{+} = CO2 + H2S + 2*H2O</t>
  </si>
  <si>
    <t>1/2*MnO2 + Fe{2+} + H2O = 1/2*Mn{2+} +FeOOH + H{+}</t>
  </si>
  <si>
    <t>MnO2 + H2S + 2*H{+} = Mn{2+} + S + 2*H2O</t>
  </si>
  <si>
    <t>2*FeOOH + H2S +4*H{+} = 2*Fe{2+} + S + 4*H2O</t>
  </si>
  <si>
    <t>9/4*O2 + FeS + 3/2*H2O = FeOOH + SO4{2-} + 2*H{+}</t>
  </si>
  <si>
    <t>1/4*O2 + Fe{2+} + 3/2*H2O = FeOOH + 2*H{+}</t>
  </si>
  <si>
    <t>1/2*O2 + Mn{2+} + H2O = MnO2 + 2*H{+}</t>
  </si>
  <si>
    <t>3/2*O2 + NH4{+} = NO2{-} + 2*H{+} + H2O</t>
  </si>
  <si>
    <t>label</t>
  </si>
  <si>
    <t>NO3{-}</t>
  </si>
  <si>
    <t>NO2{-}</t>
  </si>
  <si>
    <t>RFeS_dis</t>
  </si>
  <si>
    <t>RFeS_pre</t>
  </si>
  <si>
    <t>FeS + H{+} = Fe{2+} + HS{-}</t>
  </si>
  <si>
    <t>Fe{2+} + HS{-} = FeS+ H{+}</t>
  </si>
  <si>
    <t>FeS + H2S = FeS2 + H2</t>
  </si>
  <si>
    <t>RFeSH2S</t>
  </si>
  <si>
    <t>kFeSH2S*FeS*TH2S</t>
  </si>
  <si>
    <t>RCaCO3_dis</t>
  </si>
  <si>
    <t>RCaCO3_pre</t>
  </si>
  <si>
    <t>RMnCO3_dis</t>
  </si>
  <si>
    <t>RMnCO3_pre</t>
  </si>
  <si>
    <t>RFeCO3_dis</t>
  </si>
  <si>
    <t>RFeCO3_pre</t>
  </si>
  <si>
    <t>RBSi_dis</t>
  </si>
  <si>
    <t>Ca{2+} + CO3{2-} = CaCO3</t>
  </si>
  <si>
    <t>CaCO3 = Ca{2+} + CO3{2-}</t>
  </si>
  <si>
    <t>MnCO3 = Mn{2+} + CO3{2-}</t>
  </si>
  <si>
    <t>Mn{2+} + CO3{2-} = MnCO3</t>
  </si>
  <si>
    <t>FeCO3 = Fe{2+} + CO3{2-}</t>
  </si>
  <si>
    <t>Fe{2+} + CO3{2-} = FeCO3</t>
  </si>
  <si>
    <t>Ca{2+}</t>
  </si>
  <si>
    <t>CO2,HCO3{-},CO3{2-}</t>
  </si>
  <si>
    <t>H2S,HS{-}</t>
  </si>
  <si>
    <t>TH2S/TH2S_Mo_pre</t>
  </si>
  <si>
    <t>(CH2O)(NH3)[rNC](H3PO4)[rPC] + O2 + (rNC-rPC)*H{+}  = CO2 + rNC*NH4{+} + rPC*H2PO4{-} + H2O</t>
  </si>
  <si>
    <t>(CH2O)(NH3)[rNC](H3PO4)[rPC] + 2*NO3{-} + (rNC - rPC)*H{+} = CO2 + rNC*NH4{+} + rPC*H2PO4{-}  + 2*NO2{-} +  H2O</t>
  </si>
  <si>
    <t>(CH2O)(NH3)[rNC](H3PO4)[rPC] + 4/3*NO2{-} + (4/3+rNC - rPC)*H{+} = CO2  + rNC*NH4{+} + rPC*H2PO4{-} + 2/3*N2+ 5/3*H2O</t>
  </si>
  <si>
    <t>(CH2O)(NH3)[rNC](H3PO4)[rPC] + 2*MnO2 + (4 + rNC - rPC)*H{+} = CO2 +  rNC*NH4{+} + rPC*H2PO4{-} + 2*Mn{2+} + 3*H2O</t>
  </si>
  <si>
    <t>(CH2O)(NH3)[rNC](H3PO4)[rPC] + 4*FeOOH + (8+rNC - rPC)*H{+} = CO2 +  rNC*NH4{+} + rPC*H2PO4{-} + 4*Fe{2+} + 7*H2O</t>
  </si>
  <si>
    <t>(CH2O)(NH3)[rNC](H3PO4)[rPC] + 1/2*SO4{2-} + (1+rNC - rPC)*H{+} = CO2 +  rNC*NH4{+} + rPC*H2PO4{-} + 1/2*H2S + H2O</t>
  </si>
  <si>
    <t>(CH2O)(NH3)[rNC](H3PO4)[rPC] + (rNC - rPC)*H{+} = 1/2*CO2 + 1/2*CH4 +  rNC*NH4{+} + rPC*H2PO4{-}</t>
  </si>
  <si>
    <t>(CH2O)(NH3)[rNC](H3PO4)[rPC]</t>
  </si>
  <si>
    <t>Al{3+}/Al_free</t>
  </si>
  <si>
    <t>substance</t>
  </si>
  <si>
    <t>species_modelled</t>
  </si>
  <si>
    <t>kO2Fe*O2*Fe</t>
  </si>
  <si>
    <t>kNO3Fe*NO3*Fe</t>
  </si>
  <si>
    <t>kMnO2Fe*MnO2*Fe</t>
  </si>
  <si>
    <t>RO2POC</t>
  </si>
  <si>
    <t>RNO2POC</t>
  </si>
  <si>
    <t>RNO3POC</t>
  </si>
  <si>
    <t>RMnO2POC</t>
  </si>
  <si>
    <t>RFeOOHPOC</t>
  </si>
  <si>
    <t>RSO4POC</t>
  </si>
  <si>
    <t>RCH4POC</t>
  </si>
  <si>
    <t>RO2NO2</t>
  </si>
  <si>
    <t>RO2NH4</t>
  </si>
  <si>
    <t>RO2Mn</t>
  </si>
  <si>
    <t>RO2Mn_ads</t>
  </si>
  <si>
    <t>RO2Fe</t>
  </si>
  <si>
    <t>RO2Fe_ads</t>
  </si>
  <si>
    <t>RO2H2S</t>
  </si>
  <si>
    <t>RO2FeS</t>
  </si>
  <si>
    <t>RO2CH4</t>
  </si>
  <si>
    <t>RNO2NH4</t>
  </si>
  <si>
    <t>RNO3Mn</t>
  </si>
  <si>
    <t>RNO3Fe</t>
  </si>
  <si>
    <t>RNO3H2S</t>
  </si>
  <si>
    <t>RSO4CH4</t>
  </si>
  <si>
    <t>RMnO2Fe</t>
  </si>
  <si>
    <t>RMnO2H2S</t>
  </si>
  <si>
    <t>RFeOOHH2S</t>
  </si>
  <si>
    <t>kFeSdis*FeS*(1-Omega_RFeS_dis)</t>
  </si>
  <si>
    <t>kMnCO3dis*MnCO3*(1-Omega_RMnCO3_dis)</t>
  </si>
  <si>
    <t>kMnCO3pre*(Omega_RMnCO3_pre-1)</t>
  </si>
  <si>
    <t>kFeCO3dis*FeCO3*(1-Omega_RFeCO3_dis)</t>
  </si>
  <si>
    <t>kFeCO3pre*(Omega_RFeCO3_pre-1)</t>
  </si>
  <si>
    <t>Omega</t>
  </si>
  <si>
    <t>Fe</t>
  </si>
  <si>
    <t>dissolved_adsorbed</t>
  </si>
  <si>
    <t>Fe{2+} + Cl{-} = FeCl{+}</t>
  </si>
  <si>
    <t>Fe{2+} + SO4{2-} = FeSO4</t>
  </si>
  <si>
    <t>Fe{2+} + HCO3{-} = FeHCO3{+}</t>
  </si>
  <si>
    <t>Fe{2+} + CO3{2-} = FeCO3</t>
  </si>
  <si>
    <t>Fe{2+} + HS{-} = FeHS{+}</t>
  </si>
  <si>
    <t>logK</t>
  </si>
  <si>
    <t>include</t>
  </si>
  <si>
    <t>Fe{2+} + 2*CO3{2-} = Fe(CO3)[2]{2-}</t>
  </si>
  <si>
    <t>SiO2_b</t>
  </si>
  <si>
    <t>SiO2_b + 2*H2O = H4SiO4</t>
  </si>
  <si>
    <t>Al{3+} + CO3{2-} = AlCO3{+}</t>
  </si>
  <si>
    <t>Ngrid</t>
  </si>
  <si>
    <t>H4SiO4</t>
  </si>
  <si>
    <t>SO4</t>
  </si>
  <si>
    <t>NH4</t>
  </si>
  <si>
    <t>kO2NH4*O2*NH4</t>
  </si>
  <si>
    <t>kNO2NH4*NO2*NH4</t>
  </si>
  <si>
    <t>SO4/(KSO4+SO4)*KFeOOH/(KFeOOH+FeOOH)*KMnO2/(KMnO2+MnO2)*KNO3/(KNO3+NO3)*KNO2/(KNO2+NO2)*KO2/(KO2+O2)*nu/(a+Age)*POC</t>
  </si>
  <si>
    <t>KSO4/(KSO4+SO4)*KFeOOH/(KFeOOH+FeOOH)*KMnO2/(KMnO2+MnO2)*KNO3/(KNO3+NO3)*KNO2/(KNO2+NO2)*KO2/(KO2+O2)*nu/(a+Age)*POC</t>
  </si>
  <si>
    <t>kAOM*CH4*SO4/(SO4+KAOM)</t>
  </si>
  <si>
    <t>H4SiO4/H4SiO4_dis_sat</t>
  </si>
  <si>
    <t>parameter</t>
  </si>
  <si>
    <t>value</t>
  </si>
  <si>
    <t>nu</t>
  </si>
  <si>
    <t>POC reactivity</t>
  </si>
  <si>
    <t>Boudreau 08</t>
  </si>
  <si>
    <t>KO2</t>
  </si>
  <si>
    <t>a</t>
  </si>
  <si>
    <t>yr</t>
  </si>
  <si>
    <t>initial POC age</t>
  </si>
  <si>
    <t>fit</t>
  </si>
  <si>
    <t>rNC</t>
  </si>
  <si>
    <t xml:space="preserve">N/C ratio Sediment trap </t>
  </si>
  <si>
    <t>rPC</t>
  </si>
  <si>
    <t>P/C ratio Sediment trap</t>
  </si>
  <si>
    <t>KNO2</t>
  </si>
  <si>
    <t> mmol cm-3 pw yr-1</t>
  </si>
  <si>
    <t>Monod constant</t>
  </si>
  <si>
    <t>Dale2015GBC</t>
  </si>
  <si>
    <t>KNO3</t>
  </si>
  <si>
    <t>KMnO2</t>
  </si>
  <si>
    <t>KFeOOH</t>
  </si>
  <si>
    <t>KSO4</t>
  </si>
  <si>
    <t>Meysman 2003</t>
  </si>
  <si>
    <t>kO2NO2</t>
  </si>
  <si>
    <t>kO2NH4</t>
  </si>
  <si>
    <t>(mmol cm-3 pw)-1 yr-1</t>
  </si>
  <si>
    <t> </t>
  </si>
  <si>
    <t>kO2Mn</t>
  </si>
  <si>
    <t>kO2Mn_ads</t>
  </si>
  <si>
    <t>(mmol cm-3 pw)-1 yr-1 </t>
  </si>
  <si>
    <t>kO2Fe</t>
  </si>
  <si>
    <t>Wang and Van Cappellen 1996</t>
  </si>
  <si>
    <t>kO2Fe_ads</t>
  </si>
  <si>
    <t>kO2H2S</t>
  </si>
  <si>
    <t>kO2FeS</t>
  </si>
  <si>
    <t>kO2CH4</t>
  </si>
  <si>
    <t>kNO2NH4</t>
  </si>
  <si>
    <t>kNO3Mn</t>
  </si>
  <si>
    <t>kNO3Fe</t>
  </si>
  <si>
    <t>Boudreau 98 ST5</t>
  </si>
  <si>
    <t>kNO3H2S</t>
  </si>
  <si>
    <t>Bohlen</t>
  </si>
  <si>
    <t>kAOM</t>
  </si>
  <si>
    <t>KAOM</t>
  </si>
  <si>
    <t>yr-1 </t>
  </si>
  <si>
    <t>fit Contraras</t>
  </si>
  <si>
    <t>kMnO2Fe</t>
  </si>
  <si>
    <t>mmol cm-3 pw yr-1 </t>
  </si>
  <si>
    <t>Contraras</t>
  </si>
  <si>
    <t>kMnO2H2S</t>
  </si>
  <si>
    <t>kFeOOHH2S</t>
  </si>
  <si>
    <t>kFeSH2S</t>
  </si>
  <si>
    <t>(mmol cm-3 pw)-0.5 yr-1 </t>
  </si>
  <si>
    <t>kFeSdis</t>
  </si>
  <si>
    <t>Dale 2009</t>
  </si>
  <si>
    <t>kFeSpre</t>
  </si>
  <si>
    <t>KspFeS</t>
  </si>
  <si>
    <t>(mmol cm-3 pw)^-1 </t>
  </si>
  <si>
    <t>apparent solubility of FeS  </t>
  </si>
  <si>
    <t>Wang&amp;Cappellen1996</t>
  </si>
  <si>
    <t>mmol cm-3 ds yr-1 </t>
  </si>
  <si>
    <t>kCaCO3pre</t>
  </si>
  <si>
    <t>kMnCO3dis</t>
  </si>
  <si>
    <t>TH2S_Mo_pre</t>
  </si>
  <si>
    <t> 0.1e-6 </t>
  </si>
  <si>
    <t>mmol cm-3 </t>
  </si>
  <si>
    <t>hreshold for MoS4 precipitation </t>
  </si>
  <si>
    <t>Dale 2012</t>
  </si>
  <si>
    <t>kMnCO3pre</t>
  </si>
  <si>
    <t>kMoS4_pre</t>
  </si>
  <si>
    <t> 0.5e5 </t>
  </si>
  <si>
    <t>(mmol cm-3)-1 yr-1 pw </t>
  </si>
  <si>
    <t>kFeCO3dis</t>
  </si>
  <si>
    <t>KspCaCO3_dis</t>
  </si>
  <si>
    <t>(mmol cm^-3 pw)^2</t>
  </si>
  <si>
    <t>kFeCO3pre</t>
  </si>
  <si>
    <t>KspCaCO3_pre</t>
  </si>
  <si>
    <t>kBSidis</t>
  </si>
  <si>
    <t>yr^-1 </t>
  </si>
  <si>
    <t>kASipre</t>
  </si>
  <si>
    <t xml:space="preserve">mmol cm^-3 ds yr^-1 </t>
  </si>
  <si>
    <t>Luff2003GCA</t>
  </si>
  <si>
    <t>H4SiO4_pre_sat</t>
  </si>
  <si>
    <t>KspMnCO3</t>
  </si>
  <si>
    <t>(mmol cm-3 pw)^-2 </t>
  </si>
  <si>
    <t>Luo&amp;Millero2003</t>
  </si>
  <si>
    <t>kAnnite</t>
  </si>
  <si>
    <t>a_s0</t>
  </si>
  <si>
    <t>pl</t>
  </si>
  <si>
    <t>KspFeCO3</t>
  </si>
  <si>
    <t>(mmol cm-3 pw)^-2  </t>
  </si>
  <si>
    <t>Silva200</t>
  </si>
  <si>
    <t>kBSidis0</t>
  </si>
  <si>
    <t>yr-1</t>
  </si>
  <si>
    <t>opal dissolution rate</t>
  </si>
  <si>
    <t> Khalil 2007 </t>
  </si>
  <si>
    <t>xBSi</t>
  </si>
  <si>
    <t>cm</t>
  </si>
  <si>
    <t>dissolution attenuation scale</t>
  </si>
  <si>
    <t>depth dependent dissolution rate</t>
  </si>
  <si>
    <t>mmol cm-3 pw</t>
  </si>
  <si>
    <t>authigenic silicate precipitation threshold</t>
  </si>
  <si>
    <t>authigenic silicate precipitation rate</t>
  </si>
  <si>
    <t>H4SiO4_dis_sat</t>
  </si>
  <si>
    <t>solubility of opal</t>
  </si>
  <si>
    <t>Ocean biogeochem dynamics P274</t>
  </si>
  <si>
    <t> 0.010578038 </t>
  </si>
  <si>
    <t>mmol cm-3</t>
  </si>
  <si>
    <t>Cl</t>
  </si>
  <si>
    <t> 0.565772678 </t>
  </si>
  <si>
    <t> 1e6 </t>
  </si>
  <si>
    <t>initial age of Annite</t>
  </si>
  <si>
    <t> 0.6 </t>
  </si>
  <si>
    <t> exponent of age dependent silicate weathering rate R=R_0*t^p </t>
  </si>
  <si>
    <t>White and Brantley 2001</t>
  </si>
  <si>
    <t>MAnnite</t>
  </si>
  <si>
    <t> g/mol</t>
  </si>
  <si>
    <t>KAnnite</t>
  </si>
  <si>
    <t> 10^(39.35134272) </t>
  </si>
  <si>
    <t> apparen solubility</t>
  </si>
  <si>
    <t>Thermochimie database Marty2015</t>
  </si>
  <si>
    <t>SAnnite</t>
  </si>
  <si>
    <t> m2/g </t>
  </si>
  <si>
    <t>surface area</t>
  </si>
  <si>
    <t>EaAnnite</t>
  </si>
  <si>
    <t> J/mol </t>
  </si>
  <si>
    <t>activation energy</t>
  </si>
  <si>
    <t> kAnnite_0 * SAnnite * MAnnite</t>
  </si>
  <si>
    <t>kAnnite_0</t>
  </si>
  <si>
    <t>1.9e-12 *365 *24 *3600 *exp(-EaAnnite / 8.314 * (1.0 / (273.15 + temp) - 1.0 / 298.15))</t>
  </si>
  <si>
    <t>yr^-1</t>
  </si>
  <si>
    <t>Annite dissolution rate</t>
  </si>
  <si>
    <t>KBW</t>
  </si>
  <si>
    <t>unit</t>
  </si>
  <si>
    <t>comment</t>
  </si>
  <si>
    <t>depth</t>
  </si>
  <si>
    <t>salinity</t>
  </si>
  <si>
    <t>temp</t>
  </si>
  <si>
    <t>m</t>
  </si>
  <si>
    <t>L</t>
  </si>
  <si>
    <t>surface porosity</t>
  </si>
  <si>
    <t>bottom porosity</t>
  </si>
  <si>
    <t>porosity attenuation scale</t>
  </si>
  <si>
    <t>water depth</t>
  </si>
  <si>
    <t>bottom water salinity</t>
  </si>
  <si>
    <t>number of model grid</t>
  </si>
  <si>
    <t>global</t>
  </si>
  <si>
    <t>grid</t>
  </si>
  <si>
    <t>porosity</t>
  </si>
  <si>
    <t>class</t>
  </si>
  <si>
    <t>burial</t>
  </si>
  <si>
    <t>Fsed</t>
  </si>
  <si>
    <t>total sediment flux</t>
  </si>
  <si>
    <t>const</t>
  </si>
  <si>
    <t>function</t>
  </si>
  <si>
    <t>Ca*CO3/KspCaCO3_dis</t>
  </si>
  <si>
    <t>Ca*CO3/KspCaCO3_pre</t>
  </si>
  <si>
    <t>Mn*CO3/KspMnCO3</t>
  </si>
  <si>
    <t>constant in gridtran, attenuation scale</t>
  </si>
  <si>
    <t>yes</t>
  </si>
  <si>
    <t>bioturbation</t>
  </si>
  <si>
    <t>bioturbation coefficient</t>
  </si>
  <si>
    <t>mmol/cm3</t>
  </si>
  <si>
    <t>attentuation scale of bioturbation</t>
  </si>
  <si>
    <t>bioirrigation</t>
  </si>
  <si>
    <t>gridtran</t>
  </si>
  <si>
    <t>Dbt</t>
  </si>
  <si>
    <t xml:space="preserve">Dbt0 </t>
  </si>
  <si>
    <t>Dbir</t>
  </si>
  <si>
    <t>pgrid</t>
  </si>
  <si>
    <t>Dbir0</t>
  </si>
  <si>
    <t>O2BW</t>
  </si>
  <si>
    <t>bottom water oxygen</t>
  </si>
  <si>
    <t>bioirrigation constant</t>
  </si>
  <si>
    <t>ds_rho</t>
  </si>
  <si>
    <t>source</t>
  </si>
  <si>
    <t>TH3BO3</t>
  </si>
  <si>
    <t>H3BO3,H4BO4{-}</t>
  </si>
  <si>
    <t>delta</t>
  </si>
  <si>
    <t>xbt</t>
  </si>
  <si>
    <t>xbir</t>
  </si>
  <si>
    <t>attentuation scale of bioirrigation</t>
  </si>
  <si>
    <t>top_bc_type</t>
  </si>
  <si>
    <t>bot_bc_type</t>
  </si>
  <si>
    <t>Neumann</t>
  </si>
  <si>
    <t>Dirichlet</t>
  </si>
  <si>
    <t>options</t>
  </si>
  <si>
    <t>description</t>
  </si>
  <si>
    <t>If No, user must supply a non-uniform grid transformation function</t>
  </si>
  <si>
    <t>If No, user must supply a sediment-depth dependent function for porosity</t>
  </si>
  <si>
    <t>If No, user must supply a sediment-depth dependent function for bioturbation coefficient</t>
  </si>
  <si>
    <t>If No, user must supply a sediment-depth dependent function for bioirrigation coefficient</t>
  </si>
  <si>
    <t>Robin</t>
  </si>
  <si>
    <t>uniform_grid</t>
  </si>
  <si>
    <t>constant_porosity_profile</t>
  </si>
  <si>
    <t>constant_bioturbation_profile</t>
  </si>
  <si>
    <t>constant_bioirrigation_profile</t>
  </si>
  <si>
    <t>default_porosity_constant</t>
  </si>
  <si>
    <t>default_bioturbation_constant</t>
  </si>
  <si>
    <t>default_bioirrigation_constant</t>
  </si>
  <si>
    <t>no</t>
  </si>
  <si>
    <t>psu</t>
  </si>
  <si>
    <t>Celsius</t>
  </si>
  <si>
    <t>bottom water temperature</t>
  </si>
  <si>
    <t>g cm^-3</t>
  </si>
  <si>
    <t>dry sediment density</t>
  </si>
  <si>
    <t>model sediment section thickness</t>
  </si>
  <si>
    <t>integer</t>
  </si>
  <si>
    <t>return a non-uniform grid by transforming a uniform one, if the functions requires external constants, enter in the row underneath</t>
  </si>
  <si>
    <t>dimentionless</t>
  </si>
  <si>
    <t>g cm^-2 yr^-1</t>
  </si>
  <si>
    <t>return a depth-dependent bioturbation profile, if the functions requires external constants, enter in the row underneath</t>
  </si>
  <si>
    <t>return a depth-dependent bioirrigation profile, if the functions requires external constants, enter in the row underneath</t>
  </si>
  <si>
    <t>default_total_sediment_flux</t>
  </si>
  <si>
    <t>If No, user must supply the total sediment flux at the sediment water interface.</t>
  </si>
  <si>
    <t>phi_Inf</t>
  </si>
  <si>
    <t>porosity at infinite sediment depth (normally where porosity stops changing). Needed to calculate burial velocities. If constant_porosity_profile = yes, then phi_Inf should be the same as the porosity constant. If constant_porosity_profile = no, then phi_Inf should be consistent with the depth dependent porosity function</t>
  </si>
  <si>
    <t>phi0</t>
  </si>
  <si>
    <t>phiL</t>
  </si>
  <si>
    <t>xphi</t>
  </si>
  <si>
    <t>phiL+ (phi0 - phiL) * exp(-x / xphi)</t>
  </si>
  <si>
    <t>If No, but yes to constant_porosity_profile, user must supply the porosity constant. Not used if constant_porosity_profile=no.</t>
  </si>
  <si>
    <t>If No, but yes to constant_bioturbation_profile, user must supply the bioturbation constant. Not used if constant_bioturbation_profile=no.</t>
  </si>
  <si>
    <t>If No, but yes to constant_bioirrigation_profile, user must supply the bioirrigation constant. Not used if constant_bioirrigation_profile=no.</t>
  </si>
  <si>
    <t>thickness of the diffusive boundary layer</t>
  </si>
  <si>
    <t>ligand</t>
  </si>
  <si>
    <t>BoundaryCondition</t>
  </si>
  <si>
    <t>mmol cm^-2 yr^-1</t>
  </si>
  <si>
    <t>Flux of POC at the  TOP of sediment column</t>
  </si>
  <si>
    <t>Flux of MnO2 at the  TOP of sediment column</t>
  </si>
  <si>
    <t>Flux of FeOOH at the  TOP of sediment column</t>
  </si>
  <si>
    <t>Flux of FeS at the  TOP of sediment column</t>
  </si>
  <si>
    <t>Flux of FeS2 at the  TOP of sediment column</t>
  </si>
  <si>
    <t>Flux of CaCO3 at the  TOP of sediment column</t>
  </si>
  <si>
    <t>Flux of MnCO3 at the  TOP of sediment column</t>
  </si>
  <si>
    <t>Flux of FeCO3 at the  TOP of sediment column</t>
  </si>
  <si>
    <t>Flux of Age at the  TOP of sediment column</t>
  </si>
  <si>
    <t>Flux of BSi at the  TOP of sediment column</t>
  </si>
  <si>
    <t>mmol cm^-3</t>
  </si>
  <si>
    <t>Bottom water concentration of O2</t>
  </si>
  <si>
    <t>Bottom water concentration of NO3</t>
  </si>
  <si>
    <t>Concentration of Mn at the TOP of sediment column</t>
  </si>
  <si>
    <t>Concentration of Fe at the TOP of sediment column</t>
  </si>
  <si>
    <t>Bottom water concentration of CH4</t>
  </si>
  <si>
    <t>Bottom water concentration of NO2</t>
  </si>
  <si>
    <t>Bottom water concentration of Ca</t>
  </si>
  <si>
    <t>Bottom water concentration of Al</t>
  </si>
  <si>
    <t>Bottom water concentration of Mo</t>
  </si>
  <si>
    <t>Concentration of NH4 at the TOP of sediment column</t>
  </si>
  <si>
    <t>Bottom water concentration of H3PO4</t>
  </si>
  <si>
    <t>Bottom water concentration of SO4</t>
  </si>
  <si>
    <t>Bottom water concentration of H4SiO4</t>
  </si>
  <si>
    <t>free pH scale</t>
  </si>
  <si>
    <t>Bottom water pH</t>
  </si>
  <si>
    <t>Bottom water concentration of TCO2</t>
  </si>
  <si>
    <t>Bottom water concentration of TH2S</t>
  </si>
  <si>
    <t>Bottom water concentration of TH3BO3</t>
  </si>
  <si>
    <t>Reimers 1996</t>
  </si>
  <si>
    <t>constant to salinity</t>
  </si>
  <si>
    <t>Reimers 1996 pHsws = 7.534</t>
  </si>
  <si>
    <t>H{+},OH{-}</t>
  </si>
  <si>
    <t>adsorption</t>
  </si>
  <si>
    <t>FPOC0</t>
  </si>
  <si>
    <t>FMnO20</t>
  </si>
  <si>
    <t>FFeOOH0</t>
  </si>
  <si>
    <t>FFeS0</t>
  </si>
  <si>
    <t>FFeS20</t>
  </si>
  <si>
    <t>FCaCO30</t>
  </si>
  <si>
    <t>FMnCO30</t>
  </si>
  <si>
    <t>FFeCO30</t>
  </si>
  <si>
    <t>FAge0</t>
  </si>
  <si>
    <t>FBSi0</t>
  </si>
  <si>
    <t>NO3BW</t>
  </si>
  <si>
    <t>Mn0</t>
  </si>
  <si>
    <t>Fe0</t>
  </si>
  <si>
    <t>CH4BW</t>
  </si>
  <si>
    <t>NO2BW</t>
  </si>
  <si>
    <t>CaBW</t>
  </si>
  <si>
    <t>AlBW</t>
  </si>
  <si>
    <t>MoBW</t>
  </si>
  <si>
    <t>NH40</t>
  </si>
  <si>
    <t>SO4BW</t>
  </si>
  <si>
    <t>pHBW</t>
  </si>
  <si>
    <t>TCO2BW</t>
  </si>
  <si>
    <t>TH2SBW</t>
  </si>
  <si>
    <t>TH3BO3BW</t>
  </si>
  <si>
    <t>KMn_ads</t>
  </si>
  <si>
    <t>cm^3(porewater) cm^-3(dry sediment)</t>
  </si>
  <si>
    <t>Adsorption constant</t>
  </si>
  <si>
    <t>KFe_ads</t>
  </si>
  <si>
    <t>KNH4_ads</t>
  </si>
  <si>
    <t>1.6*ds_rho</t>
  </si>
  <si>
    <t>268.0*ds_rho</t>
  </si>
  <si>
    <t>Berg2003AJS</t>
  </si>
  <si>
    <t>Reaction</t>
  </si>
  <si>
    <t>mol mol^-1</t>
  </si>
  <si>
    <t>mol mol^-2</t>
  </si>
  <si>
    <t>mmol cm-3 pw yr-1</t>
  </si>
  <si>
    <t>mmol cm-3 ds</t>
  </si>
  <si>
    <t>5e-6*365*24</t>
  </si>
  <si>
    <t>kBSidis0*exp(-x/xBSi)</t>
  </si>
  <si>
    <t>bottom water Cl concentration</t>
  </si>
  <si>
    <t>generate_parameter_template</t>
  </si>
  <si>
    <t>Choose yes to automatically generate a spreadsheet template for entering parameters</t>
  </si>
  <si>
    <t>phi</t>
  </si>
  <si>
    <t>SO4{2-},HSO4{-}</t>
  </si>
  <si>
    <t>H4SiO4,H3SiO4{-}</t>
  </si>
  <si>
    <t>Surf_NH4{+}/NH4_ads,NH3</t>
  </si>
  <si>
    <t>expression</t>
  </si>
  <si>
    <t>wt%</t>
  </si>
  <si>
    <t>year</t>
  </si>
  <si>
    <t>ppm</t>
  </si>
  <si>
    <t>name</t>
  </si>
  <si>
    <t>uM</t>
  </si>
  <si>
    <t>pH</t>
  </si>
  <si>
    <t>PIC</t>
  </si>
  <si>
    <t>mM</t>
  </si>
  <si>
    <t>12/ds_rho/10</t>
  </si>
  <si>
    <t>86.93685/ds_rho/10</t>
  </si>
  <si>
    <t>88.85174/ds_rho/10</t>
  </si>
  <si>
    <t>87.91/ds_rho/10</t>
  </si>
  <si>
    <t>119.975/ds_rho/10</t>
  </si>
  <si>
    <t>100.0869/ds_rho/10</t>
  </si>
  <si>
    <t>114.9469/ds_rho/10</t>
  </si>
  <si>
    <t>115.8539/ds_rho/10</t>
  </si>
  <si>
    <t>28.09/ds_rho/10</t>
  </si>
  <si>
    <t>TA</t>
  </si>
  <si>
    <t>free</t>
  </si>
  <si>
    <t>Nd</t>
  </si>
  <si>
    <t>RBasalt_dis</t>
  </si>
  <si>
    <t>H4SiO4*Al_free^0.35/H^1.05/KspBasalt</t>
  </si>
  <si>
    <t>rNdSi</t>
  </si>
  <si>
    <t>dimentionless (mol/mol)</t>
  </si>
  <si>
    <t>Nd:Si ratio in oceanic arc basalt</t>
  </si>
  <si>
    <t>KspBasalt</t>
  </si>
  <si>
    <t>cm2 g^-1</t>
  </si>
  <si>
    <t>SABasalt</t>
  </si>
  <si>
    <t>mol m^-2 yr^-1</t>
  </si>
  <si>
    <t>yr </t>
  </si>
  <si>
    <t>Basalt</t>
  </si>
  <si>
    <t>Mbasalt</t>
  </si>
  <si>
    <t>g/mol</t>
  </si>
  <si>
    <t>mol cm^-2 yr^-1</t>
  </si>
  <si>
    <t>EaBasalt</t>
  </si>
  <si>
    <t>J mol^-1</t>
  </si>
  <si>
    <t>kBasalt_0</t>
  </si>
  <si>
    <t>kBasalt</t>
  </si>
  <si>
    <t>FBasalt0</t>
  </si>
  <si>
    <t>mmol cm^-2 yr^-2</t>
  </si>
  <si>
    <t>Flux of Basalt at the  TOP of sediment column</t>
  </si>
  <si>
    <t>Bottom water concentration of Nd</t>
  </si>
  <si>
    <t>pM</t>
  </si>
  <si>
    <t>87.383/ds_rho/10</t>
  </si>
  <si>
    <t>0.23798*rNdSi</t>
  </si>
  <si>
    <t>eNd_Basalt</t>
  </si>
  <si>
    <t>Bottom water eNd</t>
  </si>
  <si>
    <t>Bottom water concentration of Nd144</t>
  </si>
  <si>
    <t>Bottom water concentration of Nd143</t>
  </si>
  <si>
    <t>Ndr</t>
  </si>
  <si>
    <t>rNdrSi</t>
  </si>
  <si>
    <t>rNdnrSi</t>
  </si>
  <si>
    <t>rNdnrSi*(eNd_Basalt/1e4+1)*0.512638</t>
  </si>
  <si>
    <t>epsilon</t>
  </si>
  <si>
    <t>(Ndnr)[rNdnrSi](Ndr)[rNdrSi] = rNdnrSi*Ndnr + rNdrSi*Ndr</t>
  </si>
  <si>
    <t>Si(Al)[0.35]O2(OH)[1.05] + 0.95*H2O + 1.05*H{+} = H4SiO4 + 0.35*Al{3+}</t>
  </si>
  <si>
    <t>RBasalt_dis_Nd</t>
  </si>
  <si>
    <t>eNd_MnO2</t>
  </si>
  <si>
    <t>eNd_FeOOH</t>
  </si>
  <si>
    <t>Si(Al)[0.35]O2(OH)[1.05]</t>
  </si>
  <si>
    <t>Ndnr</t>
  </si>
  <si>
    <t>KspNdPO4</t>
  </si>
  <si>
    <t>TH3PO4</t>
  </si>
  <si>
    <t>TH3PO4BW</t>
  </si>
  <si>
    <t>RNdnrPO4_pre</t>
  </si>
  <si>
    <t>Ndnr{3+} + PO4{3-} = NdnrPO4</t>
  </si>
  <si>
    <t>RNdrPO4_pre</t>
  </si>
  <si>
    <t>Ndr{3+} + PO4{3-} = NdrPO4</t>
  </si>
  <si>
    <t>Ndnr{3+} + CO3{2-} = NdnrCO3{+}</t>
  </si>
  <si>
    <t>Ndnr{3+} + 2*CO3{2-} = Ndnr(CO3)[2]{-}</t>
  </si>
  <si>
    <t>Ndnr{3+} + HCO3{-} = NdnrHCO3{2+}</t>
  </si>
  <si>
    <t>Ndnr{3+} + Cl{-} = NdnrCl{2+}</t>
  </si>
  <si>
    <t>Ndnr{3+} + SO4{2-} = NdnrSO4{+}</t>
  </si>
  <si>
    <t>Ndnr{3+} + H2O = NdnrOH{2+} + H{+}</t>
  </si>
  <si>
    <t>Ndr{3+} + CO3{2-} = NdrCO3{+}</t>
  </si>
  <si>
    <t>Ndr{3+} + 2*CO3{2-} = Ndr(CO3)[2]{-}</t>
  </si>
  <si>
    <t>Ndr{3+} + HCO3{-} = NdrHCO3{2+}</t>
  </si>
  <si>
    <t>Ndr{3+} + Cl{-} = NdrCl{2+}</t>
  </si>
  <si>
    <t>Ndr{3+} + SO4{2-} = NdrSO4{+}</t>
  </si>
  <si>
    <t>Ndr{3+} + H2O = NdrOH{2+} + H{+}</t>
  </si>
  <si>
    <t>HH200</t>
  </si>
  <si>
    <t>HH1200</t>
  </si>
  <si>
    <t>HH3000</t>
  </si>
  <si>
    <t>Li</t>
  </si>
  <si>
    <t>B</t>
  </si>
  <si>
    <t>Sr</t>
  </si>
  <si>
    <t>Ba</t>
  </si>
  <si>
    <t>Re</t>
  </si>
  <si>
    <t>U</t>
  </si>
  <si>
    <t>ppb</t>
  </si>
  <si>
    <t>site</t>
  </si>
  <si>
    <t>Nd_bs</t>
  </si>
  <si>
    <t>eNd_bs</t>
  </si>
  <si>
    <t>TSulfur</t>
  </si>
  <si>
    <t>Fe_bs</t>
  </si>
  <si>
    <t>Mn_bs</t>
  </si>
  <si>
    <t>Al_bs</t>
  </si>
  <si>
    <t>BIFII1</t>
  </si>
  <si>
    <t>BIFII2</t>
  </si>
  <si>
    <t>BIFI1</t>
  </si>
  <si>
    <t>BIFI2</t>
  </si>
  <si>
    <t>d56Fe</t>
  </si>
  <si>
    <t>permil</t>
  </si>
  <si>
    <t>Age0</t>
  </si>
  <si>
    <t>-log10(H)</t>
  </si>
  <si>
    <t>CaCO3+MnCO3+FeCO3</t>
  </si>
  <si>
    <t>0.000005*ds_rho</t>
  </si>
  <si>
    <t>Opal</t>
  </si>
  <si>
    <t>2.754 * exp(1 / (temp + 273.15) * (-2229 - 3.688e-3 * (1500 - 22 * 60) + 0.20 * (depth/10) - 2.7e-4 * (depth/10)^2 +1.46e-7 * (depth/10)^3))</t>
  </si>
  <si>
    <t xml:space="preserve"> (1-Omega_RBSi_dis)*BSi*nuBSi/(aBSi+Age)</t>
  </si>
  <si>
    <t>nuBSi</t>
  </si>
  <si>
    <t>aBSi</t>
  </si>
  <si>
    <t>20e-6*365*24</t>
  </si>
  <si>
    <t>aBasalt</t>
  </si>
  <si>
    <t>pBasalt</t>
  </si>
  <si>
    <t>kBasalt_0*SABasalt*Mbasalt</t>
  </si>
  <si>
    <t>error</t>
  </si>
  <si>
    <t>McManus2012, based on measured C oxidation rate</t>
  </si>
  <si>
    <t>assumed</t>
  </si>
  <si>
    <t>McManus2012, Pb210</t>
  </si>
  <si>
    <t>Middelburg1997</t>
  </si>
  <si>
    <t>Meile2003</t>
  </si>
  <si>
    <t>McManus2012, based on measured Mn flux</t>
  </si>
  <si>
    <t>Severmann2010, based on measured Fe flux</t>
  </si>
  <si>
    <t>Abbott2015</t>
  </si>
  <si>
    <t>Homoky2012</t>
  </si>
  <si>
    <t>GLODAPV2</t>
  </si>
  <si>
    <t>Anderson1994</t>
  </si>
  <si>
    <t>RBasalt_dis_Fe</t>
  </si>
  <si>
    <t>(Fe)[rFeSi] = rFeSi*Fe</t>
  </si>
  <si>
    <t>rFeSi</t>
  </si>
  <si>
    <t>Fe:Si ratio in oceanic arc basalt</t>
  </si>
  <si>
    <t>Keleman</t>
  </si>
  <si>
    <t>FeS+2*FeS2</t>
  </si>
  <si>
    <t>32.07/ds_rho/10</t>
  </si>
  <si>
    <t>RChlorite_pre</t>
  </si>
  <si>
    <t xml:space="preserve">5*Fe{2+} + 2*Al{3+}  + 3*H4SiO4 + 6*H20 = Fe5Al2Si3O10(OH)[8] + 16*H{+} </t>
  </si>
  <si>
    <t>kChlorite_pre*(Omega_RChlorite_pre-1)</t>
  </si>
  <si>
    <t>kChlorite_pre</t>
  </si>
  <si>
    <t>KspChlorite</t>
  </si>
  <si>
    <t>RBasalt_dis_Mn</t>
  </si>
  <si>
    <t>(Mn)[rMnSi] = rMnSi*Fe</t>
  </si>
  <si>
    <t>rMnSi</t>
  </si>
  <si>
    <t>70% of POC is marine, rest terrestrial</t>
  </si>
  <si>
    <t>flux_top</t>
  </si>
  <si>
    <t>conversion_flux</t>
  </si>
  <si>
    <t>unit_flux</t>
  </si>
  <si>
    <t>mmol/m2/d</t>
  </si>
  <si>
    <t>pmol/cm2/yr</t>
  </si>
  <si>
    <t>flux_top_measured</t>
  </si>
  <si>
    <t>1e4/365</t>
  </si>
  <si>
    <t>conversion_profile</t>
  </si>
  <si>
    <t>unit_profile</t>
  </si>
  <si>
    <t>umol/m2/d</t>
  </si>
  <si>
    <t>1e7/365</t>
  </si>
  <si>
    <t>Fe{2+} + OH{-} = Fe(OH){+}</t>
  </si>
  <si>
    <t>Fe{2+} + 2*OH{-} = Fe(OH)[2]</t>
  </si>
  <si>
    <t>Al{3+} + OH{-} = Al(OH){2+}</t>
  </si>
  <si>
    <t>Al{3+} + 2*OH{-} = Al(OH)[2]{+}</t>
  </si>
  <si>
    <t>Al{3+} + 3*OH{-} = Al(OH)[3]</t>
  </si>
  <si>
    <t>Al{3+} + 4*OH{-} = Al(OH)[4]{-}</t>
  </si>
  <si>
    <r>
      <t>Δz</t>
    </r>
    <r>
      <rPr>
        <b/>
        <sz val="5"/>
        <color rgb="FF2E2E2E"/>
        <rFont val="Georgia"/>
        <family val="1"/>
      </rPr>
      <t>2</t>
    </r>
  </si>
  <si>
    <t>C</t>
  </si>
  <si>
    <r>
      <t>a</t>
    </r>
    <r>
      <rPr>
        <b/>
        <sz val="5"/>
        <color rgb="FF2E2E2E"/>
        <rFont val="Georgia"/>
        <family val="1"/>
      </rPr>
      <t>0</t>
    </r>
  </si>
  <si>
    <r>
      <t>a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</si>
  <si>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</t>
    </r>
  </si>
  <si>
    <r>
      <t>F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</si>
  <si>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</si>
  <si>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</si>
  <si>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ox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</si>
  <si>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</si>
  <si>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2'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</si>
  <si>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1'</t>
    </r>
  </si>
  <si>
    <r>
      <t>SO4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</si>
  <si>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NTA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</t>
    </r>
  </si>
  <si>
    <r>
      <t>β</t>
    </r>
    <r>
      <rPr>
        <b/>
        <sz val="5"/>
        <color rgb="FF2E2E2E"/>
        <rFont val="Georgia"/>
        <family val="1"/>
      </rPr>
      <t>1∗0</t>
    </r>
  </si>
  <si>
    <r>
      <t>F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</si>
  <si>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</si>
  <si>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</si>
  <si>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HCO</t>
    </r>
    <r>
      <rPr>
        <b/>
        <sz val="5"/>
        <color rgb="FF2E2E2E"/>
        <rFont val="Georgia"/>
        <family val="1"/>
      </rPr>
      <t>3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</si>
  <si>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</si>
  <si>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ox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20</t>
    </r>
  </si>
  <si>
    <r>
      <t>SO</t>
    </r>
    <r>
      <rPr>
        <b/>
        <sz val="5"/>
        <color rgb="FF2E2E2E"/>
        <rFont val="Georgia"/>
        <family val="1"/>
      </rPr>
      <t>4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</si>
  <si>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r>
      <t>NTA</t>
    </r>
    <r>
      <rPr>
        <b/>
        <i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</si>
  <si>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Y</t>
  </si>
  <si>
    <t>La</t>
  </si>
  <si>
    <t>Ce</t>
  </si>
  <si>
    <t>Pr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</si>
  <si>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</si>
  <si>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</si>
  <si>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</si>
  <si>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</si>
  <si>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</si>
  <si>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</si>
  <si>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</si>
  <si>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</si>
  <si>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</si>
  <si>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</si>
  <si>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r>
      <t>Cl</t>
    </r>
    <r>
      <rPr>
        <b/>
        <sz val="6"/>
        <color rgb="FF2E2E2E"/>
        <rFont val="Georgia"/>
        <family val="1"/>
      </rPr>
      <t>β</t>
    </r>
    <r>
      <rPr>
        <b/>
        <sz val="5"/>
        <color rgb="FF2E2E2E"/>
        <rFont val="Georgia"/>
        <family val="1"/>
      </rPr>
      <t>10</t>
    </r>
  </si>
  <si>
    <t>I</t>
  </si>
  <si>
    <t>T</t>
  </si>
  <si>
    <t>p</t>
  </si>
  <si>
    <t>Ndnr{3+} + H3SiO4{-} = NdnrH3SiO4{2+}</t>
  </si>
  <si>
    <t>Ndr{3+} + H3SiO4{-} = NdrH3SiO4{2+}</t>
  </si>
  <si>
    <t>reference</t>
  </si>
  <si>
    <t>Pierrot_Millero2016</t>
  </si>
  <si>
    <t>Schijf_Byrne2021</t>
  </si>
  <si>
    <t>Ndnr{3+} + 2*H3SiO4{-} = Ndnr(H3SiO4)[2]{+}</t>
  </si>
  <si>
    <t>Ndr{3+} + 2*H3SiO4{-} = Ndr(H3SiO4)[2]{+}</t>
  </si>
  <si>
    <t>TH4SiO4</t>
  </si>
  <si>
    <t>TH4SiO4BW</t>
  </si>
  <si>
    <t>NdPO4 = Nd{3+} + PO4{3-}</t>
  </si>
  <si>
    <t>seawater (7oC, salinity 35)</t>
  </si>
  <si>
    <t>seawater (7oC, salinity 35, pressure = 20 atm)</t>
  </si>
  <si>
    <t>dissolution</t>
  </si>
  <si>
    <t>seacarb</t>
  </si>
  <si>
    <t>Liu_Millero2003</t>
  </si>
  <si>
    <t>Ksp0 (25oC), activity coeff from Pierrot_Millero2016</t>
  </si>
  <si>
    <t>Silva2002</t>
  </si>
  <si>
    <t>Rickard2006</t>
  </si>
  <si>
    <t>KspCaCO3</t>
  </si>
  <si>
    <t>Si(Al)[0.36]O2(OH)[1.08] + 0.92*H2O + 1.08*H{+} = H4SiO4 + 0.36*Al{3+}</t>
  </si>
  <si>
    <t>OELKERS_GISLASON2001/SUPCRTBL</t>
  </si>
  <si>
    <t>Fe5Al2Si3O10(OH)[8] + 16*H{+} = 5*Fe{2+} + 2*Al{3+}  + 3*H4SiO4 + 6*H20</t>
  </si>
  <si>
    <t>Thermochimie</t>
  </si>
  <si>
    <t>Fe{2+} + HS{-} = FeS + H{+}</t>
  </si>
  <si>
    <t>Ksp0 (23oC), activity coeff from Pierrot_Millero2016</t>
  </si>
  <si>
    <t>Fe_free*HS/(H*KspFeS)</t>
  </si>
  <si>
    <t>kFeSpre*Fe*TH2S*(Omega_RFeS_pre-1)</t>
  </si>
  <si>
    <t>Dale 2009</t>
  </si>
  <si>
    <t>cm2/yr</t>
  </si>
  <si>
    <t>Pankow and Morgan 1979</t>
  </si>
  <si>
    <t>kCaCO3pre*CaCO3*(Omega_RCaCO3_pre-1)</t>
  </si>
  <si>
    <t>kCaCO3dis0*CaCO3 + kCaCO3dis1*CaCO3*(1-Omega_RCaCO3_dis)^nCaCO3dis</t>
  </si>
  <si>
    <t>kCaCO3dis0</t>
  </si>
  <si>
    <t>SACaCO3</t>
  </si>
  <si>
    <t>m2/g</t>
  </si>
  <si>
    <t>MCaCO3</t>
  </si>
  <si>
    <t>kCaCO3dis1</t>
  </si>
  <si>
    <t>Calcite specific surface area</t>
  </si>
  <si>
    <t>Calcite molecular weight</t>
  </si>
  <si>
    <t>close to equilibrium rate</t>
  </si>
  <si>
    <t>far from equilibrum rate</t>
  </si>
  <si>
    <t>far from equilibrium reaction order</t>
  </si>
  <si>
    <t>Naviaux 2019</t>
  </si>
  <si>
    <t>nCaCO3dis</t>
  </si>
  <si>
    <t>kBasalt*Basalt*H/(Al_free)^(1/3)*(1-Omega_RBasalt_dis)/ (aBasalt + Age)^pBasalt</t>
  </si>
  <si>
    <t>10^(-5.6)*365*24*3600*exp(-EaBasalt/8.314/(273.15+temp))*0.6473/0.0746^0.33</t>
  </si>
  <si>
    <t>NdnrPO4</t>
  </si>
  <si>
    <t>NdrPO4</t>
  </si>
  <si>
    <t>Nd_PO4</t>
  </si>
  <si>
    <t>NdnrPO4+NdrPO4</t>
  </si>
  <si>
    <t>144.24/ds_rho*1000</t>
  </si>
  <si>
    <t>eNd_PO4</t>
  </si>
  <si>
    <t>(NdrPO4/NdnrPO4/0.512638-1)*1e4</t>
  </si>
  <si>
    <t>FNdnrPO40</t>
  </si>
  <si>
    <t>FNdrPO40</t>
  </si>
  <si>
    <t>eNdPO4</t>
  </si>
  <si>
    <t>RNdnrPO4_dis</t>
  </si>
  <si>
    <t>RNdrPO4_dis</t>
  </si>
  <si>
    <t xml:space="preserve">NdnrPO4 = Ndnr{3+} + PO4{3-} </t>
  </si>
  <si>
    <t>NdrPO4 = Ndr{3+} + PO4{3-}</t>
  </si>
  <si>
    <t>kNdPO4_dis*NdnrPO4*(Omega_RNdnrPO4_pre-1)</t>
  </si>
  <si>
    <t>kNdPO4_dis*NdrPO4*(Omega_RNdrPO4_pre-1)</t>
  </si>
  <si>
    <t>kNdPO4_pre</t>
  </si>
  <si>
    <t>Fsed*0.02/87.383*1000</t>
  </si>
  <si>
    <t>50e-6*365*24</t>
  </si>
  <si>
    <t>AA+HH leach</t>
  </si>
  <si>
    <t>seawater (2oC, salinity 35, pressure = 300 atm)</t>
  </si>
  <si>
    <t>Ksp0 (2oC, pressure = 300 atm from SUPCRTBL), activity coeff from Pierrot_Millero2016</t>
  </si>
  <si>
    <t>Ksp0 (2oC), activity coeff from Pierrot_Millero2016</t>
  </si>
  <si>
    <t>rhabdophane</t>
  </si>
  <si>
    <t>Gausse2016</t>
  </si>
  <si>
    <t>L*(exp(x*pgrid/L)-1)/(exp(pgrid)-1)</t>
  </si>
  <si>
    <t>28*ds_rho</t>
  </si>
  <si>
    <t>kNdPO4_pre*NdnrPO4/(NdnrPO4+NdrPO4)*(Omega_RNdnrPO4_pre-1)</t>
  </si>
  <si>
    <t>kNdPO4_pre*NdrPO4/(NdnrPO4+NdrPO4)*(Omega_RNdrPO4_pre-1)</t>
  </si>
  <si>
    <t>Fe_free*CO3/KspFeCO3</t>
  </si>
  <si>
    <t>H2PO4{-},HPO4{2-},PO4{3-}/PO4_free,H3PO4</t>
  </si>
  <si>
    <t>dissolved_summed_pH</t>
  </si>
  <si>
    <t>dissolved_summed</t>
  </si>
  <si>
    <t>L/10</t>
  </si>
  <si>
    <t>kFeOOHH2S*FeOOH*TH2S^0.5</t>
  </si>
  <si>
    <t>Ndnr_free*PO4/(KspNdPO4*Ndnr/(Ndnr+Ndr))</t>
  </si>
  <si>
    <t>Ndr_free*PO4/(KspNdPO4*Ndr/(Ndnr+Ndr))</t>
  </si>
  <si>
    <t>Ndnr_free*PO4/(KspNdPO4*NdnrPO4/(NdnrPO4+NdrPO4))</t>
  </si>
  <si>
    <t>Ndr_free*PO4/(KspNdPO4*NdrPO4/(NdnrPO4+NdrPO4))</t>
  </si>
  <si>
    <t>rNdrNdnr</t>
  </si>
  <si>
    <t>fNd</t>
  </si>
  <si>
    <t>TNdnr</t>
  </si>
  <si>
    <t>TNdr</t>
  </si>
  <si>
    <t>FNdnr_ads_Mn0</t>
  </si>
  <si>
    <t>FNdr_ads_Mn0</t>
  </si>
  <si>
    <t>FNdnr_ads_Fe0</t>
  </si>
  <si>
    <t>FNdr_ads_Fe0</t>
  </si>
  <si>
    <t>KNd_ads_Mn</t>
  </si>
  <si>
    <t>KNd_ads_Fe</t>
  </si>
  <si>
    <t>surface</t>
  </si>
  <si>
    <t>species</t>
  </si>
  <si>
    <t xml:space="preserve">Ndnr_ads_Mn </t>
  </si>
  <si>
    <t xml:space="preserve"> KNd_ads_Mn*Ndnr*MnO2</t>
  </si>
  <si>
    <t xml:space="preserve">Ndnr_ads_Fe </t>
  </si>
  <si>
    <t xml:space="preserve"> KNd_ads_Fe*Ndnr*FeOOH</t>
  </si>
  <si>
    <t xml:space="preserve">Ndr_ads_Mn </t>
  </si>
  <si>
    <t xml:space="preserve"> KNd_ads_Mn*Ndr*MnO2</t>
  </si>
  <si>
    <t xml:space="preserve">Ndr_ads_Fe </t>
  </si>
  <si>
    <t xml:space="preserve"> KNd_ads_Fe*Ndr*FeOOH</t>
  </si>
  <si>
    <t>dissolved_adsorbed_summed</t>
  </si>
  <si>
    <t>Ndnr0</t>
  </si>
  <si>
    <t>Ndr0</t>
  </si>
  <si>
    <t>Nd0</t>
  </si>
  <si>
    <t>eNd0</t>
  </si>
  <si>
    <t>Ndnr{3+}/Ndnr_free,Ndnr,Ndnr_ads_Mn,Ndnr_ads_Fe</t>
  </si>
  <si>
    <t>Ndr{3+}/Ndr_free,Ndr,Ndr_ads_Mn,Ndr_ads_Fe</t>
  </si>
  <si>
    <t>(TNdnr+TNdr)</t>
  </si>
  <si>
    <t>(TNdr/TNdnr/0.512638-1)*1e4</t>
  </si>
  <si>
    <t>TNd</t>
  </si>
  <si>
    <t>TeNd</t>
  </si>
  <si>
    <t>Nd_pw</t>
  </si>
  <si>
    <t>Ndnr+Ndr</t>
  </si>
  <si>
    <t>eNd_pw</t>
  </si>
  <si>
    <t>(Ndr/Ndnr/0.512638-1)*1e4</t>
  </si>
  <si>
    <t>Nd_MnO2</t>
  </si>
  <si>
    <t>Ndnr_ads_Mn+Ndr_ads_Mn</t>
  </si>
  <si>
    <t>(Ndr_ads_Mn/Ndnr_ads_Mn/0.512638-1)*1e4</t>
  </si>
  <si>
    <t>Nd_FeOOH</t>
  </si>
  <si>
    <t>Ndnr_ads_Fe+Ndr_ads_Fe</t>
  </si>
  <si>
    <t>(Ndr_ads_Fe/Ndnr_ads_Fe/0.512638-1)*1e4</t>
  </si>
  <si>
    <t>Nd_auth</t>
  </si>
  <si>
    <t>eNd_auth</t>
  </si>
  <si>
    <t>NdnrPO4+NdrPO4+Ndnr_ads_Mn+Ndr_ads_Mn+Ndnr_ads_Fe+Ndr_ads_Fe</t>
  </si>
  <si>
    <t>((Ndr_ads_Mn+Ndr_ads_Fe+NdrPO4)/(Ndnr_ads_Mn+Ndnr_ads_Fe+NdnrPO4)/0.512638-1)*1e4</t>
  </si>
  <si>
    <t>Nd_f_free</t>
  </si>
  <si>
    <t>Ndnr_free/Ndnr*100</t>
  </si>
  <si>
    <t>%</t>
  </si>
  <si>
    <t>KNd_ads_Mn*FMnO20*Ndnr0</t>
  </si>
  <si>
    <t>KNd_ads_Mn*FMnO20*Ndr0</t>
  </si>
  <si>
    <t>KNd_ads_Fe*FFeOOH0*Ndnr0</t>
  </si>
  <si>
    <t>KNd_ads_Fe*FFeOOH0*Ndr0</t>
  </si>
  <si>
    <t>Dbir0 * exp(-x / xbir)</t>
  </si>
  <si>
    <t>0.1/(86.93685/ds_rho/10)</t>
  </si>
  <si>
    <t>0.5/(88.85174/ds_rho/10)</t>
  </si>
  <si>
    <t>Dbt0 *erfc((x-xbt)/1)/2</t>
  </si>
  <si>
    <t>2.4*BSi</t>
  </si>
  <si>
    <t>nM</t>
  </si>
  <si>
    <t>TMn</t>
  </si>
  <si>
    <t>TFe</t>
  </si>
  <si>
    <t>Fe_ads_Mn</t>
  </si>
  <si>
    <t>Mn_ads_Mn</t>
  </si>
  <si>
    <t>Fe_ads_Fe</t>
  </si>
  <si>
    <t>Mn_ads_Fe</t>
  </si>
  <si>
    <t>KFe_ads_Mn*MnO2*Fe</t>
  </si>
  <si>
    <t>KFe_ads_Fe*FeOOH*Fe</t>
  </si>
  <si>
    <t>KMn_ads_Mn*MnO2*Mn</t>
  </si>
  <si>
    <t>KMn_ads_Fe*FeOOH*Mn</t>
  </si>
  <si>
    <t>KMn_ads_Mn</t>
  </si>
  <si>
    <t>KMn_ads_Fe</t>
  </si>
  <si>
    <t>KFe_ads_Mn</t>
  </si>
  <si>
    <t>KFe_ads_Fe</t>
  </si>
  <si>
    <t>FMn_ads_Mn0</t>
  </si>
  <si>
    <t>FMn_ads_Fe0</t>
  </si>
  <si>
    <t>FFe_ads_Mn0</t>
  </si>
  <si>
    <t>FFe_ads_Fe0</t>
  </si>
  <si>
    <t>KMn_ads_Mn*FMnO20*Mn0</t>
  </si>
  <si>
    <t>KMn_ads_Fe*FFeOOH0*Mn0</t>
  </si>
  <si>
    <t>KFe_ads_Mn*FMnO20*Fe0</t>
  </si>
  <si>
    <t>KFe_ads_Fe*FFeOOH0*Fe0</t>
  </si>
  <si>
    <t>Mn{2+},Mn_ads_Mn,Mn_ads_Fe</t>
  </si>
  <si>
    <t>Fe{2+}/Fe_free,Fe_ads_Mn,Fe_ads_Fe</t>
  </si>
  <si>
    <t>kO2Mn_ads*O2*(Mn_ads_Mn+Mn_ads_Fe)*dstopw</t>
  </si>
  <si>
    <t>kO2Fe_ads*O2*(Fe_ads_Mn+Fe_ads_Fe)*dstopw</t>
  </si>
  <si>
    <t>Mn_ads</t>
  </si>
  <si>
    <t>Mn_ads_Mn+Mn_ads_Fe</t>
  </si>
  <si>
    <t>54.94/ds_rho*1e3</t>
  </si>
  <si>
    <t>Fe_ads</t>
  </si>
  <si>
    <t>Fe_ads_Mn+Fe_ads_Fe</t>
  </si>
  <si>
    <t>55.85/ds_rho*1e3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</si>
</sst>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0.00000000000000000"/>
    <numFmt numFmtId="166" formatCode="0.0000E+00"/>
    <numFmt numFmtId="167" formatCode="0.0000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Times New Roman"/>
      <family val="1"/>
      <charset val="204"/>
    </font>
    <font>
      <sz val="7"/>
      <color indexed="8"/>
      <name val="Arial"/>
      <family val="2"/>
    </font>
    <font>
      <sz val="11"/>
      <color indexed="63"/>
      <name val="Calibri"/>
      <family val="2"/>
      <scheme val="minor"/>
    </font>
    <font>
      <b/>
      <sz val="6"/>
      <color rgb="FF2E2E2E"/>
      <name val="Georgia"/>
      <family val="1"/>
    </font>
    <font>
      <b/>
      <sz val="5"/>
      <color rgb="FF2E2E2E"/>
      <name val="Georgia"/>
      <family val="1"/>
    </font>
    <font>
      <b/>
      <i/>
      <sz val="6"/>
      <color rgb="FF2E2E2E"/>
      <name val="Georgia"/>
      <family val="1"/>
    </font>
    <font>
      <sz val="6"/>
      <color rgb="FF2E2E2E"/>
      <name val="Georgia"/>
      <family val="1"/>
    </font>
    <font>
      <b/>
      <i/>
      <sz val="5"/>
      <color rgb="FF2E2E2E"/>
      <name val="Georgia"/>
      <family val="1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14" fillId="0" borderId="0" xfId="0" applyFont="1"/>
    <xf numFmtId="0" fontId="13" fillId="0" borderId="0" xfId="0" applyFont="1"/>
    <xf numFmtId="0" fontId="12" fillId="0" borderId="0" xfId="0" applyFont="1"/>
    <xf numFmtId="0" fontId="11" fillId="0" borderId="0" xfId="0" applyFont="1"/>
    <xf numFmtId="0" fontId="15" fillId="0" borderId="0" xfId="0" applyFont="1"/>
    <xf numFmtId="0" fontId="15" fillId="0" borderId="0" xfId="0" applyFont="1" applyFill="1"/>
    <xf numFmtId="2" fontId="0" fillId="0" borderId="0" xfId="0" applyNumberFormat="1" applyAlignment="1">
      <alignment horizontal="right" vertical="center"/>
    </xf>
    <xf numFmtId="2" fontId="0" fillId="0" borderId="0" xfId="0" applyNumberFormat="1" applyFont="1" applyFill="1" applyAlignment="1">
      <alignment horizontal="right" vertical="center"/>
    </xf>
    <xf numFmtId="0" fontId="10" fillId="0" borderId="0" xfId="0" applyFont="1"/>
    <xf numFmtId="0" fontId="9" fillId="0" borderId="0" xfId="0" applyFont="1"/>
    <xf numFmtId="0" fontId="0" fillId="0" borderId="0" xfId="0" applyAlignment="1">
      <alignment wrapText="1"/>
    </xf>
    <xf numFmtId="11" fontId="0" fillId="0" borderId="0" xfId="0" applyNumberFormat="1"/>
    <xf numFmtId="0" fontId="0" fillId="0" borderId="0" xfId="0" applyFill="1"/>
    <xf numFmtId="11" fontId="0" fillId="0" borderId="0" xfId="0" applyNumberFormat="1" applyFill="1"/>
    <xf numFmtId="0" fontId="8" fillId="0" borderId="0" xfId="0" applyFont="1"/>
    <xf numFmtId="11" fontId="15" fillId="0" borderId="0" xfId="0" applyNumberFormat="1" applyFont="1"/>
    <xf numFmtId="11" fontId="15" fillId="0" borderId="0" xfId="0" applyNumberFormat="1" applyFont="1" applyFill="1"/>
    <xf numFmtId="0" fontId="7" fillId="0" borderId="0" xfId="0" applyFont="1"/>
    <xf numFmtId="0" fontId="6" fillId="0" borderId="0" xfId="0" applyFont="1"/>
    <xf numFmtId="0" fontId="5" fillId="0" borderId="0" xfId="0" applyFont="1"/>
    <xf numFmtId="0" fontId="4" fillId="0" borderId="0" xfId="0" applyFont="1"/>
    <xf numFmtId="0" fontId="0" fillId="0" borderId="0" xfId="0" applyFont="1"/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center" wrapText="1"/>
    </xf>
    <xf numFmtId="164" fontId="19" fillId="0" borderId="0" xfId="0" applyNumberFormat="1" applyFont="1" applyAlignment="1">
      <alignment horizontal="left" vertical="top" shrinkToFit="1"/>
    </xf>
    <xf numFmtId="0" fontId="0" fillId="0" borderId="0" xfId="0" applyFont="1" applyAlignment="1">
      <alignment horizontal="center"/>
    </xf>
    <xf numFmtId="1" fontId="19" fillId="0" borderId="0" xfId="0" applyNumberFormat="1" applyFont="1" applyAlignment="1">
      <alignment horizontal="center" vertical="top" shrinkToFit="1"/>
    </xf>
    <xf numFmtId="0" fontId="0" fillId="0" borderId="0" xfId="0" applyFont="1" applyBorder="1" applyAlignment="1"/>
    <xf numFmtId="164" fontId="0" fillId="0" borderId="0" xfId="0" applyNumberFormat="1" applyFont="1" applyBorder="1" applyAlignment="1"/>
    <xf numFmtId="2" fontId="0" fillId="0" borderId="0" xfId="0" applyNumberFormat="1" applyFont="1" applyBorder="1" applyAlignment="1"/>
    <xf numFmtId="0" fontId="17" fillId="0" borderId="0" xfId="0" applyFont="1" applyBorder="1" applyAlignment="1">
      <alignment vertical="top" wrapText="1"/>
    </xf>
    <xf numFmtId="164" fontId="17" fillId="0" borderId="0" xfId="0" applyNumberFormat="1" applyFont="1" applyBorder="1" applyAlignment="1">
      <alignment vertical="top" shrinkToFit="1"/>
    </xf>
    <xf numFmtId="1" fontId="17" fillId="0" borderId="0" xfId="0" applyNumberFormat="1" applyFont="1" applyBorder="1" applyAlignment="1">
      <alignment vertical="top" shrinkToFit="1"/>
    </xf>
    <xf numFmtId="2" fontId="15" fillId="0" borderId="0" xfId="0" applyNumberFormat="1" applyFont="1" applyBorder="1" applyAlignment="1"/>
    <xf numFmtId="0" fontId="15" fillId="0" borderId="0" xfId="0" applyFont="1" applyBorder="1" applyAlignment="1"/>
    <xf numFmtId="1" fontId="15" fillId="0" borderId="0" xfId="0" applyNumberFormat="1" applyFont="1" applyBorder="1" applyAlignment="1"/>
    <xf numFmtId="2" fontId="17" fillId="0" borderId="0" xfId="0" applyNumberFormat="1" applyFont="1" applyBorder="1" applyAlignment="1">
      <alignment vertical="top" shrinkToFit="1"/>
    </xf>
    <xf numFmtId="1" fontId="20" fillId="0" borderId="0" xfId="0" applyNumberFormat="1" applyFont="1" applyBorder="1" applyAlignment="1">
      <alignment vertical="top" shrinkToFit="1"/>
    </xf>
    <xf numFmtId="164" fontId="20" fillId="0" borderId="0" xfId="0" applyNumberFormat="1" applyFont="1" applyBorder="1" applyAlignment="1">
      <alignment vertical="top" shrinkToFit="1"/>
    </xf>
    <xf numFmtId="0" fontId="0" fillId="0" borderId="0" xfId="0" applyFont="1" applyFill="1" applyBorder="1" applyAlignment="1"/>
    <xf numFmtId="0" fontId="3" fillId="0" borderId="0" xfId="0" applyFont="1"/>
    <xf numFmtId="2" fontId="0" fillId="0" borderId="0" xfId="0" applyNumberFormat="1" applyFont="1"/>
    <xf numFmtId="0" fontId="2" fillId="0" borderId="0" xfId="0" applyFont="1"/>
    <xf numFmtId="11" fontId="2" fillId="0" borderId="0" xfId="0" applyNumberFormat="1" applyFont="1"/>
    <xf numFmtId="49" fontId="2" fillId="0" borderId="0" xfId="0" applyNumberFormat="1" applyFont="1"/>
    <xf numFmtId="0" fontId="21" fillId="0" borderId="0" xfId="0" applyFont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0" fontId="24" fillId="0" borderId="0" xfId="0" applyFont="1" applyAlignment="1">
      <alignment vertical="center" wrapText="1"/>
    </xf>
    <xf numFmtId="0" fontId="22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2" fontId="24" fillId="0" borderId="0" xfId="0" applyNumberFormat="1" applyFont="1" applyAlignment="1">
      <alignment vertical="center" wrapText="1"/>
    </xf>
    <xf numFmtId="0" fontId="1" fillId="0" borderId="0" xfId="0" applyFont="1"/>
    <xf numFmtId="2" fontId="0" fillId="0" borderId="0" xfId="0" applyNumberFormat="1"/>
    <xf numFmtId="166" fontId="15" fillId="0" borderId="0" xfId="0" applyNumberFormat="1" applyFont="1" applyFill="1"/>
    <xf numFmtId="166" fontId="0" fillId="0" borderId="0" xfId="0" applyNumberFormat="1"/>
    <xf numFmtId="166" fontId="15" fillId="0" borderId="0" xfId="0" applyNumberFormat="1" applyFont="1"/>
    <xf numFmtId="165" fontId="0" fillId="0" borderId="0" xfId="0" applyNumberFormat="1" applyAlignment="1">
      <alignment horizontal="right" vertical="center"/>
    </xf>
    <xf numFmtId="0" fontId="26" fillId="0" borderId="0" xfId="0" applyFont="1"/>
    <xf numFmtId="11" fontId="26" fillId="0" borderId="0" xfId="0" applyNumberFormat="1" applyFont="1"/>
    <xf numFmtId="167" fontId="1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abSelected="1" zoomScale="130" zoomScaleNormal="130" workbookViewId="0">
      <selection activeCell="C5" sqref="C5"/>
    </sheetView>
  </sheetViews>
  <sheetFormatPr defaultColWidth="9.23046875" defaultRowHeight="14.6" x14ac:dyDescent="0.4"/>
  <cols>
    <col min="1" max="1" width="9.23046875" style="1"/>
    <col min="2" max="2" width="12.61328125" style="1" bestFit="1" customWidth="1"/>
    <col min="3" max="3" width="27.765625" style="1" bestFit="1" customWidth="1"/>
    <col min="4" max="4" width="53.53515625" style="1" bestFit="1" customWidth="1"/>
    <col min="5" max="6" width="11.61328125" style="1" bestFit="1" customWidth="1"/>
    <col min="7" max="7" width="25.15234375" bestFit="1" customWidth="1"/>
    <col min="8" max="16384" width="9.23046875" style="1"/>
  </cols>
  <sheetData>
    <row r="1" spans="1:7" ht="14.15" x14ac:dyDescent="0.35">
      <c r="A1" s="21" t="s">
        <v>133</v>
      </c>
      <c r="B1" s="2" t="s">
        <v>90</v>
      </c>
      <c r="C1" s="1" t="s">
        <v>0</v>
      </c>
      <c r="D1" s="3" t="s">
        <v>91</v>
      </c>
      <c r="E1" s="15" t="s">
        <v>330</v>
      </c>
      <c r="F1" s="15" t="s">
        <v>331</v>
      </c>
      <c r="G1" s="41"/>
    </row>
    <row r="2" spans="1:7" x14ac:dyDescent="0.4">
      <c r="A2" s="1">
        <v>1</v>
      </c>
      <c r="B2" s="52" t="s">
        <v>2</v>
      </c>
      <c r="C2" s="1" t="s">
        <v>22</v>
      </c>
      <c r="E2" s="15" t="s">
        <v>340</v>
      </c>
      <c r="F2" s="15" t="s">
        <v>332</v>
      </c>
      <c r="G2" s="12"/>
    </row>
    <row r="3" spans="1:7" x14ac:dyDescent="0.4">
      <c r="A3" s="1">
        <v>1</v>
      </c>
      <c r="B3" s="1" t="s">
        <v>3</v>
      </c>
      <c r="C3" s="1" t="s">
        <v>22</v>
      </c>
      <c r="E3" s="15" t="s">
        <v>340</v>
      </c>
      <c r="F3" s="15" t="s">
        <v>332</v>
      </c>
      <c r="G3" s="12"/>
    </row>
    <row r="4" spans="1:7" x14ac:dyDescent="0.4">
      <c r="A4" s="1">
        <v>1</v>
      </c>
      <c r="B4" s="1" t="s">
        <v>1</v>
      </c>
      <c r="C4" s="1" t="s">
        <v>22</v>
      </c>
      <c r="D4" s="2" t="s">
        <v>88</v>
      </c>
      <c r="E4" s="15" t="s">
        <v>340</v>
      </c>
      <c r="F4" s="15" t="s">
        <v>332</v>
      </c>
      <c r="G4" s="12"/>
    </row>
    <row r="5" spans="1:7" x14ac:dyDescent="0.4">
      <c r="A5" s="1">
        <v>1</v>
      </c>
      <c r="B5" s="1" t="s">
        <v>4</v>
      </c>
      <c r="C5" s="1" t="s">
        <v>22</v>
      </c>
      <c r="E5" s="15" t="s">
        <v>340</v>
      </c>
      <c r="F5" s="15" t="s">
        <v>332</v>
      </c>
      <c r="G5" s="12"/>
    </row>
    <row r="6" spans="1:7" x14ac:dyDescent="0.4">
      <c r="A6" s="1">
        <v>1</v>
      </c>
      <c r="B6" s="1" t="s">
        <v>5</v>
      </c>
      <c r="C6" s="1" t="s">
        <v>22</v>
      </c>
      <c r="E6" s="15" t="s">
        <v>340</v>
      </c>
      <c r="F6" s="15" t="s">
        <v>332</v>
      </c>
      <c r="G6" s="12"/>
    </row>
    <row r="7" spans="1:7" x14ac:dyDescent="0.4">
      <c r="A7" s="1">
        <v>1</v>
      </c>
      <c r="B7" s="1" t="s">
        <v>6</v>
      </c>
      <c r="C7" s="1" t="s">
        <v>22</v>
      </c>
      <c r="E7" s="15" t="s">
        <v>340</v>
      </c>
      <c r="F7" s="15" t="s">
        <v>332</v>
      </c>
      <c r="G7" s="12"/>
    </row>
    <row r="8" spans="1:7" x14ac:dyDescent="0.4">
      <c r="A8" s="1">
        <v>1</v>
      </c>
      <c r="B8" s="1" t="s">
        <v>7</v>
      </c>
      <c r="C8" s="1" t="s">
        <v>22</v>
      </c>
      <c r="E8" s="15" t="s">
        <v>340</v>
      </c>
      <c r="F8" s="15" t="s">
        <v>332</v>
      </c>
      <c r="G8" s="12"/>
    </row>
    <row r="9" spans="1:7" ht="13.95" customHeight="1" x14ac:dyDescent="0.4">
      <c r="A9" s="1">
        <v>1</v>
      </c>
      <c r="B9" s="1" t="s">
        <v>8</v>
      </c>
      <c r="C9" s="1" t="s">
        <v>22</v>
      </c>
      <c r="E9" s="15" t="s">
        <v>340</v>
      </c>
      <c r="F9" s="15" t="s">
        <v>332</v>
      </c>
      <c r="G9" s="12"/>
    </row>
    <row r="10" spans="1:7" x14ac:dyDescent="0.4">
      <c r="A10" s="1">
        <v>1</v>
      </c>
      <c r="B10" s="1" t="s">
        <v>9</v>
      </c>
      <c r="C10" s="1" t="s">
        <v>22</v>
      </c>
      <c r="E10" s="52" t="s">
        <v>333</v>
      </c>
      <c r="F10" s="15" t="s">
        <v>332</v>
      </c>
      <c r="G10" s="12"/>
    </row>
    <row r="11" spans="1:7" x14ac:dyDescent="0.4">
      <c r="A11" s="1">
        <v>1</v>
      </c>
      <c r="B11" s="1" t="s">
        <v>10</v>
      </c>
      <c r="C11" s="1" t="s">
        <v>22</v>
      </c>
      <c r="D11" s="4" t="s">
        <v>135</v>
      </c>
      <c r="E11" s="15" t="s">
        <v>340</v>
      </c>
      <c r="F11" s="15" t="s">
        <v>332</v>
      </c>
      <c r="G11" s="12"/>
    </row>
    <row r="12" spans="1:7" x14ac:dyDescent="0.4">
      <c r="B12" s="20" t="s">
        <v>487</v>
      </c>
      <c r="C12" s="20" t="s">
        <v>22</v>
      </c>
      <c r="D12" s="20" t="s">
        <v>516</v>
      </c>
      <c r="E12" s="20" t="s">
        <v>340</v>
      </c>
      <c r="F12" s="15" t="s">
        <v>332</v>
      </c>
      <c r="G12" s="12"/>
    </row>
    <row r="13" spans="1:7" x14ac:dyDescent="0.4">
      <c r="A13" s="1">
        <v>1</v>
      </c>
      <c r="B13" s="52" t="s">
        <v>705</v>
      </c>
      <c r="C13" s="52" t="s">
        <v>22</v>
      </c>
      <c r="E13" s="52" t="s">
        <v>340</v>
      </c>
      <c r="F13" s="52" t="s">
        <v>332</v>
      </c>
    </row>
    <row r="14" spans="1:7" x14ac:dyDescent="0.4">
      <c r="A14" s="1">
        <v>1</v>
      </c>
      <c r="B14" s="52" t="s">
        <v>706</v>
      </c>
      <c r="C14" s="52" t="s">
        <v>22</v>
      </c>
      <c r="E14" s="52" t="s">
        <v>340</v>
      </c>
      <c r="F14" s="52" t="s">
        <v>332</v>
      </c>
    </row>
    <row r="15" spans="1:7" x14ac:dyDescent="0.4">
      <c r="A15" s="1">
        <v>1</v>
      </c>
      <c r="B15" s="1" t="s">
        <v>12</v>
      </c>
      <c r="C15" s="1" t="s">
        <v>23</v>
      </c>
      <c r="E15" s="15" t="s">
        <v>340</v>
      </c>
      <c r="F15" s="15" t="s">
        <v>332</v>
      </c>
      <c r="G15" s="12"/>
    </row>
    <row r="16" spans="1:7" x14ac:dyDescent="0.4">
      <c r="A16" s="1">
        <v>1</v>
      </c>
      <c r="B16" s="4" t="s">
        <v>13</v>
      </c>
      <c r="C16" s="1" t="s">
        <v>23</v>
      </c>
      <c r="D16" s="1" t="s">
        <v>55</v>
      </c>
      <c r="E16" s="15" t="s">
        <v>340</v>
      </c>
      <c r="F16" s="15" t="s">
        <v>332</v>
      </c>
      <c r="G16" s="12"/>
    </row>
    <row r="17" spans="1:7" x14ac:dyDescent="0.4">
      <c r="A17" s="1">
        <v>1</v>
      </c>
      <c r="B17" s="52" t="s">
        <v>802</v>
      </c>
      <c r="C17" s="52" t="s">
        <v>764</v>
      </c>
      <c r="D17" s="52" t="s">
        <v>824</v>
      </c>
      <c r="E17" s="15" t="s">
        <v>333</v>
      </c>
      <c r="F17" s="15" t="s">
        <v>332</v>
      </c>
      <c r="G17" s="12"/>
    </row>
    <row r="18" spans="1:7" x14ac:dyDescent="0.4">
      <c r="A18" s="1">
        <v>1</v>
      </c>
      <c r="B18" s="52" t="s">
        <v>803</v>
      </c>
      <c r="C18" s="52" t="s">
        <v>764</v>
      </c>
      <c r="D18" s="52" t="s">
        <v>825</v>
      </c>
      <c r="E18" s="15" t="s">
        <v>333</v>
      </c>
      <c r="F18" s="15" t="s">
        <v>332</v>
      </c>
      <c r="G18" s="12"/>
    </row>
    <row r="19" spans="1:7" x14ac:dyDescent="0.4">
      <c r="A19" s="1">
        <v>1</v>
      </c>
      <c r="B19" s="1" t="s">
        <v>15</v>
      </c>
      <c r="C19" s="1" t="s">
        <v>23</v>
      </c>
      <c r="E19" s="15" t="s">
        <v>340</v>
      </c>
      <c r="F19" s="15" t="s">
        <v>332</v>
      </c>
      <c r="G19" s="12"/>
    </row>
    <row r="20" spans="1:7" x14ac:dyDescent="0.4">
      <c r="A20" s="1">
        <v>1</v>
      </c>
      <c r="B20" s="1" t="s">
        <v>16</v>
      </c>
      <c r="C20" s="1" t="s">
        <v>23</v>
      </c>
      <c r="D20" s="1" t="s">
        <v>56</v>
      </c>
      <c r="E20" s="15" t="s">
        <v>340</v>
      </c>
      <c r="F20" s="15" t="s">
        <v>332</v>
      </c>
      <c r="G20" s="12"/>
    </row>
    <row r="21" spans="1:7" x14ac:dyDescent="0.4">
      <c r="A21" s="1">
        <v>1</v>
      </c>
      <c r="B21" s="1" t="s">
        <v>17</v>
      </c>
      <c r="C21" s="1" t="s">
        <v>23</v>
      </c>
      <c r="D21" s="1" t="s">
        <v>77</v>
      </c>
      <c r="E21" s="15" t="s">
        <v>340</v>
      </c>
      <c r="F21" s="15" t="s">
        <v>332</v>
      </c>
      <c r="G21" s="12"/>
    </row>
    <row r="22" spans="1:7" x14ac:dyDescent="0.4">
      <c r="A22" s="1">
        <v>1</v>
      </c>
      <c r="B22" s="2" t="s">
        <v>18</v>
      </c>
      <c r="C22" s="1" t="s">
        <v>23</v>
      </c>
      <c r="D22" s="2" t="s">
        <v>89</v>
      </c>
      <c r="E22" s="15" t="s">
        <v>340</v>
      </c>
      <c r="F22" s="15" t="s">
        <v>332</v>
      </c>
      <c r="G22" s="12"/>
    </row>
    <row r="23" spans="1:7" x14ac:dyDescent="0.4">
      <c r="A23" s="1">
        <v>1</v>
      </c>
      <c r="B23" s="10" t="s">
        <v>141</v>
      </c>
      <c r="C23" s="9" t="s">
        <v>126</v>
      </c>
      <c r="D23" s="19" t="s">
        <v>455</v>
      </c>
      <c r="E23" s="15" t="s">
        <v>333</v>
      </c>
      <c r="F23" s="15" t="s">
        <v>332</v>
      </c>
      <c r="G23" s="12"/>
    </row>
    <row r="24" spans="1:7" x14ac:dyDescent="0.4">
      <c r="A24" s="1">
        <v>1</v>
      </c>
      <c r="B24" s="10" t="s">
        <v>140</v>
      </c>
      <c r="C24" s="9" t="s">
        <v>23</v>
      </c>
      <c r="D24" s="19" t="s">
        <v>453</v>
      </c>
      <c r="E24" s="15" t="s">
        <v>340</v>
      </c>
      <c r="F24" s="15" t="s">
        <v>332</v>
      </c>
      <c r="G24" s="12"/>
    </row>
    <row r="25" spans="1:7" x14ac:dyDescent="0.4">
      <c r="A25" s="1">
        <v>1</v>
      </c>
      <c r="B25" s="52" t="s">
        <v>746</v>
      </c>
      <c r="C25" s="52" t="s">
        <v>764</v>
      </c>
      <c r="D25" s="52" t="s">
        <v>769</v>
      </c>
      <c r="E25" s="52" t="s">
        <v>333</v>
      </c>
      <c r="F25" s="15" t="s">
        <v>332</v>
      </c>
      <c r="G25" s="12"/>
    </row>
    <row r="26" spans="1:7" x14ac:dyDescent="0.4">
      <c r="A26" s="1">
        <v>1</v>
      </c>
      <c r="B26" s="52" t="s">
        <v>747</v>
      </c>
      <c r="C26" s="52" t="s">
        <v>764</v>
      </c>
      <c r="D26" s="52" t="s">
        <v>770</v>
      </c>
      <c r="E26" s="52" t="s">
        <v>333</v>
      </c>
      <c r="F26" s="15" t="s">
        <v>332</v>
      </c>
      <c r="G26" s="12"/>
    </row>
    <row r="27" spans="1:7" x14ac:dyDescent="0.4">
      <c r="A27" s="1">
        <v>1</v>
      </c>
      <c r="B27" s="43" t="s">
        <v>666</v>
      </c>
      <c r="C27" s="52" t="s">
        <v>737</v>
      </c>
      <c r="D27" s="19" t="s">
        <v>454</v>
      </c>
      <c r="E27" s="15" t="s">
        <v>340</v>
      </c>
      <c r="F27" s="15" t="s">
        <v>332</v>
      </c>
      <c r="G27" s="12"/>
    </row>
    <row r="28" spans="1:7" x14ac:dyDescent="0.4">
      <c r="A28" s="1">
        <v>1</v>
      </c>
      <c r="B28" s="41" t="s">
        <v>20</v>
      </c>
      <c r="C28" s="52" t="s">
        <v>736</v>
      </c>
      <c r="D28" s="10" t="s">
        <v>78</v>
      </c>
      <c r="E28" s="15" t="s">
        <v>340</v>
      </c>
      <c r="F28" s="15" t="s">
        <v>332</v>
      </c>
      <c r="G28" s="12"/>
    </row>
    <row r="29" spans="1:7" x14ac:dyDescent="0.4">
      <c r="A29" s="1">
        <v>1</v>
      </c>
      <c r="B29" s="1" t="s">
        <v>21</v>
      </c>
      <c r="C29" s="52" t="s">
        <v>736</v>
      </c>
      <c r="D29" s="10" t="s">
        <v>79</v>
      </c>
      <c r="E29" s="15" t="s">
        <v>340</v>
      </c>
      <c r="F29" s="15" t="s">
        <v>332</v>
      </c>
      <c r="G29" s="12"/>
    </row>
    <row r="30" spans="1:7" x14ac:dyDescent="0.4">
      <c r="A30" s="1">
        <v>1</v>
      </c>
      <c r="B30" s="10" t="s">
        <v>324</v>
      </c>
      <c r="C30" s="52" t="s">
        <v>736</v>
      </c>
      <c r="D30" s="10" t="s">
        <v>325</v>
      </c>
      <c r="E30" s="15" t="s">
        <v>340</v>
      </c>
      <c r="F30" s="15" t="s">
        <v>332</v>
      </c>
      <c r="G30" s="12"/>
    </row>
    <row r="31" spans="1:7" x14ac:dyDescent="0.4">
      <c r="A31" s="1">
        <v>1</v>
      </c>
      <c r="B31" s="21" t="s">
        <v>519</v>
      </c>
      <c r="C31" s="52" t="s">
        <v>737</v>
      </c>
      <c r="D31" s="52" t="s">
        <v>735</v>
      </c>
      <c r="E31" s="15" t="s">
        <v>340</v>
      </c>
      <c r="F31" s="15" t="s">
        <v>332</v>
      </c>
      <c r="G31" s="12"/>
    </row>
    <row r="32" spans="1:7" x14ac:dyDescent="0.4">
      <c r="A32" s="1">
        <v>1</v>
      </c>
      <c r="B32" s="1" t="s">
        <v>19</v>
      </c>
      <c r="C32" s="52" t="s">
        <v>736</v>
      </c>
      <c r="D32" s="18" t="s">
        <v>408</v>
      </c>
      <c r="E32" s="15" t="s">
        <v>340</v>
      </c>
      <c r="F32" s="15" t="s">
        <v>332</v>
      </c>
      <c r="G32" s="12"/>
    </row>
  </sheetData>
  <phoneticPr fontId="16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7"/>
  <sheetViews>
    <sheetView zoomScale="115" zoomScaleNormal="115" workbookViewId="0">
      <selection activeCell="G37" sqref="G37"/>
    </sheetView>
  </sheetViews>
  <sheetFormatPr defaultColWidth="9.23046875" defaultRowHeight="14.15" x14ac:dyDescent="0.35"/>
  <cols>
    <col min="1" max="1" width="12.4609375" style="43" bestFit="1" customWidth="1"/>
    <col min="2" max="2" width="7.15234375" style="43" bestFit="1" customWidth="1"/>
    <col min="3" max="3" width="75.4609375" style="43" bestFit="1" customWidth="1"/>
    <col min="4" max="4" width="20.23046875" style="43" bestFit="1" customWidth="1"/>
    <col min="5" max="5" width="10.53515625" style="43" bestFit="1" customWidth="1"/>
    <col min="6" max="6" width="7.69140625" style="43" bestFit="1" customWidth="1"/>
    <col min="7" max="7" width="14.53515625" style="43" bestFit="1" customWidth="1"/>
    <col min="8" max="8" width="11.69140625" style="43" bestFit="1" customWidth="1"/>
    <col min="9" max="9" width="17.765625" style="45" bestFit="1" customWidth="1"/>
    <col min="10" max="10" width="34.07421875" style="43" bestFit="1" customWidth="1"/>
    <col min="11" max="11" width="25.15234375" style="43" bestFit="1" customWidth="1"/>
    <col min="12" max="16384" width="9.23046875" style="43"/>
  </cols>
  <sheetData>
    <row r="1" spans="1:11" x14ac:dyDescent="0.35">
      <c r="A1" s="43" t="s">
        <v>460</v>
      </c>
      <c r="B1" s="43" t="s">
        <v>133</v>
      </c>
      <c r="C1" s="43" t="s">
        <v>456</v>
      </c>
      <c r="D1" s="43" t="s">
        <v>608</v>
      </c>
      <c r="E1" s="43" t="s">
        <v>609</v>
      </c>
      <c r="F1" s="43" t="s">
        <v>601</v>
      </c>
      <c r="G1" s="43" t="s">
        <v>602</v>
      </c>
      <c r="H1" s="43" t="s">
        <v>603</v>
      </c>
      <c r="I1" s="45" t="s">
        <v>606</v>
      </c>
      <c r="J1" s="43" t="s">
        <v>282</v>
      </c>
    </row>
    <row r="2" spans="1:11" x14ac:dyDescent="0.35">
      <c r="A2" s="43" t="s">
        <v>1</v>
      </c>
      <c r="B2" s="43">
        <v>1</v>
      </c>
      <c r="D2" s="43" t="s">
        <v>465</v>
      </c>
      <c r="E2" s="43" t="s">
        <v>457</v>
      </c>
      <c r="J2" s="43" t="s">
        <v>600</v>
      </c>
    </row>
    <row r="3" spans="1:11" x14ac:dyDescent="0.35">
      <c r="A3" s="43" t="s">
        <v>2</v>
      </c>
      <c r="B3" s="43">
        <v>1</v>
      </c>
      <c r="D3" s="43" t="s">
        <v>466</v>
      </c>
      <c r="E3" s="43" t="s">
        <v>457</v>
      </c>
    </row>
    <row r="4" spans="1:11" x14ac:dyDescent="0.35">
      <c r="A4" s="43" t="s">
        <v>3</v>
      </c>
      <c r="B4" s="43">
        <v>1</v>
      </c>
      <c r="D4" s="43" t="s">
        <v>467</v>
      </c>
      <c r="E4" s="43" t="s">
        <v>457</v>
      </c>
    </row>
    <row r="5" spans="1:11" x14ac:dyDescent="0.35">
      <c r="A5" s="43" t="s">
        <v>4</v>
      </c>
      <c r="B5" s="43">
        <v>1</v>
      </c>
      <c r="D5" s="43" t="s">
        <v>468</v>
      </c>
      <c r="E5" s="43" t="s">
        <v>457</v>
      </c>
    </row>
    <row r="6" spans="1:11" x14ac:dyDescent="0.35">
      <c r="A6" s="43" t="s">
        <v>5</v>
      </c>
      <c r="B6" s="43">
        <v>1</v>
      </c>
      <c r="D6" s="43" t="s">
        <v>469</v>
      </c>
      <c r="E6" s="43" t="s">
        <v>457</v>
      </c>
    </row>
    <row r="7" spans="1:11" x14ac:dyDescent="0.35">
      <c r="A7" s="43" t="s">
        <v>550</v>
      </c>
      <c r="B7" s="43">
        <v>1</v>
      </c>
      <c r="C7" s="43" t="s">
        <v>590</v>
      </c>
      <c r="D7" s="43" t="s">
        <v>591</v>
      </c>
      <c r="E7" s="43" t="s">
        <v>457</v>
      </c>
    </row>
    <row r="8" spans="1:11" x14ac:dyDescent="0.35">
      <c r="A8" s="43" t="s">
        <v>6</v>
      </c>
      <c r="B8" s="43">
        <v>1</v>
      </c>
      <c r="D8" s="43" t="s">
        <v>470</v>
      </c>
      <c r="E8" s="43" t="s">
        <v>457</v>
      </c>
    </row>
    <row r="9" spans="1:11" x14ac:dyDescent="0.35">
      <c r="A9" s="43" t="s">
        <v>7</v>
      </c>
      <c r="B9" s="43">
        <v>1</v>
      </c>
      <c r="D9" s="43" t="s">
        <v>471</v>
      </c>
      <c r="E9" s="43" t="s">
        <v>457</v>
      </c>
    </row>
    <row r="10" spans="1:11" x14ac:dyDescent="0.35">
      <c r="A10" s="43" t="s">
        <v>8</v>
      </c>
      <c r="B10" s="43">
        <v>1</v>
      </c>
      <c r="D10" s="43" t="s">
        <v>472</v>
      </c>
      <c r="E10" s="43" t="s">
        <v>457</v>
      </c>
    </row>
    <row r="11" spans="1:11" x14ac:dyDescent="0.35">
      <c r="A11" s="43" t="s">
        <v>9</v>
      </c>
      <c r="B11" s="43">
        <v>1</v>
      </c>
      <c r="D11" s="43">
        <v>1</v>
      </c>
      <c r="E11" s="43" t="s">
        <v>458</v>
      </c>
    </row>
    <row r="12" spans="1:11" x14ac:dyDescent="0.35">
      <c r="A12" s="43" t="s">
        <v>564</v>
      </c>
      <c r="B12" s="43">
        <v>1</v>
      </c>
      <c r="C12" s="52" t="s">
        <v>800</v>
      </c>
      <c r="D12" s="43" t="s">
        <v>473</v>
      </c>
      <c r="E12" s="43" t="s">
        <v>457</v>
      </c>
    </row>
    <row r="13" spans="1:11" x14ac:dyDescent="0.35">
      <c r="A13" s="43" t="s">
        <v>12</v>
      </c>
      <c r="B13" s="43">
        <v>1</v>
      </c>
      <c r="D13" s="44">
        <v>1000000</v>
      </c>
      <c r="E13" s="43" t="s">
        <v>461</v>
      </c>
      <c r="F13" s="43">
        <v>1</v>
      </c>
      <c r="G13" s="43" t="s">
        <v>607</v>
      </c>
      <c r="H13" s="43" t="s">
        <v>604</v>
      </c>
      <c r="J13" s="44"/>
      <c r="K13" s="44"/>
    </row>
    <row r="14" spans="1:11" x14ac:dyDescent="0.35">
      <c r="A14" s="43" t="s">
        <v>13</v>
      </c>
      <c r="B14" s="43">
        <v>1</v>
      </c>
      <c r="D14" s="44">
        <v>1000000</v>
      </c>
      <c r="E14" s="43" t="s">
        <v>461</v>
      </c>
      <c r="F14" s="43">
        <v>1</v>
      </c>
      <c r="G14" s="43" t="s">
        <v>607</v>
      </c>
      <c r="H14" s="43" t="s">
        <v>604</v>
      </c>
      <c r="J14" s="44"/>
      <c r="K14" s="44"/>
    </row>
    <row r="15" spans="1:11" x14ac:dyDescent="0.35">
      <c r="A15" s="43" t="s">
        <v>14</v>
      </c>
      <c r="B15" s="43">
        <v>1</v>
      </c>
      <c r="D15" s="44">
        <v>1000000</v>
      </c>
      <c r="E15" s="43" t="s">
        <v>461</v>
      </c>
      <c r="F15" s="43">
        <v>1</v>
      </c>
      <c r="G15" s="43" t="s">
        <v>611</v>
      </c>
      <c r="H15" s="43" t="s">
        <v>610</v>
      </c>
      <c r="J15" s="44"/>
      <c r="K15" s="44"/>
    </row>
    <row r="16" spans="1:11" x14ac:dyDescent="0.35">
      <c r="A16" s="43" t="s">
        <v>125</v>
      </c>
      <c r="B16" s="43">
        <v>1</v>
      </c>
      <c r="D16" s="44">
        <v>1000000</v>
      </c>
      <c r="E16" s="43" t="s">
        <v>461</v>
      </c>
      <c r="F16" s="43">
        <v>1</v>
      </c>
      <c r="G16" s="43" t="s">
        <v>611</v>
      </c>
      <c r="H16" s="43" t="s">
        <v>610</v>
      </c>
      <c r="J16" s="44"/>
      <c r="K16" s="44"/>
    </row>
    <row r="17" spans="1:11" x14ac:dyDescent="0.35">
      <c r="A17" s="43" t="s">
        <v>15</v>
      </c>
      <c r="B17" s="43">
        <v>1</v>
      </c>
      <c r="D17" s="44">
        <v>1000</v>
      </c>
      <c r="E17" s="43" t="s">
        <v>464</v>
      </c>
      <c r="F17" s="43">
        <v>1</v>
      </c>
      <c r="G17" s="43" t="s">
        <v>607</v>
      </c>
      <c r="H17" s="43" t="s">
        <v>604</v>
      </c>
      <c r="J17" s="44"/>
      <c r="K17" s="44"/>
    </row>
    <row r="18" spans="1:11" x14ac:dyDescent="0.35">
      <c r="A18" s="43" t="s">
        <v>16</v>
      </c>
      <c r="B18" s="43">
        <v>1</v>
      </c>
      <c r="D18" s="44">
        <v>1000000</v>
      </c>
      <c r="E18" s="43" t="s">
        <v>461</v>
      </c>
      <c r="F18" s="43">
        <v>1</v>
      </c>
      <c r="G18" s="43" t="s">
        <v>607</v>
      </c>
      <c r="H18" s="43" t="s">
        <v>604</v>
      </c>
      <c r="J18" s="44"/>
      <c r="K18" s="44"/>
    </row>
    <row r="19" spans="1:11" x14ac:dyDescent="0.35">
      <c r="A19" s="43" t="s">
        <v>17</v>
      </c>
      <c r="B19" s="43">
        <v>1</v>
      </c>
      <c r="D19" s="44">
        <v>1000</v>
      </c>
      <c r="E19" s="43" t="s">
        <v>464</v>
      </c>
      <c r="F19" s="43">
        <v>1</v>
      </c>
      <c r="G19" s="43" t="s">
        <v>607</v>
      </c>
      <c r="H19" s="43" t="s">
        <v>604</v>
      </c>
      <c r="J19" s="44"/>
      <c r="K19" s="44"/>
    </row>
    <row r="20" spans="1:11" x14ac:dyDescent="0.35">
      <c r="A20" s="43" t="s">
        <v>18</v>
      </c>
      <c r="B20" s="43">
        <v>1</v>
      </c>
      <c r="D20" s="44">
        <v>1000000000</v>
      </c>
      <c r="E20" s="52" t="s">
        <v>801</v>
      </c>
      <c r="F20" s="43">
        <v>1</v>
      </c>
      <c r="G20" s="43" t="s">
        <v>607</v>
      </c>
      <c r="H20" s="43" t="s">
        <v>604</v>
      </c>
      <c r="J20" s="44"/>
      <c r="K20" s="44"/>
    </row>
    <row r="21" spans="1:11" x14ac:dyDescent="0.35">
      <c r="A21" s="43" t="s">
        <v>141</v>
      </c>
      <c r="B21" s="43">
        <v>1</v>
      </c>
      <c r="D21" s="44">
        <v>1000000</v>
      </c>
      <c r="E21" s="43" t="s">
        <v>461</v>
      </c>
      <c r="F21" s="43">
        <v>1</v>
      </c>
      <c r="G21" s="43" t="s">
        <v>607</v>
      </c>
      <c r="H21" s="43" t="s">
        <v>604</v>
      </c>
      <c r="J21" s="44"/>
      <c r="K21" s="44"/>
    </row>
    <row r="22" spans="1:11" x14ac:dyDescent="0.35">
      <c r="A22" s="43" t="s">
        <v>519</v>
      </c>
      <c r="B22" s="43">
        <v>1</v>
      </c>
      <c r="D22" s="44">
        <v>1000000</v>
      </c>
      <c r="E22" s="43" t="s">
        <v>461</v>
      </c>
      <c r="F22" s="43">
        <v>1</v>
      </c>
      <c r="G22" s="43" t="s">
        <v>607</v>
      </c>
      <c r="H22" s="43" t="s">
        <v>604</v>
      </c>
      <c r="J22" s="44"/>
      <c r="K22" s="44"/>
    </row>
    <row r="23" spans="1:11" x14ac:dyDescent="0.35">
      <c r="A23" s="43" t="s">
        <v>140</v>
      </c>
      <c r="B23" s="43">
        <v>1</v>
      </c>
      <c r="D23" s="44">
        <v>1000</v>
      </c>
      <c r="E23" s="43" t="s">
        <v>464</v>
      </c>
      <c r="F23" s="43">
        <v>1</v>
      </c>
      <c r="G23" s="43" t="s">
        <v>607</v>
      </c>
      <c r="H23" s="43" t="s">
        <v>604</v>
      </c>
      <c r="J23" s="44"/>
      <c r="K23" s="44"/>
    </row>
    <row r="24" spans="1:11" x14ac:dyDescent="0.35">
      <c r="A24" s="52" t="s">
        <v>666</v>
      </c>
      <c r="B24" s="43">
        <v>1</v>
      </c>
      <c r="D24" s="44">
        <v>1000000</v>
      </c>
      <c r="E24" s="43" t="s">
        <v>461</v>
      </c>
      <c r="F24" s="43">
        <v>1</v>
      </c>
      <c r="G24" s="43" t="s">
        <v>607</v>
      </c>
      <c r="H24" s="43" t="s">
        <v>604</v>
      </c>
      <c r="J24" s="44"/>
      <c r="K24" s="44"/>
    </row>
    <row r="25" spans="1:11" x14ac:dyDescent="0.35">
      <c r="A25" s="43" t="s">
        <v>462</v>
      </c>
      <c r="B25" s="43">
        <v>1</v>
      </c>
      <c r="C25" s="45" t="s">
        <v>561</v>
      </c>
      <c r="D25" s="44">
        <v>1</v>
      </c>
      <c r="E25" s="43" t="s">
        <v>475</v>
      </c>
      <c r="J25" s="44"/>
      <c r="K25" s="44"/>
    </row>
    <row r="26" spans="1:11" x14ac:dyDescent="0.35">
      <c r="A26" s="43" t="s">
        <v>20</v>
      </c>
      <c r="B26" s="43">
        <v>1</v>
      </c>
      <c r="D26" s="44">
        <v>1000</v>
      </c>
      <c r="E26" s="43" t="s">
        <v>464</v>
      </c>
      <c r="F26" s="43">
        <v>1</v>
      </c>
      <c r="G26" s="43" t="s">
        <v>607</v>
      </c>
      <c r="H26" s="43" t="s">
        <v>604</v>
      </c>
      <c r="J26" s="44"/>
      <c r="K26" s="44"/>
    </row>
    <row r="27" spans="1:11" x14ac:dyDescent="0.35">
      <c r="A27" s="43" t="s">
        <v>21</v>
      </c>
      <c r="B27" s="43">
        <v>1</v>
      </c>
      <c r="D27" s="44">
        <v>1000000</v>
      </c>
      <c r="E27" s="43" t="s">
        <v>461</v>
      </c>
      <c r="F27" s="43">
        <v>1</v>
      </c>
      <c r="G27" s="43" t="s">
        <v>607</v>
      </c>
      <c r="H27" s="43" t="s">
        <v>604</v>
      </c>
      <c r="J27" s="44"/>
      <c r="K27" s="44"/>
    </row>
    <row r="28" spans="1:11" x14ac:dyDescent="0.35">
      <c r="A28" s="43" t="s">
        <v>324</v>
      </c>
      <c r="B28" s="43">
        <v>1</v>
      </c>
      <c r="D28" s="44">
        <v>1000000</v>
      </c>
      <c r="E28" s="43" t="s">
        <v>461</v>
      </c>
      <c r="F28" s="43">
        <v>1</v>
      </c>
      <c r="G28" s="43" t="s">
        <v>607</v>
      </c>
      <c r="H28" s="43" t="s">
        <v>604</v>
      </c>
      <c r="J28" s="44"/>
      <c r="K28" s="44"/>
    </row>
    <row r="29" spans="1:11" x14ac:dyDescent="0.35">
      <c r="A29" s="43" t="s">
        <v>463</v>
      </c>
      <c r="B29" s="43">
        <v>1</v>
      </c>
      <c r="C29" s="43" t="s">
        <v>562</v>
      </c>
      <c r="D29" s="43" t="s">
        <v>465</v>
      </c>
      <c r="E29" s="43" t="s">
        <v>457</v>
      </c>
    </row>
    <row r="30" spans="1:11" x14ac:dyDescent="0.35">
      <c r="A30" s="43" t="s">
        <v>474</v>
      </c>
      <c r="B30" s="43">
        <v>1</v>
      </c>
      <c r="D30" s="44">
        <v>1000</v>
      </c>
      <c r="E30" s="43" t="s">
        <v>464</v>
      </c>
      <c r="F30" s="43">
        <v>1</v>
      </c>
      <c r="G30" s="43" t="s">
        <v>607</v>
      </c>
      <c r="H30" s="43" t="s">
        <v>604</v>
      </c>
    </row>
    <row r="31" spans="1:11" x14ac:dyDescent="0.35">
      <c r="A31" s="43" t="s">
        <v>487</v>
      </c>
      <c r="D31" s="43" t="s">
        <v>500</v>
      </c>
      <c r="E31" s="43" t="s">
        <v>457</v>
      </c>
    </row>
    <row r="32" spans="1:11" x14ac:dyDescent="0.35">
      <c r="A32" s="52" t="s">
        <v>773</v>
      </c>
      <c r="C32" s="52" t="s">
        <v>771</v>
      </c>
      <c r="D32" s="44">
        <v>1000000000000</v>
      </c>
      <c r="E32" s="43" t="s">
        <v>499</v>
      </c>
    </row>
    <row r="33" spans="1:8" ht="13.75" customHeight="1" x14ac:dyDescent="0.35">
      <c r="A33" s="52" t="s">
        <v>774</v>
      </c>
      <c r="C33" s="52" t="s">
        <v>772</v>
      </c>
      <c r="D33" s="44">
        <v>1</v>
      </c>
      <c r="E33" s="43" t="s">
        <v>510</v>
      </c>
      <c r="F33" s="43">
        <v>1</v>
      </c>
      <c r="G33" s="43">
        <v>1</v>
      </c>
      <c r="H33" s="43" t="s">
        <v>510</v>
      </c>
    </row>
    <row r="34" spans="1:8" x14ac:dyDescent="0.35">
      <c r="A34" s="52" t="s">
        <v>707</v>
      </c>
      <c r="B34" s="43">
        <v>1</v>
      </c>
      <c r="C34" s="52" t="s">
        <v>708</v>
      </c>
      <c r="D34" s="52" t="s">
        <v>709</v>
      </c>
      <c r="E34" s="52" t="s">
        <v>459</v>
      </c>
      <c r="F34" s="52"/>
      <c r="G34" s="52"/>
      <c r="H34" s="52"/>
    </row>
    <row r="35" spans="1:8" x14ac:dyDescent="0.35">
      <c r="A35" s="52" t="s">
        <v>710</v>
      </c>
      <c r="B35" s="43">
        <v>1</v>
      </c>
      <c r="C35" s="52" t="s">
        <v>711</v>
      </c>
      <c r="D35" s="52">
        <v>1</v>
      </c>
      <c r="E35" s="52" t="s">
        <v>510</v>
      </c>
      <c r="F35" s="52"/>
      <c r="G35" s="52"/>
      <c r="H35" s="52"/>
    </row>
    <row r="36" spans="1:8" x14ac:dyDescent="0.35">
      <c r="A36" s="52" t="s">
        <v>775</v>
      </c>
      <c r="B36" s="43">
        <v>1</v>
      </c>
      <c r="C36" s="52" t="s">
        <v>776</v>
      </c>
      <c r="D36" s="44">
        <v>1000000000000</v>
      </c>
      <c r="E36" s="43" t="s">
        <v>499</v>
      </c>
      <c r="F36" s="43">
        <v>1</v>
      </c>
      <c r="G36" s="44">
        <v>1000000000</v>
      </c>
      <c r="H36" s="43" t="s">
        <v>605</v>
      </c>
    </row>
    <row r="37" spans="1:8" x14ac:dyDescent="0.35">
      <c r="A37" s="52" t="s">
        <v>777</v>
      </c>
      <c r="B37" s="43">
        <v>1</v>
      </c>
      <c r="C37" s="52" t="s">
        <v>778</v>
      </c>
      <c r="D37" s="44">
        <v>1</v>
      </c>
      <c r="E37" s="43" t="s">
        <v>510</v>
      </c>
      <c r="F37" s="43">
        <v>1</v>
      </c>
      <c r="G37" s="43">
        <v>1</v>
      </c>
      <c r="H37" s="43" t="s">
        <v>510</v>
      </c>
    </row>
    <row r="38" spans="1:8" x14ac:dyDescent="0.35">
      <c r="A38" s="52" t="s">
        <v>779</v>
      </c>
      <c r="B38" s="43">
        <v>1</v>
      </c>
      <c r="C38" s="52" t="s">
        <v>780</v>
      </c>
      <c r="D38" s="52" t="s">
        <v>709</v>
      </c>
      <c r="E38" s="52" t="s">
        <v>459</v>
      </c>
      <c r="G38" s="44"/>
    </row>
    <row r="39" spans="1:8" x14ac:dyDescent="0.35">
      <c r="A39" s="52" t="s">
        <v>777</v>
      </c>
      <c r="B39" s="43">
        <v>1</v>
      </c>
      <c r="C39" s="52" t="s">
        <v>781</v>
      </c>
      <c r="D39" s="44">
        <v>1</v>
      </c>
      <c r="E39" s="43" t="s">
        <v>510</v>
      </c>
      <c r="F39" s="43">
        <v>1</v>
      </c>
      <c r="G39" s="43">
        <v>1</v>
      </c>
      <c r="H39" s="43" t="s">
        <v>510</v>
      </c>
    </row>
    <row r="40" spans="1:8" x14ac:dyDescent="0.35">
      <c r="A40" s="52" t="s">
        <v>782</v>
      </c>
      <c r="B40" s="43">
        <v>1</v>
      </c>
      <c r="C40" s="52" t="s">
        <v>783</v>
      </c>
      <c r="D40" s="52" t="s">
        <v>709</v>
      </c>
      <c r="E40" s="52" t="s">
        <v>459</v>
      </c>
      <c r="G40" s="44"/>
    </row>
    <row r="41" spans="1:8" x14ac:dyDescent="0.35">
      <c r="A41" s="52" t="s">
        <v>777</v>
      </c>
      <c r="B41" s="43">
        <v>1</v>
      </c>
      <c r="C41" s="52" t="s">
        <v>784</v>
      </c>
      <c r="D41" s="44">
        <v>1</v>
      </c>
      <c r="E41" s="43" t="s">
        <v>510</v>
      </c>
      <c r="F41" s="43">
        <v>1</v>
      </c>
      <c r="G41" s="43">
        <v>1</v>
      </c>
      <c r="H41" s="43" t="s">
        <v>510</v>
      </c>
    </row>
    <row r="42" spans="1:8" x14ac:dyDescent="0.35">
      <c r="A42" s="52" t="s">
        <v>785</v>
      </c>
      <c r="B42" s="43">
        <v>1</v>
      </c>
      <c r="C42" s="52" t="s">
        <v>787</v>
      </c>
      <c r="D42" s="52" t="s">
        <v>709</v>
      </c>
      <c r="E42" s="52" t="s">
        <v>459</v>
      </c>
    </row>
    <row r="43" spans="1:8" x14ac:dyDescent="0.35">
      <c r="A43" s="52" t="s">
        <v>786</v>
      </c>
      <c r="B43" s="43">
        <v>1</v>
      </c>
      <c r="C43" s="52" t="s">
        <v>788</v>
      </c>
      <c r="D43" s="52">
        <v>1</v>
      </c>
      <c r="E43" s="52" t="s">
        <v>510</v>
      </c>
    </row>
    <row r="44" spans="1:8" x14ac:dyDescent="0.35">
      <c r="A44" s="52" t="s">
        <v>789</v>
      </c>
      <c r="B44" s="43">
        <v>1</v>
      </c>
      <c r="C44" s="52" t="s">
        <v>790</v>
      </c>
      <c r="D44" s="43">
        <v>1</v>
      </c>
      <c r="E44" s="52" t="s">
        <v>791</v>
      </c>
    </row>
    <row r="45" spans="1:8" x14ac:dyDescent="0.35">
      <c r="A45" s="52" t="s">
        <v>828</v>
      </c>
      <c r="B45" s="43">
        <v>1</v>
      </c>
      <c r="C45" s="52" t="s">
        <v>829</v>
      </c>
      <c r="D45" s="52" t="s">
        <v>830</v>
      </c>
      <c r="E45" s="52" t="s">
        <v>459</v>
      </c>
    </row>
    <row r="46" spans="1:8" x14ac:dyDescent="0.35">
      <c r="A46" s="52" t="s">
        <v>831</v>
      </c>
      <c r="B46" s="43">
        <v>1</v>
      </c>
      <c r="C46" s="52" t="s">
        <v>832</v>
      </c>
      <c r="D46" s="52" t="s">
        <v>833</v>
      </c>
      <c r="E46" s="52" t="s">
        <v>459</v>
      </c>
    </row>
    <row r="47" spans="1:8" x14ac:dyDescent="0.35">
      <c r="E47" s="52"/>
    </row>
  </sheetData>
  <autoFilter ref="G1:G42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"/>
  <sheetViews>
    <sheetView zoomScale="130" zoomScaleNormal="130" workbookViewId="0">
      <selection activeCell="D41" sqref="D41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5.765625" bestFit="1" customWidth="1"/>
    <col min="4" max="4" width="38.15234375" bestFit="1" customWidth="1"/>
    <col min="5" max="5" width="5.3828125" style="7" bestFit="1" customWidth="1"/>
    <col min="6" max="6" width="17.4609375" bestFit="1" customWidth="1"/>
    <col min="7" max="7" width="44.07421875" bestFit="1" customWidth="1"/>
  </cols>
  <sheetData>
    <row r="1" spans="1:8" x14ac:dyDescent="0.4">
      <c r="A1" t="s">
        <v>133</v>
      </c>
      <c r="B1" t="s">
        <v>90</v>
      </c>
      <c r="C1" t="s">
        <v>0</v>
      </c>
      <c r="D1" t="s">
        <v>38</v>
      </c>
      <c r="E1" s="7" t="s">
        <v>132</v>
      </c>
      <c r="F1" t="s">
        <v>661</v>
      </c>
      <c r="G1" t="s">
        <v>282</v>
      </c>
    </row>
    <row r="2" spans="1:8" x14ac:dyDescent="0.4">
      <c r="A2">
        <v>1</v>
      </c>
      <c r="B2" t="s">
        <v>125</v>
      </c>
      <c r="C2" t="s">
        <v>373</v>
      </c>
      <c r="D2" t="s">
        <v>612</v>
      </c>
      <c r="E2" s="7">
        <v>3.5989519689937102</v>
      </c>
      <c r="F2" t="s">
        <v>662</v>
      </c>
      <c r="G2" t="s">
        <v>669</v>
      </c>
    </row>
    <row r="3" spans="1:8" x14ac:dyDescent="0.4">
      <c r="A3">
        <v>1</v>
      </c>
      <c r="B3" t="s">
        <v>125</v>
      </c>
      <c r="C3" t="s">
        <v>373</v>
      </c>
      <c r="D3" t="s">
        <v>613</v>
      </c>
      <c r="E3" s="7">
        <v>5.5913376658447032</v>
      </c>
      <c r="F3" t="s">
        <v>662</v>
      </c>
      <c r="G3" t="s">
        <v>669</v>
      </c>
    </row>
    <row r="4" spans="1:8" x14ac:dyDescent="0.4">
      <c r="A4">
        <v>1</v>
      </c>
      <c r="B4" t="s">
        <v>125</v>
      </c>
      <c r="C4" t="s">
        <v>373</v>
      </c>
      <c r="D4" t="s">
        <v>129</v>
      </c>
      <c r="E4" s="7">
        <v>0.574279534814642</v>
      </c>
      <c r="F4" t="s">
        <v>662</v>
      </c>
      <c r="G4" t="s">
        <v>669</v>
      </c>
    </row>
    <row r="5" spans="1:8" x14ac:dyDescent="0.4">
      <c r="A5">
        <v>1</v>
      </c>
      <c r="B5" t="s">
        <v>125</v>
      </c>
      <c r="C5" t="s">
        <v>373</v>
      </c>
      <c r="D5" t="s">
        <v>130</v>
      </c>
      <c r="E5" s="7">
        <v>3.0573383493365354</v>
      </c>
      <c r="F5" t="s">
        <v>662</v>
      </c>
      <c r="G5" t="s">
        <v>669</v>
      </c>
    </row>
    <row r="6" spans="1:8" x14ac:dyDescent="0.4">
      <c r="A6">
        <v>1</v>
      </c>
      <c r="B6" t="s">
        <v>125</v>
      </c>
      <c r="C6" t="s">
        <v>373</v>
      </c>
      <c r="D6" t="s">
        <v>134</v>
      </c>
      <c r="E6" s="7">
        <v>4.5843855960761424</v>
      </c>
      <c r="F6" t="s">
        <v>662</v>
      </c>
      <c r="G6" t="s">
        <v>669</v>
      </c>
    </row>
    <row r="7" spans="1:8" x14ac:dyDescent="0.4">
      <c r="A7">
        <v>1</v>
      </c>
      <c r="B7" t="s">
        <v>125</v>
      </c>
      <c r="C7" t="s">
        <v>373</v>
      </c>
      <c r="D7" t="s">
        <v>131</v>
      </c>
      <c r="E7" s="7">
        <v>5.6125367943579691</v>
      </c>
      <c r="F7" t="s">
        <v>662</v>
      </c>
      <c r="G7" t="s">
        <v>669</v>
      </c>
    </row>
    <row r="8" spans="1:8" x14ac:dyDescent="0.4">
      <c r="A8">
        <v>1</v>
      </c>
      <c r="B8" t="s">
        <v>125</v>
      </c>
      <c r="C8" t="s">
        <v>373</v>
      </c>
      <c r="D8" t="s">
        <v>128</v>
      </c>
      <c r="E8" s="7">
        <v>0.82129360007174135</v>
      </c>
      <c r="F8" t="s">
        <v>662</v>
      </c>
      <c r="G8" t="s">
        <v>669</v>
      </c>
    </row>
    <row r="9" spans="1:8" x14ac:dyDescent="0.4">
      <c r="A9">
        <v>1</v>
      </c>
      <c r="B9" t="s">
        <v>125</v>
      </c>
      <c r="C9" t="s">
        <v>373</v>
      </c>
      <c r="D9" t="s">
        <v>127</v>
      </c>
      <c r="E9" s="7">
        <v>-0.26668276194065005</v>
      </c>
      <c r="F9" t="s">
        <v>662</v>
      </c>
      <c r="G9" t="s">
        <v>669</v>
      </c>
    </row>
    <row r="10" spans="1:8" x14ac:dyDescent="0.4">
      <c r="A10">
        <v>1</v>
      </c>
      <c r="B10" t="s">
        <v>125</v>
      </c>
      <c r="C10" t="s">
        <v>373</v>
      </c>
      <c r="D10" t="s">
        <v>682</v>
      </c>
      <c r="E10" s="7">
        <f>-2.2-LOG10(0.6473/0.2241/0.6877)</f>
        <v>-2.823264726140847</v>
      </c>
      <c r="F10" t="s">
        <v>676</v>
      </c>
      <c r="G10" t="s">
        <v>683</v>
      </c>
    </row>
    <row r="11" spans="1:8" x14ac:dyDescent="0.4">
      <c r="A11">
        <v>1</v>
      </c>
      <c r="B11" t="s">
        <v>18</v>
      </c>
      <c r="C11" t="s">
        <v>373</v>
      </c>
      <c r="D11" s="6" t="s">
        <v>614</v>
      </c>
      <c r="E11" s="8">
        <v>9.8960924824899994</v>
      </c>
      <c r="F11" t="s">
        <v>662</v>
      </c>
      <c r="G11" t="s">
        <v>669</v>
      </c>
    </row>
    <row r="12" spans="1:8" x14ac:dyDescent="0.4">
      <c r="A12">
        <v>1</v>
      </c>
      <c r="B12" t="s">
        <v>18</v>
      </c>
      <c r="C12" t="s">
        <v>373</v>
      </c>
      <c r="D12" s="6" t="s">
        <v>615</v>
      </c>
      <c r="E12" s="8">
        <v>20.751273509771998</v>
      </c>
      <c r="F12" t="s">
        <v>662</v>
      </c>
      <c r="G12" t="s">
        <v>669</v>
      </c>
    </row>
    <row r="13" spans="1:8" x14ac:dyDescent="0.4">
      <c r="A13">
        <v>1</v>
      </c>
      <c r="B13" t="s">
        <v>18</v>
      </c>
      <c r="C13" t="s">
        <v>373</v>
      </c>
      <c r="D13" s="6" t="s">
        <v>616</v>
      </c>
      <c r="E13" s="8">
        <v>31.098866577407101</v>
      </c>
      <c r="F13" t="s">
        <v>662</v>
      </c>
      <c r="G13" t="s">
        <v>669</v>
      </c>
    </row>
    <row r="14" spans="1:8" x14ac:dyDescent="0.4">
      <c r="A14">
        <v>1</v>
      </c>
      <c r="B14" t="s">
        <v>18</v>
      </c>
      <c r="C14" t="s">
        <v>373</v>
      </c>
      <c r="D14" s="6" t="s">
        <v>617</v>
      </c>
      <c r="E14" s="8">
        <v>39.756921002646301</v>
      </c>
      <c r="F14" t="s">
        <v>662</v>
      </c>
      <c r="G14" t="s">
        <v>669</v>
      </c>
    </row>
    <row r="15" spans="1:8" x14ac:dyDescent="0.4">
      <c r="A15">
        <v>1</v>
      </c>
      <c r="B15" t="s">
        <v>18</v>
      </c>
      <c r="C15" t="s">
        <v>373</v>
      </c>
      <c r="D15" s="6" t="s">
        <v>137</v>
      </c>
      <c r="E15" s="8">
        <v>6.2763120597173003</v>
      </c>
      <c r="F15" t="s">
        <v>662</v>
      </c>
      <c r="G15" t="s">
        <v>669</v>
      </c>
    </row>
    <row r="16" spans="1:8" x14ac:dyDescent="0.4">
      <c r="A16">
        <v>1</v>
      </c>
      <c r="B16" t="s">
        <v>517</v>
      </c>
      <c r="C16" t="s">
        <v>373</v>
      </c>
      <c r="D16" s="5" t="s">
        <v>525</v>
      </c>
      <c r="E16" s="7">
        <v>5.4630440034061225</v>
      </c>
      <c r="F16" t="s">
        <v>663</v>
      </c>
      <c r="G16" t="s">
        <v>670</v>
      </c>
      <c r="H16" s="42"/>
    </row>
    <row r="17" spans="1:8" x14ac:dyDescent="0.4">
      <c r="A17">
        <v>1</v>
      </c>
      <c r="B17" t="s">
        <v>517</v>
      </c>
      <c r="C17" t="s">
        <v>373</v>
      </c>
      <c r="D17" s="5" t="s">
        <v>526</v>
      </c>
      <c r="E17" s="7">
        <v>9.5602015534084099</v>
      </c>
      <c r="F17" t="s">
        <v>663</v>
      </c>
      <c r="G17" t="s">
        <v>670</v>
      </c>
      <c r="H17" s="42"/>
    </row>
    <row r="18" spans="1:8" x14ac:dyDescent="0.4">
      <c r="A18">
        <v>1</v>
      </c>
      <c r="B18" t="s">
        <v>517</v>
      </c>
      <c r="C18" t="s">
        <v>373</v>
      </c>
      <c r="D18" s="5" t="s">
        <v>527</v>
      </c>
      <c r="E18" s="7">
        <v>0.86839322842389799</v>
      </c>
      <c r="F18" t="s">
        <v>663</v>
      </c>
      <c r="G18" t="s">
        <v>670</v>
      </c>
      <c r="H18" s="42"/>
    </row>
    <row r="19" spans="1:8" x14ac:dyDescent="0.4">
      <c r="A19">
        <v>1</v>
      </c>
      <c r="B19" t="s">
        <v>517</v>
      </c>
      <c r="C19" t="s">
        <v>373</v>
      </c>
      <c r="D19" s="5" t="s">
        <v>528</v>
      </c>
      <c r="E19" s="7">
        <v>-0.46436522209325937</v>
      </c>
      <c r="F19" t="s">
        <v>663</v>
      </c>
      <c r="G19" t="s">
        <v>670</v>
      </c>
      <c r="H19" s="42"/>
    </row>
    <row r="20" spans="1:8" x14ac:dyDescent="0.4">
      <c r="A20">
        <v>1</v>
      </c>
      <c r="B20" t="s">
        <v>517</v>
      </c>
      <c r="C20" t="s">
        <v>373</v>
      </c>
      <c r="D20" s="5" t="s">
        <v>529</v>
      </c>
      <c r="E20" s="7">
        <v>1.7482986497032194</v>
      </c>
      <c r="F20" t="s">
        <v>663</v>
      </c>
      <c r="G20" t="s">
        <v>670</v>
      </c>
      <c r="H20" s="42"/>
    </row>
    <row r="21" spans="1:8" x14ac:dyDescent="0.4">
      <c r="A21">
        <v>1</v>
      </c>
      <c r="B21" t="s">
        <v>517</v>
      </c>
      <c r="C21" t="s">
        <v>373</v>
      </c>
      <c r="D21" s="5" t="s">
        <v>530</v>
      </c>
      <c r="E21" s="7">
        <v>-9.0163918506770031</v>
      </c>
      <c r="F21" t="s">
        <v>663</v>
      </c>
      <c r="G21" t="s">
        <v>670</v>
      </c>
      <c r="H21" s="42"/>
    </row>
    <row r="22" spans="1:8" x14ac:dyDescent="0.4">
      <c r="A22">
        <v>1</v>
      </c>
      <c r="B22" t="s">
        <v>517</v>
      </c>
      <c r="C22" t="s">
        <v>373</v>
      </c>
      <c r="D22" s="5" t="s">
        <v>659</v>
      </c>
      <c r="E22" s="7">
        <v>5.2</v>
      </c>
      <c r="F22" t="s">
        <v>663</v>
      </c>
      <c r="G22" t="s">
        <v>670</v>
      </c>
      <c r="H22" s="42"/>
    </row>
    <row r="23" spans="1:8" x14ac:dyDescent="0.4">
      <c r="A23">
        <v>1</v>
      </c>
      <c r="B23" t="s">
        <v>517</v>
      </c>
      <c r="C23" t="s">
        <v>373</v>
      </c>
      <c r="D23" s="5" t="s">
        <v>664</v>
      </c>
      <c r="E23" s="7">
        <v>10.8</v>
      </c>
      <c r="F23" t="s">
        <v>663</v>
      </c>
      <c r="G23" t="s">
        <v>670</v>
      </c>
      <c r="H23" s="42"/>
    </row>
    <row r="24" spans="1:8" x14ac:dyDescent="0.4">
      <c r="A24">
        <v>1</v>
      </c>
      <c r="B24" t="s">
        <v>506</v>
      </c>
      <c r="C24" t="s">
        <v>373</v>
      </c>
      <c r="D24" s="5" t="s">
        <v>531</v>
      </c>
      <c r="E24" s="7">
        <v>5.4630440034061225</v>
      </c>
      <c r="F24" t="s">
        <v>663</v>
      </c>
      <c r="G24" t="s">
        <v>670</v>
      </c>
      <c r="H24" s="42"/>
    </row>
    <row r="25" spans="1:8" x14ac:dyDescent="0.4">
      <c r="A25">
        <v>1</v>
      </c>
      <c r="B25" t="s">
        <v>506</v>
      </c>
      <c r="C25" t="s">
        <v>373</v>
      </c>
      <c r="D25" s="5" t="s">
        <v>532</v>
      </c>
      <c r="E25" s="7">
        <v>9.5602015534084099</v>
      </c>
      <c r="F25" t="s">
        <v>663</v>
      </c>
      <c r="G25" t="s">
        <v>670</v>
      </c>
      <c r="H25" s="42"/>
    </row>
    <row r="26" spans="1:8" x14ac:dyDescent="0.4">
      <c r="A26">
        <v>1</v>
      </c>
      <c r="B26" t="s">
        <v>506</v>
      </c>
      <c r="C26" t="s">
        <v>373</v>
      </c>
      <c r="D26" s="5" t="s">
        <v>533</v>
      </c>
      <c r="E26" s="7">
        <v>0.8683932284238981</v>
      </c>
      <c r="F26" t="s">
        <v>663</v>
      </c>
      <c r="G26" t="s">
        <v>670</v>
      </c>
      <c r="H26" s="42"/>
    </row>
    <row r="27" spans="1:8" x14ac:dyDescent="0.4">
      <c r="A27">
        <v>1</v>
      </c>
      <c r="B27" t="s">
        <v>506</v>
      </c>
      <c r="C27" t="s">
        <v>373</v>
      </c>
      <c r="D27" s="5" t="s">
        <v>534</v>
      </c>
      <c r="E27" s="7">
        <v>-0.46436522209325937</v>
      </c>
      <c r="F27" t="s">
        <v>663</v>
      </c>
      <c r="G27" t="s">
        <v>670</v>
      </c>
      <c r="H27" s="42"/>
    </row>
    <row r="28" spans="1:8" x14ac:dyDescent="0.4">
      <c r="A28">
        <v>1</v>
      </c>
      <c r="B28" t="s">
        <v>506</v>
      </c>
      <c r="C28" t="s">
        <v>373</v>
      </c>
      <c r="D28" s="5" t="s">
        <v>535</v>
      </c>
      <c r="E28" s="7">
        <v>1.7482986497032194</v>
      </c>
      <c r="F28" t="s">
        <v>663</v>
      </c>
      <c r="G28" t="s">
        <v>670</v>
      </c>
    </row>
    <row r="29" spans="1:8" x14ac:dyDescent="0.4">
      <c r="A29">
        <v>1</v>
      </c>
      <c r="B29" t="s">
        <v>506</v>
      </c>
      <c r="C29" t="s">
        <v>373</v>
      </c>
      <c r="D29" s="5" t="s">
        <v>536</v>
      </c>
      <c r="E29" s="7">
        <v>-9.0163918506770031</v>
      </c>
      <c r="F29" t="s">
        <v>663</v>
      </c>
      <c r="G29" t="s">
        <v>670</v>
      </c>
    </row>
    <row r="30" spans="1:8" x14ac:dyDescent="0.4">
      <c r="A30">
        <v>1</v>
      </c>
      <c r="B30" t="s">
        <v>506</v>
      </c>
      <c r="C30" t="s">
        <v>373</v>
      </c>
      <c r="D30" s="5" t="s">
        <v>660</v>
      </c>
      <c r="E30" s="7">
        <v>5.2</v>
      </c>
      <c r="F30" t="s">
        <v>663</v>
      </c>
      <c r="G30" t="s">
        <v>670</v>
      </c>
    </row>
    <row r="31" spans="1:8" x14ac:dyDescent="0.4">
      <c r="A31">
        <v>1</v>
      </c>
      <c r="B31" t="s">
        <v>506</v>
      </c>
      <c r="C31" t="s">
        <v>373</v>
      </c>
      <c r="D31" s="5" t="s">
        <v>665</v>
      </c>
      <c r="E31" s="7">
        <v>10.8</v>
      </c>
      <c r="F31" t="s">
        <v>663</v>
      </c>
      <c r="G31" t="s">
        <v>670</v>
      </c>
    </row>
    <row r="32" spans="1:8" x14ac:dyDescent="0.4">
      <c r="D32" s="5"/>
    </row>
    <row r="33" spans="1:6" x14ac:dyDescent="0.4">
      <c r="D33" s="5"/>
    </row>
    <row r="34" spans="1:6" x14ac:dyDescent="0.4">
      <c r="D34" s="5"/>
    </row>
    <row r="37" spans="1:6" x14ac:dyDescent="0.4">
      <c r="E37" s="57"/>
    </row>
    <row r="40" spans="1:6" x14ac:dyDescent="0.4">
      <c r="A40" s="7"/>
    </row>
    <row r="41" spans="1:6" x14ac:dyDescent="0.4">
      <c r="A41" s="7"/>
    </row>
    <row r="42" spans="1:6" x14ac:dyDescent="0.4">
      <c r="A42" s="7"/>
      <c r="F42" s="5"/>
    </row>
    <row r="43" spans="1:6" x14ac:dyDescent="0.4">
      <c r="A43" s="7"/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60" zoomScaleNormal="160" workbookViewId="0">
      <selection activeCell="D4" sqref="D4:D12"/>
    </sheetView>
  </sheetViews>
  <sheetFormatPr defaultRowHeight="14.6" x14ac:dyDescent="0.4"/>
  <cols>
    <col min="1" max="1" width="6.84375" bestFit="1" customWidth="1"/>
    <col min="2" max="2" width="9.07421875" bestFit="1" customWidth="1"/>
    <col min="3" max="3" width="8.4609375" bestFit="1" customWidth="1"/>
    <col min="4" max="4" width="13.07421875" bestFit="1" customWidth="1"/>
    <col min="5" max="5" width="28.15234375" bestFit="1" customWidth="1"/>
  </cols>
  <sheetData>
    <row r="1" spans="1:5" x14ac:dyDescent="0.4">
      <c r="A1" t="s">
        <v>133</v>
      </c>
      <c r="B1" t="s">
        <v>90</v>
      </c>
      <c r="C1" t="s">
        <v>754</v>
      </c>
      <c r="D1" t="s">
        <v>755</v>
      </c>
      <c r="E1" s="7" t="s">
        <v>456</v>
      </c>
    </row>
    <row r="2" spans="1:5" x14ac:dyDescent="0.4">
      <c r="A2">
        <v>1</v>
      </c>
      <c r="B2" t="s">
        <v>746</v>
      </c>
      <c r="C2" t="s">
        <v>23</v>
      </c>
      <c r="D2" t="s">
        <v>517</v>
      </c>
      <c r="E2" s="7" t="s">
        <v>517</v>
      </c>
    </row>
    <row r="3" spans="1:5" x14ac:dyDescent="0.4">
      <c r="A3">
        <v>1</v>
      </c>
      <c r="B3" t="s">
        <v>746</v>
      </c>
      <c r="C3" t="s">
        <v>2</v>
      </c>
      <c r="D3" s="5" t="s">
        <v>756</v>
      </c>
      <c r="E3" s="7" t="s">
        <v>757</v>
      </c>
    </row>
    <row r="4" spans="1:5" x14ac:dyDescent="0.4">
      <c r="A4">
        <v>1</v>
      </c>
      <c r="B4" t="s">
        <v>746</v>
      </c>
      <c r="C4" t="s">
        <v>3</v>
      </c>
      <c r="D4" s="5" t="s">
        <v>758</v>
      </c>
      <c r="E4" s="7" t="s">
        <v>759</v>
      </c>
    </row>
    <row r="5" spans="1:5" x14ac:dyDescent="0.4">
      <c r="A5">
        <v>1</v>
      </c>
      <c r="B5" t="s">
        <v>747</v>
      </c>
      <c r="C5" t="s">
        <v>23</v>
      </c>
      <c r="D5" t="s">
        <v>506</v>
      </c>
      <c r="E5" s="7" t="s">
        <v>506</v>
      </c>
    </row>
    <row r="6" spans="1:5" x14ac:dyDescent="0.4">
      <c r="A6">
        <v>1</v>
      </c>
      <c r="B6" t="s">
        <v>747</v>
      </c>
      <c r="C6" t="s">
        <v>2</v>
      </c>
      <c r="D6" s="5" t="s">
        <v>760</v>
      </c>
      <c r="E6" s="7" t="s">
        <v>761</v>
      </c>
    </row>
    <row r="7" spans="1:5" x14ac:dyDescent="0.4">
      <c r="A7">
        <v>1</v>
      </c>
      <c r="B7" t="s">
        <v>747</v>
      </c>
      <c r="C7" t="s">
        <v>3</v>
      </c>
      <c r="D7" s="5" t="s">
        <v>762</v>
      </c>
      <c r="E7" s="7" t="s">
        <v>763</v>
      </c>
    </row>
    <row r="8" spans="1:5" x14ac:dyDescent="0.4">
      <c r="A8">
        <v>1</v>
      </c>
      <c r="B8" t="s">
        <v>803</v>
      </c>
      <c r="C8" t="s">
        <v>23</v>
      </c>
      <c r="D8" s="5" t="s">
        <v>125</v>
      </c>
      <c r="E8" s="7" t="s">
        <v>125</v>
      </c>
    </row>
    <row r="9" spans="1:5" x14ac:dyDescent="0.4">
      <c r="A9">
        <v>1</v>
      </c>
      <c r="B9" t="s">
        <v>803</v>
      </c>
      <c r="C9" t="s">
        <v>2</v>
      </c>
      <c r="D9" s="5" t="s">
        <v>804</v>
      </c>
      <c r="E9" s="7" t="s">
        <v>808</v>
      </c>
    </row>
    <row r="10" spans="1:5" x14ac:dyDescent="0.4">
      <c r="A10">
        <v>1</v>
      </c>
      <c r="B10" t="s">
        <v>803</v>
      </c>
      <c r="C10" t="s">
        <v>3</v>
      </c>
      <c r="D10" s="5" t="s">
        <v>806</v>
      </c>
      <c r="E10" s="7" t="s">
        <v>809</v>
      </c>
    </row>
    <row r="11" spans="1:5" x14ac:dyDescent="0.4">
      <c r="A11">
        <v>1</v>
      </c>
      <c r="B11" t="s">
        <v>802</v>
      </c>
      <c r="C11" t="s">
        <v>23</v>
      </c>
      <c r="D11" s="5" t="s">
        <v>14</v>
      </c>
      <c r="E11" s="7" t="s">
        <v>14</v>
      </c>
    </row>
    <row r="12" spans="1:5" x14ac:dyDescent="0.4">
      <c r="A12">
        <v>1</v>
      </c>
      <c r="B12" t="s">
        <v>802</v>
      </c>
      <c r="C12" t="s">
        <v>2</v>
      </c>
      <c r="D12" s="5" t="s">
        <v>805</v>
      </c>
      <c r="E12" s="7" t="s">
        <v>810</v>
      </c>
    </row>
    <row r="13" spans="1:5" x14ac:dyDescent="0.4">
      <c r="A13">
        <v>1</v>
      </c>
      <c r="B13" t="s">
        <v>802</v>
      </c>
      <c r="C13" t="s">
        <v>3</v>
      </c>
      <c r="D13" s="5" t="s">
        <v>807</v>
      </c>
      <c r="E13" s="7" t="s">
        <v>811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145" zoomScaleNormal="145" workbookViewId="0">
      <selection activeCell="C16" sqref="C16"/>
    </sheetView>
  </sheetViews>
  <sheetFormatPr defaultRowHeight="14.6" x14ac:dyDescent="0.4"/>
  <cols>
    <col min="2" max="2" width="17.3828125" bestFit="1" customWidth="1"/>
    <col min="3" max="3" width="75.69140625" customWidth="1"/>
    <col min="4" max="4" width="131.15234375" bestFit="1" customWidth="1"/>
    <col min="5" max="5" width="44.765625" bestFit="1" customWidth="1"/>
  </cols>
  <sheetData>
    <row r="1" spans="1:5" x14ac:dyDescent="0.4">
      <c r="A1" t="s">
        <v>133</v>
      </c>
      <c r="B1" t="s">
        <v>54</v>
      </c>
      <c r="C1" t="s">
        <v>38</v>
      </c>
      <c r="D1" t="s">
        <v>37</v>
      </c>
      <c r="E1" t="s">
        <v>124</v>
      </c>
    </row>
    <row r="2" spans="1:5" x14ac:dyDescent="0.4">
      <c r="A2">
        <v>1</v>
      </c>
      <c r="B2" t="s">
        <v>95</v>
      </c>
      <c r="C2" t="s">
        <v>81</v>
      </c>
      <c r="D2" t="s">
        <v>32</v>
      </c>
    </row>
    <row r="3" spans="1:5" x14ac:dyDescent="0.4">
      <c r="A3">
        <v>1</v>
      </c>
      <c r="B3" t="s">
        <v>96</v>
      </c>
      <c r="C3" t="s">
        <v>83</v>
      </c>
      <c r="D3" t="s">
        <v>33</v>
      </c>
    </row>
    <row r="4" spans="1:5" x14ac:dyDescent="0.4">
      <c r="A4">
        <v>1</v>
      </c>
      <c r="B4" t="s">
        <v>97</v>
      </c>
      <c r="C4" t="s">
        <v>82</v>
      </c>
      <c r="D4" t="s">
        <v>34</v>
      </c>
    </row>
    <row r="5" spans="1:5" x14ac:dyDescent="0.4">
      <c r="A5">
        <v>1</v>
      </c>
      <c r="B5" t="s">
        <v>98</v>
      </c>
      <c r="C5" t="s">
        <v>84</v>
      </c>
      <c r="D5" t="s">
        <v>35</v>
      </c>
    </row>
    <row r="6" spans="1:5" x14ac:dyDescent="0.4">
      <c r="A6">
        <v>1</v>
      </c>
      <c r="B6" t="s">
        <v>99</v>
      </c>
      <c r="C6" t="s">
        <v>85</v>
      </c>
      <c r="D6" t="s">
        <v>36</v>
      </c>
    </row>
    <row r="7" spans="1:5" x14ac:dyDescent="0.4">
      <c r="A7">
        <v>1</v>
      </c>
      <c r="B7" t="s">
        <v>100</v>
      </c>
      <c r="C7" t="s">
        <v>86</v>
      </c>
      <c r="D7" t="s">
        <v>144</v>
      </c>
    </row>
    <row r="8" spans="1:5" x14ac:dyDescent="0.4">
      <c r="A8">
        <v>1</v>
      </c>
      <c r="B8" t="s">
        <v>101</v>
      </c>
      <c r="C8" t="s">
        <v>87</v>
      </c>
      <c r="D8" t="s">
        <v>145</v>
      </c>
    </row>
    <row r="9" spans="1:5" x14ac:dyDescent="0.4">
      <c r="A9">
        <v>1</v>
      </c>
      <c r="B9" t="s">
        <v>102</v>
      </c>
      <c r="C9" t="s">
        <v>39</v>
      </c>
      <c r="D9" t="s">
        <v>24</v>
      </c>
    </row>
    <row r="10" spans="1:5" x14ac:dyDescent="0.4">
      <c r="A10">
        <v>1</v>
      </c>
      <c r="B10" t="s">
        <v>103</v>
      </c>
      <c r="C10" t="s">
        <v>53</v>
      </c>
      <c r="D10" t="s">
        <v>142</v>
      </c>
    </row>
    <row r="11" spans="1:5" x14ac:dyDescent="0.4">
      <c r="A11">
        <v>1</v>
      </c>
      <c r="B11" t="s">
        <v>104</v>
      </c>
      <c r="C11" t="s">
        <v>52</v>
      </c>
      <c r="D11" t="s">
        <v>25</v>
      </c>
    </row>
    <row r="12" spans="1:5" x14ac:dyDescent="0.4">
      <c r="A12">
        <v>1</v>
      </c>
      <c r="B12" t="s">
        <v>105</v>
      </c>
      <c r="C12" t="s">
        <v>52</v>
      </c>
      <c r="D12" t="s">
        <v>826</v>
      </c>
    </row>
    <row r="13" spans="1:5" x14ac:dyDescent="0.4">
      <c r="A13">
        <v>1</v>
      </c>
      <c r="B13" t="s">
        <v>106</v>
      </c>
      <c r="C13" t="s">
        <v>51</v>
      </c>
      <c r="D13" t="s">
        <v>92</v>
      </c>
    </row>
    <row r="14" spans="1:5" x14ac:dyDescent="0.4">
      <c r="A14">
        <v>1</v>
      </c>
      <c r="B14" t="s">
        <v>107</v>
      </c>
      <c r="C14" t="s">
        <v>51</v>
      </c>
      <c r="D14" t="s">
        <v>827</v>
      </c>
    </row>
    <row r="15" spans="1:5" x14ac:dyDescent="0.4">
      <c r="A15">
        <v>1</v>
      </c>
      <c r="B15" t="s">
        <v>108</v>
      </c>
      <c r="C15" t="s">
        <v>41</v>
      </c>
      <c r="D15" t="s">
        <v>26</v>
      </c>
    </row>
    <row r="16" spans="1:5" x14ac:dyDescent="0.4">
      <c r="A16">
        <v>1</v>
      </c>
      <c r="B16" t="s">
        <v>109</v>
      </c>
      <c r="C16" t="s">
        <v>50</v>
      </c>
      <c r="D16" t="s">
        <v>27</v>
      </c>
    </row>
    <row r="17" spans="1:5" x14ac:dyDescent="0.4">
      <c r="A17">
        <v>1</v>
      </c>
      <c r="B17" t="s">
        <v>110</v>
      </c>
      <c r="C17" t="s">
        <v>42</v>
      </c>
      <c r="D17" t="s">
        <v>28</v>
      </c>
    </row>
    <row r="18" spans="1:5" x14ac:dyDescent="0.4">
      <c r="A18">
        <v>1</v>
      </c>
      <c r="B18" t="s">
        <v>111</v>
      </c>
      <c r="C18" t="s">
        <v>43</v>
      </c>
      <c r="D18" t="s">
        <v>143</v>
      </c>
    </row>
    <row r="19" spans="1:5" x14ac:dyDescent="0.4">
      <c r="A19">
        <v>1</v>
      </c>
      <c r="B19" t="s">
        <v>112</v>
      </c>
      <c r="C19" t="s">
        <v>44</v>
      </c>
      <c r="D19" t="s">
        <v>29</v>
      </c>
    </row>
    <row r="20" spans="1:5" x14ac:dyDescent="0.4">
      <c r="A20">
        <v>1</v>
      </c>
      <c r="B20" t="s">
        <v>113</v>
      </c>
      <c r="C20" t="s">
        <v>45</v>
      </c>
      <c r="D20" t="s">
        <v>93</v>
      </c>
    </row>
    <row r="21" spans="1:5" x14ac:dyDescent="0.4">
      <c r="A21">
        <v>1</v>
      </c>
      <c r="B21" t="s">
        <v>114</v>
      </c>
      <c r="C21" t="s">
        <v>40</v>
      </c>
      <c r="D21" t="s">
        <v>30</v>
      </c>
    </row>
    <row r="22" spans="1:5" x14ac:dyDescent="0.4">
      <c r="A22">
        <v>1</v>
      </c>
      <c r="B22" t="s">
        <v>115</v>
      </c>
      <c r="C22" t="s">
        <v>46</v>
      </c>
      <c r="D22" t="s">
        <v>146</v>
      </c>
    </row>
    <row r="23" spans="1:5" x14ac:dyDescent="0.4">
      <c r="A23">
        <v>1</v>
      </c>
      <c r="B23" t="s">
        <v>116</v>
      </c>
      <c r="C23" t="s">
        <v>47</v>
      </c>
      <c r="D23" t="s">
        <v>94</v>
      </c>
    </row>
    <row r="24" spans="1:5" x14ac:dyDescent="0.4">
      <c r="A24">
        <v>1</v>
      </c>
      <c r="B24" t="s">
        <v>117</v>
      </c>
      <c r="C24" t="s">
        <v>48</v>
      </c>
      <c r="D24" t="s">
        <v>31</v>
      </c>
    </row>
    <row r="25" spans="1:5" x14ac:dyDescent="0.4">
      <c r="A25">
        <v>1</v>
      </c>
      <c r="B25" t="s">
        <v>118</v>
      </c>
      <c r="C25" t="s">
        <v>49</v>
      </c>
      <c r="D25" t="s">
        <v>739</v>
      </c>
    </row>
    <row r="26" spans="1:5" x14ac:dyDescent="0.4">
      <c r="A26">
        <v>1</v>
      </c>
      <c r="B26" t="s">
        <v>62</v>
      </c>
      <c r="C26" t="s">
        <v>61</v>
      </c>
      <c r="D26" t="s">
        <v>63</v>
      </c>
    </row>
    <row r="27" spans="1:5" x14ac:dyDescent="0.4">
      <c r="A27">
        <v>1</v>
      </c>
      <c r="B27" t="s">
        <v>57</v>
      </c>
      <c r="C27" t="s">
        <v>59</v>
      </c>
      <c r="D27" t="s">
        <v>119</v>
      </c>
      <c r="E27" t="s">
        <v>684</v>
      </c>
    </row>
    <row r="28" spans="1:5" x14ac:dyDescent="0.4">
      <c r="A28">
        <v>1</v>
      </c>
      <c r="B28" t="s">
        <v>58</v>
      </c>
      <c r="C28" t="s">
        <v>60</v>
      </c>
      <c r="D28" t="s">
        <v>685</v>
      </c>
      <c r="E28" t="s">
        <v>684</v>
      </c>
    </row>
    <row r="29" spans="1:5" x14ac:dyDescent="0.4">
      <c r="A29">
        <v>1</v>
      </c>
      <c r="B29" t="s">
        <v>64</v>
      </c>
      <c r="C29" t="s">
        <v>72</v>
      </c>
      <c r="D29" t="s">
        <v>690</v>
      </c>
      <c r="E29" t="s">
        <v>303</v>
      </c>
    </row>
    <row r="30" spans="1:5" x14ac:dyDescent="0.4">
      <c r="A30">
        <v>1</v>
      </c>
      <c r="B30" t="s">
        <v>65</v>
      </c>
      <c r="C30" t="s">
        <v>71</v>
      </c>
      <c r="D30" t="s">
        <v>689</v>
      </c>
      <c r="E30" t="s">
        <v>304</v>
      </c>
    </row>
    <row r="31" spans="1:5" x14ac:dyDescent="0.4">
      <c r="A31">
        <v>1</v>
      </c>
      <c r="B31" t="s">
        <v>66</v>
      </c>
      <c r="C31" t="s">
        <v>73</v>
      </c>
      <c r="D31" t="s">
        <v>120</v>
      </c>
      <c r="E31" t="s">
        <v>305</v>
      </c>
    </row>
    <row r="32" spans="1:5" x14ac:dyDescent="0.4">
      <c r="A32">
        <v>1</v>
      </c>
      <c r="B32" t="s">
        <v>67</v>
      </c>
      <c r="C32" t="s">
        <v>74</v>
      </c>
      <c r="D32" t="s">
        <v>121</v>
      </c>
      <c r="E32" t="s">
        <v>305</v>
      </c>
    </row>
    <row r="33" spans="1:5" x14ac:dyDescent="0.4">
      <c r="A33">
        <v>1</v>
      </c>
      <c r="B33" t="s">
        <v>68</v>
      </c>
      <c r="C33" t="s">
        <v>75</v>
      </c>
      <c r="D33" t="s">
        <v>122</v>
      </c>
      <c r="E33" t="s">
        <v>734</v>
      </c>
    </row>
    <row r="34" spans="1:5" x14ac:dyDescent="0.4">
      <c r="A34">
        <v>1</v>
      </c>
      <c r="B34" t="s">
        <v>69</v>
      </c>
      <c r="C34" t="s">
        <v>76</v>
      </c>
      <c r="D34" t="s">
        <v>123</v>
      </c>
      <c r="E34" t="s">
        <v>734</v>
      </c>
    </row>
    <row r="35" spans="1:5" x14ac:dyDescent="0.4">
      <c r="A35">
        <v>1</v>
      </c>
      <c r="B35" t="s">
        <v>70</v>
      </c>
      <c r="C35" t="s">
        <v>136</v>
      </c>
      <c r="D35" t="s">
        <v>566</v>
      </c>
      <c r="E35" t="s">
        <v>147</v>
      </c>
    </row>
    <row r="36" spans="1:5" x14ac:dyDescent="0.4">
      <c r="B36" t="s">
        <v>592</v>
      </c>
      <c r="C36" t="s">
        <v>593</v>
      </c>
      <c r="D36" t="s">
        <v>594</v>
      </c>
      <c r="E36" t="s">
        <v>80</v>
      </c>
    </row>
    <row r="37" spans="1:5" x14ac:dyDescent="0.4">
      <c r="B37" t="s">
        <v>477</v>
      </c>
      <c r="C37" t="s">
        <v>512</v>
      </c>
      <c r="D37" t="s">
        <v>703</v>
      </c>
      <c r="E37" t="s">
        <v>478</v>
      </c>
    </row>
    <row r="38" spans="1:5" x14ac:dyDescent="0.4">
      <c r="B38" t="s">
        <v>585</v>
      </c>
      <c r="C38" t="s">
        <v>586</v>
      </c>
      <c r="D38" t="s">
        <v>477</v>
      </c>
    </row>
    <row r="39" spans="1:5" x14ac:dyDescent="0.4">
      <c r="B39" t="s">
        <v>597</v>
      </c>
      <c r="C39" t="s">
        <v>598</v>
      </c>
      <c r="D39" t="s">
        <v>477</v>
      </c>
    </row>
    <row r="40" spans="1:5" x14ac:dyDescent="0.4">
      <c r="B40" t="s">
        <v>513</v>
      </c>
      <c r="C40" t="s">
        <v>511</v>
      </c>
      <c r="D40" t="s">
        <v>477</v>
      </c>
    </row>
    <row r="41" spans="1:5" x14ac:dyDescent="0.4">
      <c r="B41" t="s">
        <v>715</v>
      </c>
      <c r="C41" t="s">
        <v>717</v>
      </c>
      <c r="D41" t="s">
        <v>719</v>
      </c>
      <c r="E41" t="s">
        <v>740</v>
      </c>
    </row>
    <row r="42" spans="1:5" x14ac:dyDescent="0.4">
      <c r="B42" t="s">
        <v>716</v>
      </c>
      <c r="C42" t="s">
        <v>718</v>
      </c>
      <c r="D42" t="s">
        <v>720</v>
      </c>
      <c r="E42" t="s">
        <v>741</v>
      </c>
    </row>
    <row r="43" spans="1:5" x14ac:dyDescent="0.4">
      <c r="A43">
        <v>1</v>
      </c>
      <c r="B43" t="s">
        <v>521</v>
      </c>
      <c r="C43" t="s">
        <v>522</v>
      </c>
      <c r="D43" t="s">
        <v>732</v>
      </c>
      <c r="E43" t="s">
        <v>742</v>
      </c>
    </row>
    <row r="44" spans="1:5" x14ac:dyDescent="0.4">
      <c r="A44">
        <v>1</v>
      </c>
      <c r="B44" t="s">
        <v>523</v>
      </c>
      <c r="C44" t="s">
        <v>524</v>
      </c>
      <c r="D44" t="s">
        <v>733</v>
      </c>
      <c r="E44" t="s">
        <v>743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"/>
  <sheetViews>
    <sheetView zoomScale="130" zoomScaleNormal="130" workbookViewId="0">
      <selection activeCell="C1" sqref="C1"/>
    </sheetView>
  </sheetViews>
  <sheetFormatPr defaultRowHeight="14.6" x14ac:dyDescent="0.4"/>
  <cols>
    <col min="1" max="1" width="10.3046875" bestFit="1" customWidth="1"/>
    <col min="2" max="2" width="9.84375" bestFit="1" customWidth="1"/>
    <col min="3" max="3" width="62.765625" bestFit="1" customWidth="1"/>
    <col min="4" max="4" width="6" bestFit="1" customWidth="1"/>
    <col min="5" max="5" width="6.84375" bestFit="1" customWidth="1"/>
    <col min="6" max="6" width="30.765625" bestFit="1" customWidth="1"/>
    <col min="7" max="7" width="73.4609375" bestFit="1" customWidth="1"/>
  </cols>
  <sheetData>
    <row r="1" spans="1:8" x14ac:dyDescent="0.4">
      <c r="A1" t="s">
        <v>90</v>
      </c>
      <c r="B1" t="s">
        <v>0</v>
      </c>
      <c r="C1" t="s">
        <v>38</v>
      </c>
      <c r="D1" s="7" t="s">
        <v>132</v>
      </c>
      <c r="E1" t="s">
        <v>133</v>
      </c>
      <c r="F1" t="s">
        <v>661</v>
      </c>
      <c r="G1" t="s">
        <v>282</v>
      </c>
    </row>
    <row r="2" spans="1:8" x14ac:dyDescent="0.4">
      <c r="A2" t="s">
        <v>204</v>
      </c>
      <c r="B2" t="s">
        <v>671</v>
      </c>
      <c r="C2" t="s">
        <v>59</v>
      </c>
      <c r="D2" s="7">
        <f>-3.5-LOG10(0.2287)-LOG10(0.6881)+LOG10(0.6701)</f>
        <v>-2.870778104517226</v>
      </c>
      <c r="E2">
        <v>1</v>
      </c>
      <c r="F2" t="s">
        <v>676</v>
      </c>
      <c r="G2" t="s">
        <v>674</v>
      </c>
    </row>
    <row r="3" spans="1:8" x14ac:dyDescent="0.4">
      <c r="A3" t="s">
        <v>677</v>
      </c>
      <c r="B3" t="s">
        <v>671</v>
      </c>
      <c r="C3" s="5" t="s">
        <v>72</v>
      </c>
      <c r="D3" s="7">
        <v>-6.1043799999999999</v>
      </c>
      <c r="E3">
        <v>1</v>
      </c>
      <c r="F3" t="s">
        <v>672</v>
      </c>
      <c r="G3" t="s">
        <v>725</v>
      </c>
    </row>
    <row r="4" spans="1:8" x14ac:dyDescent="0.4">
      <c r="A4" t="s">
        <v>231</v>
      </c>
      <c r="B4" t="s">
        <v>671</v>
      </c>
      <c r="C4" s="5" t="s">
        <v>73</v>
      </c>
      <c r="D4" s="7">
        <f>-10.3-LOG10(0.2082)-LOG10(0.0516)</f>
        <v>-8.3311304268017281</v>
      </c>
      <c r="E4">
        <v>1</v>
      </c>
      <c r="F4" t="s">
        <v>673</v>
      </c>
      <c r="G4" t="s">
        <v>674</v>
      </c>
    </row>
    <row r="5" spans="1:8" x14ac:dyDescent="0.4">
      <c r="A5" t="s">
        <v>237</v>
      </c>
      <c r="B5" t="s">
        <v>671</v>
      </c>
      <c r="C5" s="5" t="s">
        <v>75</v>
      </c>
      <c r="D5" s="7">
        <f>-10.9-LOG10(0.2287)-LOG10(0.0516)</f>
        <v>-8.9719158662339602</v>
      </c>
      <c r="E5">
        <v>1</v>
      </c>
      <c r="F5" t="s">
        <v>675</v>
      </c>
      <c r="G5" t="s">
        <v>674</v>
      </c>
    </row>
    <row r="6" spans="1:8" x14ac:dyDescent="0.4">
      <c r="A6" t="s">
        <v>482</v>
      </c>
      <c r="B6" t="s">
        <v>671</v>
      </c>
      <c r="C6" t="s">
        <v>678</v>
      </c>
      <c r="D6" s="53">
        <f>0.425-LOG10(1*0.0781^0.36/0.6701^1.08)</f>
        <v>0.63587641517495974</v>
      </c>
      <c r="E6">
        <v>1</v>
      </c>
      <c r="F6" t="s">
        <v>679</v>
      </c>
      <c r="G6" t="s">
        <v>726</v>
      </c>
    </row>
    <row r="7" spans="1:8" x14ac:dyDescent="0.4">
      <c r="A7" s="5" t="s">
        <v>518</v>
      </c>
      <c r="B7" t="s">
        <v>671</v>
      </c>
      <c r="C7" t="s">
        <v>668</v>
      </c>
      <c r="D7" s="7">
        <f>-25+LOG10(EXP(1))*(-22000/8.314*(1/298-1/275.15))-LOG10(0.057)-LOG10(0.0000314129370996423)</f>
        <v>-18.932727311779917</v>
      </c>
      <c r="E7">
        <v>1</v>
      </c>
      <c r="F7" t="s">
        <v>729</v>
      </c>
      <c r="G7" t="s">
        <v>674</v>
      </c>
      <c r="H7" t="s">
        <v>728</v>
      </c>
    </row>
    <row r="8" spans="1:8" x14ac:dyDescent="0.4">
      <c r="A8" s="5" t="s">
        <v>596</v>
      </c>
      <c r="B8" t="s">
        <v>671</v>
      </c>
      <c r="C8" t="s">
        <v>680</v>
      </c>
      <c r="D8" s="7">
        <f>54.9607-LOG10(0.2287^5*0.0781^2/0.6701^16)</f>
        <v>57.597300996186299</v>
      </c>
      <c r="E8">
        <v>1</v>
      </c>
      <c r="F8" t="s">
        <v>681</v>
      </c>
      <c r="G8" t="s">
        <v>727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6"/>
  <sheetViews>
    <sheetView topLeftCell="A7" zoomScale="145" zoomScaleNormal="145" workbookViewId="0">
      <selection activeCell="E22" sqref="E22"/>
    </sheetView>
  </sheetViews>
  <sheetFormatPr defaultColWidth="9.23046875" defaultRowHeight="14.6" x14ac:dyDescent="0.4"/>
  <cols>
    <col min="1" max="1" width="9.23046875" style="5"/>
    <col min="2" max="2" width="17" style="5" bestFit="1" customWidth="1"/>
    <col min="3" max="3" width="7.765625" style="5" bestFit="1" customWidth="1"/>
    <col min="4" max="4" width="14.53515625" style="5" bestFit="1" customWidth="1"/>
    <col min="5" max="5" width="73.15234375" style="56" bestFit="1" customWidth="1"/>
    <col min="6" max="6" width="54.4609375" style="5" bestFit="1" customWidth="1"/>
    <col min="7" max="7" width="52.3828125" style="5" customWidth="1"/>
    <col min="8" max="8" width="22.53515625" style="5" bestFit="1" customWidth="1"/>
    <col min="9" max="16384" width="9.23046875" style="5"/>
  </cols>
  <sheetData>
    <row r="1" spans="1:8" x14ac:dyDescent="0.4">
      <c r="A1" s="5" t="s">
        <v>133</v>
      </c>
      <c r="B1" s="5" t="s">
        <v>297</v>
      </c>
      <c r="C1" s="5" t="s">
        <v>0</v>
      </c>
      <c r="D1" s="5" t="s">
        <v>148</v>
      </c>
      <c r="E1" s="54" t="s">
        <v>149</v>
      </c>
      <c r="F1" s="5" t="s">
        <v>281</v>
      </c>
      <c r="G1" s="5" t="s">
        <v>282</v>
      </c>
      <c r="H1" s="5" t="s">
        <v>323</v>
      </c>
    </row>
    <row r="2" spans="1:8" x14ac:dyDescent="0.4">
      <c r="A2" s="5">
        <v>1</v>
      </c>
      <c r="B2" s="5" t="s">
        <v>294</v>
      </c>
      <c r="C2" s="5" t="s">
        <v>301</v>
      </c>
      <c r="D2" s="5" t="s">
        <v>283</v>
      </c>
      <c r="E2" s="6">
        <v>3000</v>
      </c>
      <c r="F2" s="5" t="s">
        <v>286</v>
      </c>
      <c r="G2" s="5" t="s">
        <v>291</v>
      </c>
    </row>
    <row r="3" spans="1:8" x14ac:dyDescent="0.4">
      <c r="A3" s="5">
        <v>1</v>
      </c>
      <c r="B3" s="5" t="s">
        <v>294</v>
      </c>
      <c r="C3" s="5" t="s">
        <v>301</v>
      </c>
      <c r="D3" s="5" t="s">
        <v>284</v>
      </c>
      <c r="E3" s="6">
        <v>35</v>
      </c>
      <c r="F3" s="5" t="s">
        <v>349</v>
      </c>
      <c r="G3" s="5" t="s">
        <v>292</v>
      </c>
    </row>
    <row r="4" spans="1:8" x14ac:dyDescent="0.4">
      <c r="A4" s="5">
        <v>1</v>
      </c>
      <c r="B4" s="5" t="s">
        <v>294</v>
      </c>
      <c r="C4" s="5" t="s">
        <v>301</v>
      </c>
      <c r="D4" s="5" t="s">
        <v>285</v>
      </c>
      <c r="E4" s="6">
        <v>2</v>
      </c>
      <c r="F4" s="5" t="s">
        <v>350</v>
      </c>
      <c r="G4" s="5" t="s">
        <v>351</v>
      </c>
    </row>
    <row r="5" spans="1:8" x14ac:dyDescent="0.4">
      <c r="A5" s="5">
        <v>1</v>
      </c>
      <c r="B5" s="5" t="s">
        <v>294</v>
      </c>
      <c r="C5" s="5" t="s">
        <v>301</v>
      </c>
      <c r="D5" s="5" t="s">
        <v>322</v>
      </c>
      <c r="E5" s="6">
        <v>2.6</v>
      </c>
      <c r="F5" s="5" t="s">
        <v>352</v>
      </c>
      <c r="G5" s="5" t="s">
        <v>353</v>
      </c>
    </row>
    <row r="6" spans="1:8" x14ac:dyDescent="0.4">
      <c r="A6" s="5">
        <v>1</v>
      </c>
      <c r="B6" s="5" t="s">
        <v>295</v>
      </c>
      <c r="C6" s="5" t="s">
        <v>301</v>
      </c>
      <c r="D6" s="5" t="s">
        <v>287</v>
      </c>
      <c r="E6" s="6">
        <v>50</v>
      </c>
      <c r="F6" s="5" t="s">
        <v>245</v>
      </c>
      <c r="G6" s="5" t="s">
        <v>354</v>
      </c>
    </row>
    <row r="7" spans="1:8" x14ac:dyDescent="0.4">
      <c r="A7" s="5">
        <v>1</v>
      </c>
      <c r="B7" s="5" t="s">
        <v>295</v>
      </c>
      <c r="C7" s="5" t="s">
        <v>301</v>
      </c>
      <c r="D7" s="5" t="s">
        <v>138</v>
      </c>
      <c r="E7" s="6">
        <v>200</v>
      </c>
      <c r="F7" s="5" t="s">
        <v>355</v>
      </c>
      <c r="G7" s="5" t="s">
        <v>293</v>
      </c>
    </row>
    <row r="8" spans="1:8" x14ac:dyDescent="0.4">
      <c r="A8" s="5">
        <v>1</v>
      </c>
      <c r="B8" s="5" t="s">
        <v>295</v>
      </c>
      <c r="C8" s="5" t="s">
        <v>302</v>
      </c>
      <c r="D8" s="5" t="s">
        <v>313</v>
      </c>
      <c r="E8" s="6" t="s">
        <v>730</v>
      </c>
      <c r="F8" s="5" t="s">
        <v>245</v>
      </c>
      <c r="G8" s="5" t="s">
        <v>356</v>
      </c>
    </row>
    <row r="9" spans="1:8" x14ac:dyDescent="0.4">
      <c r="A9" s="5">
        <v>1</v>
      </c>
      <c r="B9" s="5" t="s">
        <v>295</v>
      </c>
      <c r="C9" s="6" t="s">
        <v>301</v>
      </c>
      <c r="D9" s="6" t="s">
        <v>317</v>
      </c>
      <c r="E9" s="6" t="s">
        <v>738</v>
      </c>
      <c r="F9" s="6" t="s">
        <v>245</v>
      </c>
      <c r="G9" s="6" t="s">
        <v>306</v>
      </c>
    </row>
    <row r="10" spans="1:8" customFormat="1" x14ac:dyDescent="0.4">
      <c r="A10" s="5">
        <v>1</v>
      </c>
      <c r="B10" s="13" t="s">
        <v>296</v>
      </c>
      <c r="C10" s="13" t="s">
        <v>302</v>
      </c>
      <c r="D10" s="13" t="s">
        <v>452</v>
      </c>
      <c r="E10" t="s">
        <v>368</v>
      </c>
      <c r="F10" t="s">
        <v>357</v>
      </c>
      <c r="G10" s="13" t="s">
        <v>296</v>
      </c>
    </row>
    <row r="11" spans="1:8" customFormat="1" x14ac:dyDescent="0.4">
      <c r="A11" s="5">
        <v>1</v>
      </c>
      <c r="B11" s="13" t="s">
        <v>296</v>
      </c>
      <c r="C11" s="13" t="s">
        <v>301</v>
      </c>
      <c r="D11" s="13" t="s">
        <v>365</v>
      </c>
      <c r="E11" s="13">
        <v>0.8</v>
      </c>
      <c r="F11" t="s">
        <v>357</v>
      </c>
      <c r="G11" s="13" t="s">
        <v>288</v>
      </c>
      <c r="H11" s="13" t="s">
        <v>575</v>
      </c>
    </row>
    <row r="12" spans="1:8" customFormat="1" x14ac:dyDescent="0.4">
      <c r="A12" s="5">
        <v>1</v>
      </c>
      <c r="B12" s="13" t="s">
        <v>296</v>
      </c>
      <c r="C12" s="13" t="s">
        <v>301</v>
      </c>
      <c r="D12" s="13" t="s">
        <v>366</v>
      </c>
      <c r="E12" s="13">
        <v>0.7</v>
      </c>
      <c r="F12" t="s">
        <v>357</v>
      </c>
      <c r="G12" s="13" t="s">
        <v>289</v>
      </c>
      <c r="H12" s="13" t="s">
        <v>575</v>
      </c>
    </row>
    <row r="13" spans="1:8" customFormat="1" x14ac:dyDescent="0.4">
      <c r="A13" s="5">
        <v>1</v>
      </c>
      <c r="B13" s="13" t="s">
        <v>296</v>
      </c>
      <c r="C13" s="13" t="s">
        <v>301</v>
      </c>
      <c r="D13" s="13" t="s">
        <v>367</v>
      </c>
      <c r="E13" s="13">
        <v>100</v>
      </c>
      <c r="F13" s="13" t="s">
        <v>245</v>
      </c>
      <c r="G13" s="13" t="s">
        <v>290</v>
      </c>
      <c r="H13" s="13" t="s">
        <v>575</v>
      </c>
    </row>
    <row r="14" spans="1:8" customFormat="1" x14ac:dyDescent="0.4">
      <c r="A14" s="5">
        <v>1</v>
      </c>
      <c r="B14" t="s">
        <v>296</v>
      </c>
      <c r="C14" t="s">
        <v>301</v>
      </c>
      <c r="D14" t="s">
        <v>363</v>
      </c>
      <c r="E14" s="6">
        <f>E12</f>
        <v>0.7</v>
      </c>
      <c r="F14" t="s">
        <v>357</v>
      </c>
      <c r="G14" t="s">
        <v>364</v>
      </c>
    </row>
    <row r="15" spans="1:8" x14ac:dyDescent="0.4">
      <c r="A15" s="5">
        <v>1</v>
      </c>
      <c r="B15" s="5" t="s">
        <v>298</v>
      </c>
      <c r="C15" s="5" t="s">
        <v>301</v>
      </c>
      <c r="D15" s="5" t="s">
        <v>299</v>
      </c>
      <c r="E15" s="16">
        <f>0.013*E5*(1-E14)</f>
        <v>1.014E-2</v>
      </c>
      <c r="F15" s="5" t="s">
        <v>358</v>
      </c>
      <c r="G15" s="5" t="s">
        <v>300</v>
      </c>
      <c r="H15" s="5" t="s">
        <v>576</v>
      </c>
    </row>
    <row r="16" spans="1:8" x14ac:dyDescent="0.4">
      <c r="A16" s="5">
        <v>1</v>
      </c>
      <c r="B16" s="5" t="s">
        <v>308</v>
      </c>
      <c r="C16" s="5" t="s">
        <v>302</v>
      </c>
      <c r="D16" s="5" t="s">
        <v>314</v>
      </c>
      <c r="E16" s="5" t="s">
        <v>799</v>
      </c>
      <c r="F16" s="5" t="s">
        <v>357</v>
      </c>
      <c r="G16" s="5" t="s">
        <v>359</v>
      </c>
    </row>
    <row r="17" spans="1:8" x14ac:dyDescent="0.4">
      <c r="A17" s="5">
        <v>1</v>
      </c>
      <c r="B17" s="5" t="s">
        <v>308</v>
      </c>
      <c r="C17" s="6" t="s">
        <v>301</v>
      </c>
      <c r="D17" s="6" t="s">
        <v>315</v>
      </c>
      <c r="E17" s="6">
        <v>2</v>
      </c>
      <c r="F17" s="6" t="s">
        <v>687</v>
      </c>
      <c r="G17" s="6" t="s">
        <v>309</v>
      </c>
      <c r="H17" s="5" t="s">
        <v>577</v>
      </c>
    </row>
    <row r="18" spans="1:8" x14ac:dyDescent="0.4">
      <c r="A18" s="5">
        <v>1</v>
      </c>
      <c r="B18" s="5" t="s">
        <v>308</v>
      </c>
      <c r="C18" s="6" t="s">
        <v>301</v>
      </c>
      <c r="D18" s="6" t="s">
        <v>327</v>
      </c>
      <c r="E18" s="6">
        <v>5</v>
      </c>
      <c r="F18" s="6" t="s">
        <v>245</v>
      </c>
      <c r="G18" s="6" t="s">
        <v>311</v>
      </c>
      <c r="H18" s="5" t="s">
        <v>575</v>
      </c>
    </row>
    <row r="19" spans="1:8" customFormat="1" x14ac:dyDescent="0.4">
      <c r="A19" s="5">
        <v>1</v>
      </c>
      <c r="B19" s="13" t="s">
        <v>294</v>
      </c>
      <c r="C19" s="13" t="s">
        <v>301</v>
      </c>
      <c r="D19" s="13" t="s">
        <v>319</v>
      </c>
      <c r="E19" s="14">
        <v>8.0000000000000007E-5</v>
      </c>
      <c r="F19" s="13" t="s">
        <v>310</v>
      </c>
      <c r="G19" s="13" t="s">
        <v>320</v>
      </c>
      <c r="H19" s="5" t="s">
        <v>581</v>
      </c>
    </row>
    <row r="20" spans="1:8" x14ac:dyDescent="0.4">
      <c r="A20" s="5">
        <v>1</v>
      </c>
      <c r="B20" s="5" t="s">
        <v>312</v>
      </c>
      <c r="C20" s="5" t="s">
        <v>302</v>
      </c>
      <c r="D20" s="5" t="s">
        <v>316</v>
      </c>
      <c r="E20" s="6" t="s">
        <v>796</v>
      </c>
      <c r="F20" s="5" t="s">
        <v>357</v>
      </c>
      <c r="G20" s="5" t="s">
        <v>360</v>
      </c>
      <c r="H20" s="5" t="s">
        <v>575</v>
      </c>
    </row>
    <row r="21" spans="1:8" x14ac:dyDescent="0.4">
      <c r="A21" s="5">
        <v>1</v>
      </c>
      <c r="B21" s="5" t="s">
        <v>312</v>
      </c>
      <c r="C21" s="6" t="s">
        <v>301</v>
      </c>
      <c r="D21" s="6" t="s">
        <v>318</v>
      </c>
      <c r="E21" s="17">
        <f>(-73.071 +71.912*EXP(1.173 * EXP(-0.017 * E2) + 0.191 * EXP(-0.00047 * E2))) / (E19 * 1000)</f>
        <v>28.422127931420071</v>
      </c>
      <c r="F21" s="6" t="s">
        <v>278</v>
      </c>
      <c r="G21" s="6" t="s">
        <v>321</v>
      </c>
      <c r="H21" s="5" t="s">
        <v>578</v>
      </c>
    </row>
    <row r="22" spans="1:8" x14ac:dyDescent="0.4">
      <c r="A22" s="5">
        <v>1</v>
      </c>
      <c r="B22" s="5" t="s">
        <v>312</v>
      </c>
      <c r="C22" s="6" t="s">
        <v>301</v>
      </c>
      <c r="D22" s="6" t="s">
        <v>328</v>
      </c>
      <c r="E22" s="6">
        <v>2</v>
      </c>
      <c r="F22" s="6" t="s">
        <v>245</v>
      </c>
      <c r="G22" s="6" t="s">
        <v>329</v>
      </c>
      <c r="H22" s="5" t="s">
        <v>575</v>
      </c>
    </row>
    <row r="23" spans="1:8" customFormat="1" x14ac:dyDescent="0.4">
      <c r="A23" s="5">
        <v>1</v>
      </c>
      <c r="B23" t="s">
        <v>409</v>
      </c>
      <c r="C23" t="s">
        <v>301</v>
      </c>
      <c r="D23" t="s">
        <v>438</v>
      </c>
      <c r="E23" t="s">
        <v>439</v>
      </c>
      <c r="F23" t="s">
        <v>435</v>
      </c>
      <c r="G23" t="s">
        <v>436</v>
      </c>
      <c r="H23" t="s">
        <v>441</v>
      </c>
    </row>
    <row r="24" spans="1:8" customFormat="1" x14ac:dyDescent="0.4">
      <c r="A24" s="5"/>
      <c r="B24" t="s">
        <v>409</v>
      </c>
      <c r="C24" t="s">
        <v>301</v>
      </c>
      <c r="D24" t="s">
        <v>434</v>
      </c>
      <c r="E24" t="s">
        <v>731</v>
      </c>
      <c r="F24" t="s">
        <v>435</v>
      </c>
      <c r="G24" t="s">
        <v>436</v>
      </c>
      <c r="H24" t="s">
        <v>441</v>
      </c>
    </row>
    <row r="25" spans="1:8" customFormat="1" x14ac:dyDescent="0.4">
      <c r="A25" s="5"/>
      <c r="B25" t="s">
        <v>409</v>
      </c>
      <c r="C25" t="s">
        <v>301</v>
      </c>
      <c r="D25" t="s">
        <v>437</v>
      </c>
      <c r="E25" t="s">
        <v>440</v>
      </c>
      <c r="F25" t="s">
        <v>435</v>
      </c>
      <c r="G25" t="s">
        <v>436</v>
      </c>
      <c r="H25" t="s">
        <v>441</v>
      </c>
    </row>
    <row r="26" spans="1:8" customFormat="1" x14ac:dyDescent="0.4">
      <c r="A26" s="5">
        <v>1</v>
      </c>
      <c r="B26" t="s">
        <v>409</v>
      </c>
      <c r="C26" t="s">
        <v>301</v>
      </c>
      <c r="D26" t="s">
        <v>812</v>
      </c>
      <c r="E26" s="12">
        <v>1E-3</v>
      </c>
    </row>
    <row r="27" spans="1:8" customFormat="1" x14ac:dyDescent="0.4">
      <c r="A27" s="5">
        <v>1</v>
      </c>
      <c r="B27" t="s">
        <v>409</v>
      </c>
      <c r="C27" t="s">
        <v>301</v>
      </c>
      <c r="D27" t="s">
        <v>813</v>
      </c>
      <c r="E27" s="12">
        <v>1E-3</v>
      </c>
    </row>
    <row r="28" spans="1:8" customFormat="1" x14ac:dyDescent="0.4">
      <c r="A28" s="5">
        <v>1</v>
      </c>
      <c r="B28" t="s">
        <v>409</v>
      </c>
      <c r="C28" t="s">
        <v>301</v>
      </c>
      <c r="D28" t="s">
        <v>814</v>
      </c>
      <c r="E28" s="12">
        <v>1E-3</v>
      </c>
    </row>
    <row r="29" spans="1:8" customFormat="1" x14ac:dyDescent="0.4">
      <c r="A29" s="5">
        <v>1</v>
      </c>
      <c r="B29" t="s">
        <v>409</v>
      </c>
      <c r="C29" t="s">
        <v>301</v>
      </c>
      <c r="D29" t="s">
        <v>815</v>
      </c>
      <c r="E29" s="12">
        <v>1E-3</v>
      </c>
    </row>
    <row r="30" spans="1:8" x14ac:dyDescent="0.4">
      <c r="A30" s="5">
        <v>1</v>
      </c>
      <c r="B30" t="s">
        <v>374</v>
      </c>
      <c r="C30" s="5" t="s">
        <v>301</v>
      </c>
      <c r="D30" s="5" t="s">
        <v>326</v>
      </c>
      <c r="E30" s="6">
        <v>0.05</v>
      </c>
      <c r="F30" s="5" t="s">
        <v>245</v>
      </c>
      <c r="G30" s="5" t="s">
        <v>372</v>
      </c>
      <c r="H30" s="5" t="s">
        <v>575</v>
      </c>
    </row>
    <row r="31" spans="1:8" x14ac:dyDescent="0.4">
      <c r="A31" s="5">
        <v>1</v>
      </c>
      <c r="B31" t="s">
        <v>374</v>
      </c>
      <c r="C31" t="s">
        <v>301</v>
      </c>
      <c r="D31" s="58" t="s">
        <v>410</v>
      </c>
      <c r="E31" s="12">
        <f>0.027*E15/12*1000</f>
        <v>2.2815000000000002E-2</v>
      </c>
      <c r="F31" t="s">
        <v>375</v>
      </c>
      <c r="G31" t="s">
        <v>376</v>
      </c>
      <c r="H31" t="s">
        <v>574</v>
      </c>
    </row>
    <row r="32" spans="1:8" x14ac:dyDescent="0.4">
      <c r="A32" s="5">
        <v>1</v>
      </c>
      <c r="B32" t="s">
        <v>374</v>
      </c>
      <c r="C32" t="s">
        <v>301</v>
      </c>
      <c r="D32" t="s">
        <v>411</v>
      </c>
      <c r="E32" s="12">
        <f>0.25/100*E15/54.94*1000</f>
        <v>4.6141244994539504E-4</v>
      </c>
      <c r="F32" t="s">
        <v>375</v>
      </c>
      <c r="G32" t="s">
        <v>377</v>
      </c>
      <c r="H32" t="s">
        <v>579</v>
      </c>
    </row>
    <row r="33" spans="1:8" x14ac:dyDescent="0.4">
      <c r="A33" s="5">
        <v>1</v>
      </c>
      <c r="B33" t="s">
        <v>374</v>
      </c>
      <c r="C33" t="s">
        <v>301</v>
      </c>
      <c r="D33" t="s">
        <v>412</v>
      </c>
      <c r="E33" s="12">
        <f>0.05/100*E15/55.8*1000</f>
        <v>9.0860215053763433E-5</v>
      </c>
      <c r="F33" t="s">
        <v>375</v>
      </c>
      <c r="G33" t="s">
        <v>378</v>
      </c>
      <c r="H33" t="s">
        <v>580</v>
      </c>
    </row>
    <row r="34" spans="1:8" x14ac:dyDescent="0.4">
      <c r="A34" s="5">
        <v>1</v>
      </c>
      <c r="B34" t="s">
        <v>374</v>
      </c>
      <c r="C34" t="s">
        <v>301</v>
      </c>
      <c r="D34" t="s">
        <v>413</v>
      </c>
      <c r="E34" s="12">
        <v>9.9999999999999998E-17</v>
      </c>
      <c r="F34" t="s">
        <v>375</v>
      </c>
      <c r="G34" t="s">
        <v>379</v>
      </c>
      <c r="H34"/>
    </row>
    <row r="35" spans="1:8" x14ac:dyDescent="0.4">
      <c r="A35" s="5">
        <v>1</v>
      </c>
      <c r="B35" t="s">
        <v>374</v>
      </c>
      <c r="C35" t="s">
        <v>301</v>
      </c>
      <c r="D35" t="s">
        <v>414</v>
      </c>
      <c r="E35" s="12">
        <v>9.9999999999999998E-17</v>
      </c>
      <c r="F35" t="s">
        <v>375</v>
      </c>
      <c r="G35" t="s">
        <v>380</v>
      </c>
      <c r="H35"/>
    </row>
    <row r="36" spans="1:8" x14ac:dyDescent="0.4">
      <c r="A36" s="5">
        <v>1</v>
      </c>
      <c r="B36" t="s">
        <v>374</v>
      </c>
      <c r="C36" t="s">
        <v>301</v>
      </c>
      <c r="D36" t="s">
        <v>415</v>
      </c>
      <c r="E36">
        <f>1500/1000/100</f>
        <v>1.4999999999999999E-2</v>
      </c>
      <c r="F36" t="s">
        <v>375</v>
      </c>
      <c r="G36" t="s">
        <v>381</v>
      </c>
      <c r="H36" t="s">
        <v>157</v>
      </c>
    </row>
    <row r="37" spans="1:8" x14ac:dyDescent="0.4">
      <c r="A37" s="5">
        <v>1</v>
      </c>
      <c r="B37" t="s">
        <v>374</v>
      </c>
      <c r="C37" t="s">
        <v>301</v>
      </c>
      <c r="D37" t="s">
        <v>416</v>
      </c>
      <c r="E37" s="12">
        <v>9.9999999999999998E-17</v>
      </c>
      <c r="F37" t="s">
        <v>375</v>
      </c>
      <c r="G37" t="s">
        <v>382</v>
      </c>
      <c r="H37"/>
    </row>
    <row r="38" spans="1:8" x14ac:dyDescent="0.4">
      <c r="A38" s="5">
        <v>1</v>
      </c>
      <c r="B38" t="s">
        <v>374</v>
      </c>
      <c r="C38" t="s">
        <v>301</v>
      </c>
      <c r="D38" t="s">
        <v>417</v>
      </c>
      <c r="E38" s="12">
        <v>9.9999999999999998E-17</v>
      </c>
      <c r="F38" t="s">
        <v>375</v>
      </c>
      <c r="G38" t="s">
        <v>383</v>
      </c>
      <c r="H38"/>
    </row>
    <row r="39" spans="1:8" x14ac:dyDescent="0.4">
      <c r="B39" t="s">
        <v>374</v>
      </c>
      <c r="C39" t="s">
        <v>301</v>
      </c>
      <c r="D39" t="s">
        <v>418</v>
      </c>
      <c r="E39">
        <v>0</v>
      </c>
      <c r="F39" t="s">
        <v>375</v>
      </c>
      <c r="G39" t="s">
        <v>384</v>
      </c>
      <c r="H39"/>
    </row>
    <row r="40" spans="1:8" x14ac:dyDescent="0.4">
      <c r="A40" s="5">
        <v>1</v>
      </c>
      <c r="B40" t="s">
        <v>374</v>
      </c>
      <c r="C40" t="s">
        <v>301</v>
      </c>
      <c r="D40" t="s">
        <v>560</v>
      </c>
      <c r="E40" s="12">
        <v>0</v>
      </c>
      <c r="F40" t="s">
        <v>458</v>
      </c>
      <c r="G40"/>
      <c r="H40"/>
    </row>
    <row r="41" spans="1:8" x14ac:dyDescent="0.4">
      <c r="A41" s="5">
        <v>1</v>
      </c>
      <c r="B41" t="s">
        <v>374</v>
      </c>
      <c r="C41" t="s">
        <v>301</v>
      </c>
      <c r="D41" t="s">
        <v>419</v>
      </c>
      <c r="E41">
        <f>600/28.09/1000</f>
        <v>2.135991456034176E-2</v>
      </c>
      <c r="F41" t="s">
        <v>375</v>
      </c>
      <c r="G41" t="s">
        <v>385</v>
      </c>
      <c r="H41" t="s">
        <v>157</v>
      </c>
    </row>
    <row r="42" spans="1:8" x14ac:dyDescent="0.4">
      <c r="A42" s="5">
        <v>1</v>
      </c>
      <c r="B42" t="s">
        <v>374</v>
      </c>
      <c r="C42" t="s">
        <v>301</v>
      </c>
      <c r="D42" t="s">
        <v>495</v>
      </c>
      <c r="E42" t="s">
        <v>722</v>
      </c>
      <c r="F42" t="s">
        <v>496</v>
      </c>
      <c r="G42" t="s">
        <v>497</v>
      </c>
      <c r="H42"/>
    </row>
    <row r="43" spans="1:8" x14ac:dyDescent="0.4">
      <c r="A43" s="5">
        <v>1</v>
      </c>
      <c r="B43" t="s">
        <v>374</v>
      </c>
      <c r="C43" t="s">
        <v>301</v>
      </c>
      <c r="D43" t="s">
        <v>319</v>
      </c>
      <c r="E43" s="14">
        <f>E19</f>
        <v>8.0000000000000007E-5</v>
      </c>
      <c r="F43" t="s">
        <v>386</v>
      </c>
      <c r="G43" t="s">
        <v>387</v>
      </c>
      <c r="H43" s="5" t="s">
        <v>581</v>
      </c>
    </row>
    <row r="44" spans="1:8" x14ac:dyDescent="0.4">
      <c r="A44" s="5">
        <v>1</v>
      </c>
      <c r="B44" t="s">
        <v>374</v>
      </c>
      <c r="C44" t="s">
        <v>301</v>
      </c>
      <c r="D44" t="s">
        <v>420</v>
      </c>
      <c r="E44" s="12">
        <v>2.0000000000000002E-5</v>
      </c>
      <c r="F44" t="s">
        <v>386</v>
      </c>
      <c r="G44" t="s">
        <v>388</v>
      </c>
      <c r="H44" s="5" t="s">
        <v>583</v>
      </c>
    </row>
    <row r="45" spans="1:8" x14ac:dyDescent="0.4">
      <c r="A45" s="5">
        <v>1</v>
      </c>
      <c r="B45" t="s">
        <v>374</v>
      </c>
      <c r="C45" t="s">
        <v>301</v>
      </c>
      <c r="D45" t="s">
        <v>421</v>
      </c>
      <c r="E45" s="12">
        <v>5.0000000000000003E-10</v>
      </c>
      <c r="F45" t="s">
        <v>386</v>
      </c>
      <c r="G45" t="s">
        <v>389</v>
      </c>
      <c r="H45" s="5" t="s">
        <v>575</v>
      </c>
    </row>
    <row r="46" spans="1:8" x14ac:dyDescent="0.4">
      <c r="A46" s="5">
        <v>1</v>
      </c>
      <c r="B46" t="s">
        <v>374</v>
      </c>
      <c r="C46" t="s">
        <v>301</v>
      </c>
      <c r="D46" t="s">
        <v>422</v>
      </c>
      <c r="E46" s="12">
        <v>1.0000000000000001E-9</v>
      </c>
      <c r="F46" t="s">
        <v>386</v>
      </c>
      <c r="G46" t="s">
        <v>390</v>
      </c>
      <c r="H46" s="5" t="s">
        <v>582</v>
      </c>
    </row>
    <row r="47" spans="1:8" x14ac:dyDescent="0.4">
      <c r="A47" s="5">
        <v>1</v>
      </c>
      <c r="B47" t="s">
        <v>374</v>
      </c>
      <c r="C47" t="s">
        <v>301</v>
      </c>
      <c r="D47" t="s">
        <v>816</v>
      </c>
      <c r="E47" s="16" t="s">
        <v>820</v>
      </c>
      <c r="F47"/>
      <c r="G47"/>
    </row>
    <row r="48" spans="1:8" x14ac:dyDescent="0.4">
      <c r="A48" s="5">
        <v>1</v>
      </c>
      <c r="B48" t="s">
        <v>374</v>
      </c>
      <c r="C48" t="s">
        <v>301</v>
      </c>
      <c r="D48" t="s">
        <v>817</v>
      </c>
      <c r="E48" s="16" t="s">
        <v>821</v>
      </c>
      <c r="F48"/>
      <c r="G48"/>
    </row>
    <row r="49" spans="1:8" x14ac:dyDescent="0.4">
      <c r="A49" s="5">
        <v>1</v>
      </c>
      <c r="B49" t="s">
        <v>374</v>
      </c>
      <c r="C49" t="s">
        <v>301</v>
      </c>
      <c r="D49" t="s">
        <v>818</v>
      </c>
      <c r="E49" s="16" t="s">
        <v>822</v>
      </c>
      <c r="F49"/>
      <c r="G49"/>
    </row>
    <row r="50" spans="1:8" x14ac:dyDescent="0.4">
      <c r="A50" s="5">
        <v>1</v>
      </c>
      <c r="B50" t="s">
        <v>374</v>
      </c>
      <c r="C50" t="s">
        <v>301</v>
      </c>
      <c r="D50" t="s">
        <v>819</v>
      </c>
      <c r="E50" s="16" t="s">
        <v>823</v>
      </c>
      <c r="F50"/>
      <c r="G50"/>
    </row>
    <row r="51" spans="1:8" x14ac:dyDescent="0.4">
      <c r="A51" s="5">
        <v>1</v>
      </c>
      <c r="B51" t="s">
        <v>374</v>
      </c>
      <c r="C51" t="s">
        <v>301</v>
      </c>
      <c r="D51" t="s">
        <v>423</v>
      </c>
      <c r="E51" s="12">
        <v>9.9999999999999998E-17</v>
      </c>
      <c r="F51" t="s">
        <v>386</v>
      </c>
      <c r="G51" t="s">
        <v>391</v>
      </c>
    </row>
    <row r="52" spans="1:8" x14ac:dyDescent="0.4">
      <c r="A52" s="5">
        <v>1</v>
      </c>
      <c r="B52" t="s">
        <v>374</v>
      </c>
      <c r="C52" t="s">
        <v>301</v>
      </c>
      <c r="D52" t="s">
        <v>424</v>
      </c>
      <c r="E52" s="12">
        <v>2.0000000000000002E-5</v>
      </c>
      <c r="F52" t="s">
        <v>386</v>
      </c>
      <c r="G52" t="s">
        <v>392</v>
      </c>
      <c r="H52" s="5" t="s">
        <v>583</v>
      </c>
    </row>
    <row r="53" spans="1:8" x14ac:dyDescent="0.4">
      <c r="A53" s="5">
        <v>1</v>
      </c>
      <c r="B53" t="s">
        <v>374</v>
      </c>
      <c r="C53" t="s">
        <v>301</v>
      </c>
      <c r="D53" t="s">
        <v>425</v>
      </c>
      <c r="E53" s="12">
        <v>1.0330000000000001E-2</v>
      </c>
      <c r="F53" t="s">
        <v>386</v>
      </c>
      <c r="G53" t="s">
        <v>393</v>
      </c>
    </row>
    <row r="54" spans="1:8" x14ac:dyDescent="0.4">
      <c r="A54" s="5">
        <v>1</v>
      </c>
      <c r="B54" t="s">
        <v>374</v>
      </c>
      <c r="C54" t="s">
        <v>301</v>
      </c>
      <c r="D54" t="s">
        <v>426</v>
      </c>
      <c r="E54" s="12">
        <v>1.0000000000000001E-9</v>
      </c>
      <c r="F54" t="s">
        <v>386</v>
      </c>
      <c r="G54" t="s">
        <v>394</v>
      </c>
      <c r="H54" s="5" t="s">
        <v>575</v>
      </c>
    </row>
    <row r="55" spans="1:8" x14ac:dyDescent="0.4">
      <c r="A55" s="5">
        <v>1</v>
      </c>
      <c r="B55" t="s">
        <v>374</v>
      </c>
      <c r="C55" t="s">
        <v>301</v>
      </c>
      <c r="D55" t="s">
        <v>427</v>
      </c>
      <c r="E55" s="12">
        <v>1.1999999999999999E-7</v>
      </c>
      <c r="F55" t="s">
        <v>386</v>
      </c>
      <c r="G55" t="s">
        <v>395</v>
      </c>
    </row>
    <row r="56" spans="1:8" x14ac:dyDescent="0.4">
      <c r="A56" s="5">
        <v>1</v>
      </c>
      <c r="B56" t="s">
        <v>374</v>
      </c>
      <c r="C56" t="s">
        <v>301</v>
      </c>
      <c r="D56" t="s">
        <v>428</v>
      </c>
      <c r="E56" s="12">
        <v>9.9999999999999995E-7</v>
      </c>
      <c r="F56" t="s">
        <v>386</v>
      </c>
      <c r="G56" t="s">
        <v>396</v>
      </c>
      <c r="H56" s="5" t="s">
        <v>583</v>
      </c>
    </row>
    <row r="57" spans="1:8" x14ac:dyDescent="0.4">
      <c r="A57" s="5">
        <v>1</v>
      </c>
      <c r="B57" t="s">
        <v>374</v>
      </c>
      <c r="C57" t="s">
        <v>301</v>
      </c>
      <c r="D57" t="s">
        <v>520</v>
      </c>
      <c r="E57" s="12">
        <v>2.7999999999999999E-6</v>
      </c>
      <c r="F57" t="s">
        <v>386</v>
      </c>
      <c r="G57" t="s">
        <v>397</v>
      </c>
      <c r="H57" s="5" t="s">
        <v>583</v>
      </c>
    </row>
    <row r="58" spans="1:8" x14ac:dyDescent="0.4">
      <c r="A58" s="5">
        <v>1</v>
      </c>
      <c r="B58" t="s">
        <v>374</v>
      </c>
      <c r="C58" t="s">
        <v>301</v>
      </c>
      <c r="D58" t="s">
        <v>429</v>
      </c>
      <c r="E58" s="12">
        <v>2.8000000000000001E-2</v>
      </c>
      <c r="F58" t="s">
        <v>386</v>
      </c>
      <c r="G58" t="s">
        <v>398</v>
      </c>
    </row>
    <row r="59" spans="1:8" x14ac:dyDescent="0.4">
      <c r="A59" s="5">
        <v>1</v>
      </c>
      <c r="B59" t="s">
        <v>374</v>
      </c>
      <c r="C59" t="s">
        <v>301</v>
      </c>
      <c r="D59" t="s">
        <v>667</v>
      </c>
      <c r="E59" s="12">
        <v>1.7000000000000001E-4</v>
      </c>
      <c r="F59" t="s">
        <v>386</v>
      </c>
      <c r="G59" t="s">
        <v>399</v>
      </c>
      <c r="H59" s="5" t="s">
        <v>583</v>
      </c>
    </row>
    <row r="60" spans="1:8" x14ac:dyDescent="0.4">
      <c r="A60" s="5">
        <v>1</v>
      </c>
      <c r="B60" t="s">
        <v>374</v>
      </c>
      <c r="C60" t="s">
        <v>301</v>
      </c>
      <c r="D60" t="s">
        <v>430</v>
      </c>
      <c r="E60">
        <v>7.62</v>
      </c>
      <c r="F60" t="s">
        <v>400</v>
      </c>
      <c r="G60" t="s">
        <v>401</v>
      </c>
      <c r="H60" s="5" t="s">
        <v>407</v>
      </c>
    </row>
    <row r="61" spans="1:8" x14ac:dyDescent="0.4">
      <c r="A61" s="5">
        <v>1</v>
      </c>
      <c r="B61" t="s">
        <v>374</v>
      </c>
      <c r="C61" t="s">
        <v>301</v>
      </c>
      <c r="D61" t="s">
        <v>431</v>
      </c>
      <c r="E61" s="12">
        <v>2.3600000000000001E-3</v>
      </c>
      <c r="F61" t="s">
        <v>386</v>
      </c>
      <c r="G61" t="s">
        <v>402</v>
      </c>
      <c r="H61" s="5" t="s">
        <v>405</v>
      </c>
    </row>
    <row r="62" spans="1:8" x14ac:dyDescent="0.4">
      <c r="A62" s="5">
        <v>1</v>
      </c>
      <c r="B62" t="s">
        <v>374</v>
      </c>
      <c r="C62" t="s">
        <v>301</v>
      </c>
      <c r="D62" t="s">
        <v>432</v>
      </c>
      <c r="E62" s="12">
        <v>9.9999999999999998E-17</v>
      </c>
      <c r="F62" t="s">
        <v>386</v>
      </c>
      <c r="G62" t="s">
        <v>403</v>
      </c>
      <c r="H62" s="5" t="s">
        <v>405</v>
      </c>
    </row>
    <row r="63" spans="1:8" x14ac:dyDescent="0.4">
      <c r="A63" s="5">
        <v>1</v>
      </c>
      <c r="B63" t="s">
        <v>374</v>
      </c>
      <c r="C63" t="s">
        <v>301</v>
      </c>
      <c r="D63" t="s">
        <v>433</v>
      </c>
      <c r="E63" s="12">
        <v>8.7062000000000001E-5</v>
      </c>
      <c r="F63" t="s">
        <v>386</v>
      </c>
      <c r="G63" t="s">
        <v>404</v>
      </c>
      <c r="H63" s="5" t="s">
        <v>406</v>
      </c>
    </row>
    <row r="64" spans="1:8" customFormat="1" x14ac:dyDescent="0.4">
      <c r="A64" s="5">
        <v>1</v>
      </c>
      <c r="B64" t="s">
        <v>409</v>
      </c>
      <c r="C64" t="s">
        <v>301</v>
      </c>
      <c r="D64" t="s">
        <v>752</v>
      </c>
      <c r="E64" s="12">
        <f>(10^(-1.01)/10^(-E60)+10^(-6.93)/10^(-E60)^2)/(1+10^(-4.27)/10^(-E60))*0.01</f>
        <v>929.79252487704275</v>
      </c>
    </row>
    <row r="65" spans="1:8" customFormat="1" x14ac:dyDescent="0.4">
      <c r="A65" s="5">
        <v>1</v>
      </c>
      <c r="B65" t="s">
        <v>409</v>
      </c>
      <c r="C65" t="s">
        <v>301</v>
      </c>
      <c r="D65" t="s">
        <v>753</v>
      </c>
      <c r="E65" s="12">
        <f>(10^(-3.07)/10^(-E60)+10^(-10.3)/10^(-E60)^2+10^(-18.5)/10^(-E60)^3)/(1+10^(-6.16)/10^(-E60))*0.01</f>
        <v>48.754972691878685</v>
      </c>
    </row>
    <row r="66" spans="1:8" x14ac:dyDescent="0.4">
      <c r="A66" s="5">
        <v>1</v>
      </c>
      <c r="B66" t="s">
        <v>374</v>
      </c>
      <c r="C66" s="5" t="s">
        <v>301</v>
      </c>
      <c r="D66" t="s">
        <v>514</v>
      </c>
      <c r="E66" s="12">
        <f>E69</f>
        <v>-2.2999999999999998</v>
      </c>
      <c r="F66" s="12"/>
      <c r="G66"/>
    </row>
    <row r="67" spans="1:8" x14ac:dyDescent="0.4">
      <c r="A67" s="5">
        <v>1</v>
      </c>
      <c r="B67" t="s">
        <v>374</v>
      </c>
      <c r="C67" s="5" t="s">
        <v>301</v>
      </c>
      <c r="D67" t="s">
        <v>515</v>
      </c>
      <c r="E67" s="12">
        <f>E69</f>
        <v>-2.2999999999999998</v>
      </c>
    </row>
    <row r="68" spans="1:8" x14ac:dyDescent="0.4">
      <c r="A68" s="5">
        <v>1</v>
      </c>
      <c r="B68" t="s">
        <v>374</v>
      </c>
      <c r="C68" t="s">
        <v>301</v>
      </c>
      <c r="D68" t="s">
        <v>767</v>
      </c>
      <c r="E68" s="12">
        <v>3.5000000000000002E-11</v>
      </c>
      <c r="F68" t="s">
        <v>386</v>
      </c>
      <c r="G68" t="s">
        <v>498</v>
      </c>
      <c r="H68" s="5" t="s">
        <v>581</v>
      </c>
    </row>
    <row r="69" spans="1:8" x14ac:dyDescent="0.4">
      <c r="A69" s="5">
        <v>1</v>
      </c>
      <c r="B69" t="s">
        <v>374</v>
      </c>
      <c r="C69" t="s">
        <v>301</v>
      </c>
      <c r="D69" t="s">
        <v>768</v>
      </c>
      <c r="E69" s="12">
        <v>-2.2999999999999998</v>
      </c>
      <c r="F69" t="s">
        <v>510</v>
      </c>
      <c r="G69" t="s">
        <v>503</v>
      </c>
    </row>
    <row r="70" spans="1:8" x14ac:dyDescent="0.4">
      <c r="A70" s="5">
        <v>1</v>
      </c>
      <c r="B70" t="s">
        <v>374</v>
      </c>
      <c r="C70" t="s">
        <v>301</v>
      </c>
      <c r="D70" t="s">
        <v>765</v>
      </c>
      <c r="E70" s="12">
        <f>E68/((E69/10000+1)*0.512638+1)</f>
        <v>2.3140188454993008E-11</v>
      </c>
      <c r="F70" t="s">
        <v>386</v>
      </c>
      <c r="G70" t="s">
        <v>504</v>
      </c>
    </row>
    <row r="71" spans="1:8" x14ac:dyDescent="0.4">
      <c r="A71" s="5">
        <v>1</v>
      </c>
      <c r="B71" t="s">
        <v>374</v>
      </c>
      <c r="C71" t="s">
        <v>301</v>
      </c>
      <c r="D71" t="s">
        <v>766</v>
      </c>
      <c r="E71" s="12">
        <f>E68-E70</f>
        <v>1.1859811545006993E-11</v>
      </c>
      <c r="F71" t="s">
        <v>386</v>
      </c>
      <c r="G71" t="s">
        <v>505</v>
      </c>
    </row>
    <row r="72" spans="1:8" x14ac:dyDescent="0.4">
      <c r="A72" s="5">
        <v>1</v>
      </c>
      <c r="B72" t="s">
        <v>374</v>
      </c>
      <c r="C72" t="s">
        <v>301</v>
      </c>
      <c r="D72" t="s">
        <v>748</v>
      </c>
      <c r="E72" s="16" t="s">
        <v>792</v>
      </c>
    </row>
    <row r="73" spans="1:8" x14ac:dyDescent="0.4">
      <c r="A73" s="5">
        <v>1</v>
      </c>
      <c r="B73" t="s">
        <v>374</v>
      </c>
      <c r="C73" t="s">
        <v>301</v>
      </c>
      <c r="D73" t="s">
        <v>749</v>
      </c>
      <c r="E73" s="16" t="s">
        <v>793</v>
      </c>
    </row>
    <row r="74" spans="1:8" x14ac:dyDescent="0.4">
      <c r="A74" s="5">
        <v>1</v>
      </c>
      <c r="B74" t="s">
        <v>374</v>
      </c>
      <c r="C74" t="s">
        <v>301</v>
      </c>
      <c r="D74" t="s">
        <v>750</v>
      </c>
      <c r="E74" s="16" t="s">
        <v>794</v>
      </c>
    </row>
    <row r="75" spans="1:8" x14ac:dyDescent="0.4">
      <c r="A75" s="5">
        <v>1</v>
      </c>
      <c r="B75" t="s">
        <v>374</v>
      </c>
      <c r="C75" t="s">
        <v>301</v>
      </c>
      <c r="D75" t="s">
        <v>751</v>
      </c>
      <c r="E75" s="16" t="s">
        <v>795</v>
      </c>
    </row>
    <row r="76" spans="1:8" x14ac:dyDescent="0.4">
      <c r="A76" s="5">
        <v>1</v>
      </c>
      <c r="B76" t="s">
        <v>374</v>
      </c>
      <c r="C76" t="s">
        <v>301</v>
      </c>
      <c r="D76" t="s">
        <v>714</v>
      </c>
      <c r="E76" s="12">
        <f>E69</f>
        <v>-2.2999999999999998</v>
      </c>
      <c r="F76" t="s">
        <v>510</v>
      </c>
      <c r="G76"/>
      <c r="H76"/>
    </row>
    <row r="77" spans="1:8" x14ac:dyDescent="0.4">
      <c r="A77" s="5">
        <v>1</v>
      </c>
      <c r="B77" t="s">
        <v>374</v>
      </c>
      <c r="C77" t="s">
        <v>301</v>
      </c>
      <c r="D77" t="s">
        <v>712</v>
      </c>
      <c r="E77" s="12">
        <v>9.9999999999999998E-17</v>
      </c>
      <c r="F77" t="s">
        <v>496</v>
      </c>
      <c r="G77"/>
      <c r="H77"/>
    </row>
    <row r="78" spans="1:8" x14ac:dyDescent="0.4">
      <c r="A78" s="5">
        <v>1</v>
      </c>
      <c r="B78" t="s">
        <v>374</v>
      </c>
      <c r="C78" t="s">
        <v>301</v>
      </c>
      <c r="D78" t="s">
        <v>713</v>
      </c>
      <c r="E78" s="12">
        <f>E77*(E76/10000+1)*0.512638</f>
        <v>5.1252009326E-17</v>
      </c>
      <c r="F78" t="s">
        <v>496</v>
      </c>
      <c r="G78"/>
      <c r="H78"/>
    </row>
    <row r="79" spans="1:8" x14ac:dyDescent="0.4">
      <c r="A79" s="5">
        <v>1</v>
      </c>
      <c r="B79" s="5" t="s">
        <v>442</v>
      </c>
      <c r="C79" s="5" t="s">
        <v>301</v>
      </c>
      <c r="D79" t="s">
        <v>150</v>
      </c>
      <c r="E79">
        <v>0.12</v>
      </c>
      <c r="F79" t="s">
        <v>357</v>
      </c>
      <c r="G79" t="s">
        <v>151</v>
      </c>
      <c r="H79" t="s">
        <v>152</v>
      </c>
    </row>
    <row r="80" spans="1:8" x14ac:dyDescent="0.4">
      <c r="A80" s="5">
        <v>1</v>
      </c>
      <c r="B80" s="5" t="s">
        <v>442</v>
      </c>
      <c r="C80" s="5" t="s">
        <v>301</v>
      </c>
      <c r="D80" t="s">
        <v>154</v>
      </c>
      <c r="E80" s="12">
        <v>5</v>
      </c>
      <c r="F80" t="s">
        <v>155</v>
      </c>
      <c r="G80" t="s">
        <v>156</v>
      </c>
      <c r="H80" t="s">
        <v>157</v>
      </c>
    </row>
    <row r="81" spans="1:8" x14ac:dyDescent="0.4">
      <c r="A81" s="5">
        <v>1</v>
      </c>
      <c r="B81" s="5" t="s">
        <v>442</v>
      </c>
      <c r="C81" s="5" t="s">
        <v>301</v>
      </c>
      <c r="D81" t="s">
        <v>158</v>
      </c>
      <c r="E81">
        <f>16/117</f>
        <v>0.13675213675213677</v>
      </c>
      <c r="F81" t="s">
        <v>443</v>
      </c>
      <c r="G81" t="s">
        <v>159</v>
      </c>
      <c r="H81" t="s">
        <v>584</v>
      </c>
    </row>
    <row r="82" spans="1:8" x14ac:dyDescent="0.4">
      <c r="A82" s="5">
        <v>1</v>
      </c>
      <c r="B82" s="5" t="s">
        <v>442</v>
      </c>
      <c r="C82" s="5" t="s">
        <v>301</v>
      </c>
      <c r="D82" t="s">
        <v>160</v>
      </c>
      <c r="E82">
        <f>1/117</f>
        <v>8.5470085470085479E-3</v>
      </c>
      <c r="F82" t="s">
        <v>444</v>
      </c>
      <c r="G82" t="s">
        <v>161</v>
      </c>
      <c r="H82" t="s">
        <v>584</v>
      </c>
    </row>
    <row r="83" spans="1:8" x14ac:dyDescent="0.4">
      <c r="A83" s="5">
        <v>1</v>
      </c>
      <c r="B83" s="5" t="s">
        <v>442</v>
      </c>
      <c r="C83" s="5" t="s">
        <v>301</v>
      </c>
      <c r="D83" t="s">
        <v>153</v>
      </c>
      <c r="E83" s="12">
        <v>9.9999999999999995E-7</v>
      </c>
      <c r="F83" t="s">
        <v>163</v>
      </c>
      <c r="G83" t="s">
        <v>164</v>
      </c>
      <c r="H83" t="s">
        <v>165</v>
      </c>
    </row>
    <row r="84" spans="1:8" x14ac:dyDescent="0.4">
      <c r="A84" s="5">
        <v>1</v>
      </c>
      <c r="B84" s="5" t="s">
        <v>442</v>
      </c>
      <c r="C84" s="5" t="s">
        <v>301</v>
      </c>
      <c r="D84" t="s">
        <v>162</v>
      </c>
      <c r="E84" s="12">
        <v>1.0000000000000001E-5</v>
      </c>
      <c r="F84" t="s">
        <v>445</v>
      </c>
      <c r="G84" t="s">
        <v>164</v>
      </c>
      <c r="H84" t="s">
        <v>165</v>
      </c>
    </row>
    <row r="85" spans="1:8" x14ac:dyDescent="0.4">
      <c r="A85" s="5">
        <v>1</v>
      </c>
      <c r="B85" s="5" t="s">
        <v>442</v>
      </c>
      <c r="C85" s="5" t="s">
        <v>301</v>
      </c>
      <c r="D85" t="s">
        <v>166</v>
      </c>
      <c r="E85" s="12">
        <v>1.0000000000000001E-5</v>
      </c>
      <c r="F85" t="s">
        <v>445</v>
      </c>
      <c r="G85" t="s">
        <v>164</v>
      </c>
      <c r="H85" t="s">
        <v>165</v>
      </c>
    </row>
    <row r="86" spans="1:8" x14ac:dyDescent="0.4">
      <c r="A86" s="5">
        <v>1</v>
      </c>
      <c r="B86" s="5" t="s">
        <v>442</v>
      </c>
      <c r="C86" s="5" t="s">
        <v>301</v>
      </c>
      <c r="D86" t="s">
        <v>167</v>
      </c>
      <c r="E86" t="s">
        <v>797</v>
      </c>
      <c r="F86" t="s">
        <v>446</v>
      </c>
      <c r="G86" t="s">
        <v>164</v>
      </c>
      <c r="H86" t="s">
        <v>170</v>
      </c>
    </row>
    <row r="87" spans="1:8" x14ac:dyDescent="0.4">
      <c r="A87" s="5">
        <v>1</v>
      </c>
      <c r="B87" s="5" t="s">
        <v>442</v>
      </c>
      <c r="C87" s="5" t="s">
        <v>301</v>
      </c>
      <c r="D87" t="s">
        <v>168</v>
      </c>
      <c r="E87" t="s">
        <v>798</v>
      </c>
      <c r="F87" t="s">
        <v>446</v>
      </c>
      <c r="G87" t="s">
        <v>164</v>
      </c>
      <c r="H87" t="s">
        <v>170</v>
      </c>
    </row>
    <row r="88" spans="1:8" x14ac:dyDescent="0.4">
      <c r="A88" s="5">
        <v>1</v>
      </c>
      <c r="B88" s="5" t="s">
        <v>442</v>
      </c>
      <c r="C88" s="5" t="s">
        <v>301</v>
      </c>
      <c r="D88" s="58" t="s">
        <v>169</v>
      </c>
      <c r="E88" s="59">
        <v>5.0000000000000001E-4</v>
      </c>
      <c r="F88" t="s">
        <v>445</v>
      </c>
      <c r="G88" t="s">
        <v>164</v>
      </c>
      <c r="H88" t="s">
        <v>165</v>
      </c>
    </row>
    <row r="89" spans="1:8" x14ac:dyDescent="0.4">
      <c r="A89" s="5">
        <v>1</v>
      </c>
      <c r="B89" s="5" t="s">
        <v>442</v>
      </c>
      <c r="C89" s="5" t="s">
        <v>301</v>
      </c>
      <c r="D89" t="s">
        <v>171</v>
      </c>
      <c r="E89" s="12">
        <v>10000000</v>
      </c>
      <c r="F89" t="s">
        <v>173</v>
      </c>
      <c r="G89" t="s">
        <v>174</v>
      </c>
      <c r="H89" t="s">
        <v>165</v>
      </c>
    </row>
    <row r="90" spans="1:8" x14ac:dyDescent="0.4">
      <c r="A90" s="5">
        <v>1</v>
      </c>
      <c r="B90" s="5" t="s">
        <v>442</v>
      </c>
      <c r="C90" s="5" t="s">
        <v>301</v>
      </c>
      <c r="D90" t="s">
        <v>172</v>
      </c>
      <c r="E90" s="12">
        <v>10000000</v>
      </c>
      <c r="F90" t="s">
        <v>173</v>
      </c>
      <c r="G90" t="s">
        <v>174</v>
      </c>
      <c r="H90" t="s">
        <v>165</v>
      </c>
    </row>
    <row r="91" spans="1:8" x14ac:dyDescent="0.4">
      <c r="A91" s="5">
        <v>1</v>
      </c>
      <c r="B91" s="5" t="s">
        <v>442</v>
      </c>
      <c r="C91" s="5" t="s">
        <v>301</v>
      </c>
      <c r="D91" t="s">
        <v>175</v>
      </c>
      <c r="E91" s="12">
        <v>5000000</v>
      </c>
      <c r="F91" t="s">
        <v>177</v>
      </c>
      <c r="G91" t="s">
        <v>174</v>
      </c>
      <c r="H91" t="s">
        <v>165</v>
      </c>
    </row>
    <row r="92" spans="1:8" x14ac:dyDescent="0.4">
      <c r="A92" s="5">
        <v>1</v>
      </c>
      <c r="B92" s="5" t="s">
        <v>442</v>
      </c>
      <c r="C92" s="5" t="s">
        <v>301</v>
      </c>
      <c r="D92" t="s">
        <v>176</v>
      </c>
      <c r="E92" s="12">
        <v>10000000</v>
      </c>
      <c r="F92" t="s">
        <v>177</v>
      </c>
      <c r="G92" t="s">
        <v>174</v>
      </c>
      <c r="H92" t="s">
        <v>179</v>
      </c>
    </row>
    <row r="93" spans="1:8" x14ac:dyDescent="0.4">
      <c r="A93" s="5">
        <v>1</v>
      </c>
      <c r="B93" s="5" t="s">
        <v>442</v>
      </c>
      <c r="C93" s="5" t="s">
        <v>301</v>
      </c>
      <c r="D93" t="s">
        <v>178</v>
      </c>
      <c r="E93" s="59">
        <v>500000000</v>
      </c>
      <c r="F93" t="s">
        <v>173</v>
      </c>
      <c r="G93" t="s">
        <v>174</v>
      </c>
      <c r="H93" t="s">
        <v>165</v>
      </c>
    </row>
    <row r="94" spans="1:8" x14ac:dyDescent="0.4">
      <c r="A94" s="5">
        <v>1</v>
      </c>
      <c r="B94" s="5" t="s">
        <v>442</v>
      </c>
      <c r="C94" s="5" t="s">
        <v>301</v>
      </c>
      <c r="D94" t="s">
        <v>180</v>
      </c>
      <c r="E94" s="12">
        <v>1000000000</v>
      </c>
      <c r="F94" t="s">
        <v>177</v>
      </c>
      <c r="G94" t="s">
        <v>174</v>
      </c>
      <c r="H94" t="s">
        <v>179</v>
      </c>
    </row>
    <row r="95" spans="1:8" x14ac:dyDescent="0.4">
      <c r="A95" s="5">
        <v>1</v>
      </c>
      <c r="B95" s="5" t="s">
        <v>442</v>
      </c>
      <c r="C95" s="5" t="s">
        <v>301</v>
      </c>
      <c r="D95" t="s">
        <v>181</v>
      </c>
      <c r="E95" s="12">
        <v>100000</v>
      </c>
      <c r="F95" t="s">
        <v>177</v>
      </c>
      <c r="G95" t="s">
        <v>174</v>
      </c>
      <c r="H95" t="s">
        <v>165</v>
      </c>
    </row>
    <row r="96" spans="1:8" x14ac:dyDescent="0.4">
      <c r="A96" s="5">
        <v>1</v>
      </c>
      <c r="B96" s="5" t="s">
        <v>442</v>
      </c>
      <c r="C96" s="5" t="s">
        <v>301</v>
      </c>
      <c r="D96" t="s">
        <v>182</v>
      </c>
      <c r="E96" s="12">
        <v>100000</v>
      </c>
      <c r="F96" t="s">
        <v>177</v>
      </c>
      <c r="G96" t="s">
        <v>174</v>
      </c>
      <c r="H96" t="s">
        <v>165</v>
      </c>
    </row>
    <row r="97" spans="1:8" x14ac:dyDescent="0.4">
      <c r="A97" s="5">
        <v>1</v>
      </c>
      <c r="B97" s="5" t="s">
        <v>442</v>
      </c>
      <c r="C97" s="5" t="s">
        <v>301</v>
      </c>
      <c r="D97" t="s">
        <v>183</v>
      </c>
      <c r="E97" s="12">
        <v>10000000000</v>
      </c>
      <c r="F97" t="s">
        <v>177</v>
      </c>
      <c r="G97" t="s">
        <v>174</v>
      </c>
      <c r="H97" t="s">
        <v>179</v>
      </c>
    </row>
    <row r="98" spans="1:8" x14ac:dyDescent="0.4">
      <c r="A98" s="5">
        <v>1</v>
      </c>
      <c r="B98" s="5" t="s">
        <v>442</v>
      </c>
      <c r="C98" s="5" t="s">
        <v>301</v>
      </c>
      <c r="D98" t="s">
        <v>184</v>
      </c>
      <c r="E98" s="12">
        <v>100000000</v>
      </c>
      <c r="F98" t="s">
        <v>177</v>
      </c>
      <c r="G98" t="s">
        <v>174</v>
      </c>
      <c r="H98" t="s">
        <v>165</v>
      </c>
    </row>
    <row r="99" spans="1:8" x14ac:dyDescent="0.4">
      <c r="A99" s="5">
        <v>1</v>
      </c>
      <c r="B99" s="5" t="s">
        <v>442</v>
      </c>
      <c r="C99" s="5" t="s">
        <v>301</v>
      </c>
      <c r="D99" t="s">
        <v>185</v>
      </c>
      <c r="E99" s="12">
        <v>100000</v>
      </c>
      <c r="F99" t="s">
        <v>177</v>
      </c>
      <c r="G99" t="s">
        <v>174</v>
      </c>
      <c r="H99" t="s">
        <v>187</v>
      </c>
    </row>
    <row r="100" spans="1:8" x14ac:dyDescent="0.4">
      <c r="A100" s="5">
        <v>1</v>
      </c>
      <c r="B100" s="5" t="s">
        <v>442</v>
      </c>
      <c r="C100" s="5" t="s">
        <v>301</v>
      </c>
      <c r="D100" t="s">
        <v>186</v>
      </c>
      <c r="E100" s="12">
        <v>150000</v>
      </c>
      <c r="F100" t="s">
        <v>177</v>
      </c>
      <c r="G100" t="s">
        <v>174</v>
      </c>
      <c r="H100" t="s">
        <v>189</v>
      </c>
    </row>
    <row r="101" spans="1:8" x14ac:dyDescent="0.4">
      <c r="A101" s="5">
        <v>1</v>
      </c>
      <c r="B101" s="5" t="s">
        <v>442</v>
      </c>
      <c r="C101" s="5" t="s">
        <v>301</v>
      </c>
      <c r="D101" t="s">
        <v>188</v>
      </c>
      <c r="E101" s="12">
        <v>100000</v>
      </c>
      <c r="F101" t="s">
        <v>173</v>
      </c>
      <c r="G101" t="s">
        <v>174</v>
      </c>
      <c r="H101" t="s">
        <v>165</v>
      </c>
    </row>
    <row r="102" spans="1:8" x14ac:dyDescent="0.4">
      <c r="A102" s="5">
        <v>1</v>
      </c>
      <c r="B102" s="5" t="s">
        <v>442</v>
      </c>
      <c r="C102" s="5" t="s">
        <v>301</v>
      </c>
      <c r="D102" t="s">
        <v>190</v>
      </c>
      <c r="E102" s="12">
        <v>0.04</v>
      </c>
      <c r="F102" t="s">
        <v>192</v>
      </c>
      <c r="G102" t="s">
        <v>174</v>
      </c>
      <c r="H102" t="s">
        <v>193</v>
      </c>
    </row>
    <row r="103" spans="1:8" x14ac:dyDescent="0.4">
      <c r="A103" s="5">
        <v>1</v>
      </c>
      <c r="B103" s="5" t="s">
        <v>442</v>
      </c>
      <c r="C103" s="5" t="s">
        <v>301</v>
      </c>
      <c r="D103" t="s">
        <v>191</v>
      </c>
      <c r="E103" s="12">
        <v>1E-3</v>
      </c>
      <c r="F103" t="s">
        <v>195</v>
      </c>
      <c r="G103" t="s">
        <v>174</v>
      </c>
      <c r="H103" t="s">
        <v>196</v>
      </c>
    </row>
    <row r="104" spans="1:8" x14ac:dyDescent="0.4">
      <c r="A104" s="5">
        <v>1</v>
      </c>
      <c r="B104" s="5" t="s">
        <v>442</v>
      </c>
      <c r="C104" s="5" t="s">
        <v>301</v>
      </c>
      <c r="D104" t="s">
        <v>194</v>
      </c>
      <c r="E104" s="12">
        <v>10000000</v>
      </c>
      <c r="F104" t="s">
        <v>177</v>
      </c>
      <c r="G104" t="s">
        <v>174</v>
      </c>
      <c r="H104" t="s">
        <v>165</v>
      </c>
    </row>
    <row r="105" spans="1:8" x14ac:dyDescent="0.4">
      <c r="A105" s="5">
        <v>1</v>
      </c>
      <c r="B105" s="5" t="s">
        <v>442</v>
      </c>
      <c r="C105" s="5" t="s">
        <v>301</v>
      </c>
      <c r="D105" t="s">
        <v>197</v>
      </c>
      <c r="E105" s="12">
        <v>100000</v>
      </c>
      <c r="F105" t="s">
        <v>177</v>
      </c>
      <c r="G105" t="s">
        <v>174</v>
      </c>
      <c r="H105" t="s">
        <v>165</v>
      </c>
    </row>
    <row r="106" spans="1:8" x14ac:dyDescent="0.4">
      <c r="A106" s="5">
        <v>1</v>
      </c>
      <c r="B106" s="5" t="s">
        <v>442</v>
      </c>
      <c r="C106" s="5" t="s">
        <v>301</v>
      </c>
      <c r="D106" t="s">
        <v>198</v>
      </c>
      <c r="E106" s="59">
        <v>100</v>
      </c>
      <c r="F106" t="s">
        <v>200</v>
      </c>
      <c r="G106" t="s">
        <v>174</v>
      </c>
      <c r="H106" t="s">
        <v>165</v>
      </c>
    </row>
    <row r="107" spans="1:8" x14ac:dyDescent="0.4">
      <c r="A107" s="5">
        <v>1</v>
      </c>
      <c r="B107" s="5" t="s">
        <v>442</v>
      </c>
      <c r="C107" s="5" t="s">
        <v>301</v>
      </c>
      <c r="D107" t="s">
        <v>199</v>
      </c>
      <c r="E107" s="59">
        <v>100000</v>
      </c>
      <c r="F107" t="s">
        <v>177</v>
      </c>
      <c r="G107" t="s">
        <v>174</v>
      </c>
      <c r="H107" t="s">
        <v>202</v>
      </c>
    </row>
    <row r="108" spans="1:8" x14ac:dyDescent="0.4">
      <c r="A108" s="5">
        <v>1</v>
      </c>
      <c r="B108" s="5" t="s">
        <v>442</v>
      </c>
      <c r="C108" s="5" t="s">
        <v>301</v>
      </c>
      <c r="D108" t="s">
        <v>201</v>
      </c>
      <c r="E108" s="59">
        <f>0.0000003*380*87.91*365*24*3600/10</f>
        <v>31604.559264</v>
      </c>
      <c r="F108" t="s">
        <v>192</v>
      </c>
      <c r="G108" t="s">
        <v>174</v>
      </c>
      <c r="H108" t="s">
        <v>688</v>
      </c>
    </row>
    <row r="109" spans="1:8" x14ac:dyDescent="0.4">
      <c r="A109" s="5">
        <v>1</v>
      </c>
      <c r="B109" s="5" t="s">
        <v>442</v>
      </c>
      <c r="C109" s="5" t="s">
        <v>301</v>
      </c>
      <c r="D109" t="s">
        <v>204</v>
      </c>
      <c r="E109" s="55">
        <f>10^mineral!D2</f>
        <v>1.3465481745351092E-3</v>
      </c>
      <c r="F109" t="s">
        <v>205</v>
      </c>
      <c r="G109" t="s">
        <v>206</v>
      </c>
      <c r="H109" t="str">
        <f>mineral!F2</f>
        <v>Rickard2006</v>
      </c>
    </row>
    <row r="110" spans="1:8" x14ac:dyDescent="0.4">
      <c r="A110" s="5">
        <v>1</v>
      </c>
      <c r="B110" s="5" t="s">
        <v>442</v>
      </c>
      <c r="C110" s="5" t="s">
        <v>301</v>
      </c>
      <c r="D110" t="s">
        <v>203</v>
      </c>
      <c r="E110" s="12">
        <v>100000</v>
      </c>
      <c r="F110" t="s">
        <v>208</v>
      </c>
      <c r="G110" t="s">
        <v>174</v>
      </c>
      <c r="H110" t="s">
        <v>686</v>
      </c>
    </row>
    <row r="111" spans="1:8" x14ac:dyDescent="0.4">
      <c r="A111" s="5">
        <v>1</v>
      </c>
      <c r="B111" s="5" t="s">
        <v>442</v>
      </c>
      <c r="C111" s="5" t="s">
        <v>301</v>
      </c>
      <c r="D111" t="s">
        <v>694</v>
      </c>
      <c r="E111" s="12">
        <v>100.09</v>
      </c>
      <c r="F111" t="s">
        <v>489</v>
      </c>
      <c r="G111" t="s">
        <v>697</v>
      </c>
      <c r="H111" t="s">
        <v>701</v>
      </c>
    </row>
    <row r="112" spans="1:8" x14ac:dyDescent="0.4">
      <c r="A112" s="5">
        <v>1</v>
      </c>
      <c r="B112" s="5" t="s">
        <v>442</v>
      </c>
      <c r="C112" s="5" t="s">
        <v>301</v>
      </c>
      <c r="D112" t="s">
        <v>692</v>
      </c>
      <c r="E112" s="12">
        <v>0.35</v>
      </c>
      <c r="F112" t="s">
        <v>693</v>
      </c>
      <c r="G112" t="s">
        <v>696</v>
      </c>
      <c r="H112" t="s">
        <v>701</v>
      </c>
    </row>
    <row r="113" spans="1:8" x14ac:dyDescent="0.4">
      <c r="A113" s="5">
        <v>1</v>
      </c>
      <c r="B113" s="5" t="s">
        <v>442</v>
      </c>
      <c r="C113" s="5" t="s">
        <v>301</v>
      </c>
      <c r="D113" t="s">
        <v>691</v>
      </c>
      <c r="E113" s="12">
        <f>10^(-14.3)*10000*365*24*3600*E112*E111</f>
        <v>5.5368829236732454E-2</v>
      </c>
      <c r="F113" t="s">
        <v>226</v>
      </c>
      <c r="G113" t="s">
        <v>698</v>
      </c>
      <c r="H113" t="s">
        <v>701</v>
      </c>
    </row>
    <row r="114" spans="1:8" x14ac:dyDescent="0.4">
      <c r="A114" s="5">
        <v>1</v>
      </c>
      <c r="B114" s="5" t="s">
        <v>442</v>
      </c>
      <c r="C114" s="5" t="s">
        <v>301</v>
      </c>
      <c r="D114" t="s">
        <v>695</v>
      </c>
      <c r="E114" s="12">
        <f>10^(-10.8)*10000*365*24*3600*E112*E111</f>
        <v>175.09161176499725</v>
      </c>
      <c r="F114" t="s">
        <v>226</v>
      </c>
      <c r="G114" t="s">
        <v>699</v>
      </c>
      <c r="H114" t="s">
        <v>701</v>
      </c>
    </row>
    <row r="115" spans="1:8" x14ac:dyDescent="0.4">
      <c r="A115" s="5">
        <v>1</v>
      </c>
      <c r="B115" s="5" t="s">
        <v>442</v>
      </c>
      <c r="C115" s="5" t="s">
        <v>301</v>
      </c>
      <c r="D115" t="s">
        <v>702</v>
      </c>
      <c r="E115" s="12">
        <v>5</v>
      </c>
      <c r="F115"/>
      <c r="G115" t="s">
        <v>700</v>
      </c>
      <c r="H115" t="s">
        <v>701</v>
      </c>
    </row>
    <row r="116" spans="1:8" x14ac:dyDescent="0.4">
      <c r="A116" s="5">
        <v>1</v>
      </c>
      <c r="B116" s="5" t="s">
        <v>442</v>
      </c>
      <c r="C116" s="5" t="s">
        <v>301</v>
      </c>
      <c r="D116" t="s">
        <v>221</v>
      </c>
      <c r="E116" s="55">
        <f>10^mineral!D3</f>
        <v>7.8635743972296166E-7</v>
      </c>
      <c r="F116" t="s">
        <v>222</v>
      </c>
      <c r="G116"/>
      <c r="H116" t="s">
        <v>672</v>
      </c>
    </row>
    <row r="117" spans="1:8" x14ac:dyDescent="0.4">
      <c r="A117" s="5">
        <v>1</v>
      </c>
      <c r="B117" s="5" t="s">
        <v>442</v>
      </c>
      <c r="C117" s="5" t="s">
        <v>301</v>
      </c>
      <c r="D117" t="s">
        <v>209</v>
      </c>
      <c r="E117" s="12">
        <v>1E-8</v>
      </c>
      <c r="F117" t="s">
        <v>228</v>
      </c>
      <c r="G117"/>
      <c r="H117" t="s">
        <v>229</v>
      </c>
    </row>
    <row r="118" spans="1:8" x14ac:dyDescent="0.4">
      <c r="A118" s="5">
        <v>1</v>
      </c>
      <c r="B118" s="5" t="s">
        <v>442</v>
      </c>
      <c r="C118" s="5" t="s">
        <v>301</v>
      </c>
      <c r="D118" t="s">
        <v>224</v>
      </c>
      <c r="E118" s="55">
        <f>E116</f>
        <v>7.8635743972296166E-7</v>
      </c>
      <c r="F118" t="s">
        <v>222</v>
      </c>
      <c r="G118"/>
      <c r="H118" t="s">
        <v>672</v>
      </c>
    </row>
    <row r="119" spans="1:8" x14ac:dyDescent="0.4">
      <c r="A119" s="5">
        <v>1</v>
      </c>
      <c r="B119" s="5" t="s">
        <v>442</v>
      </c>
      <c r="C119" s="5" t="s">
        <v>301</v>
      </c>
      <c r="D119" t="s">
        <v>210</v>
      </c>
      <c r="E119">
        <v>1E-3</v>
      </c>
      <c r="F119" t="s">
        <v>192</v>
      </c>
      <c r="G119"/>
      <c r="H119" t="s">
        <v>207</v>
      </c>
    </row>
    <row r="120" spans="1:8" x14ac:dyDescent="0.4">
      <c r="A120" s="5">
        <v>1</v>
      </c>
      <c r="B120" s="5" t="s">
        <v>442</v>
      </c>
      <c r="C120" s="5" t="s">
        <v>301</v>
      </c>
      <c r="D120" t="s">
        <v>231</v>
      </c>
      <c r="E120" s="55">
        <f>10^mineral!D4</f>
        <v>4.6651925476702566E-9</v>
      </c>
      <c r="F120" t="s">
        <v>232</v>
      </c>
      <c r="G120"/>
      <c r="H120" t="s">
        <v>233</v>
      </c>
    </row>
    <row r="121" spans="1:8" x14ac:dyDescent="0.4">
      <c r="A121" s="5">
        <v>1</v>
      </c>
      <c r="B121" s="5" t="s">
        <v>442</v>
      </c>
      <c r="C121" s="5" t="s">
        <v>301</v>
      </c>
      <c r="D121" t="s">
        <v>216</v>
      </c>
      <c r="E121" t="s">
        <v>563</v>
      </c>
      <c r="F121" t="s">
        <v>208</v>
      </c>
      <c r="G121"/>
      <c r="H121" t="s">
        <v>207</v>
      </c>
    </row>
    <row r="122" spans="1:8" x14ac:dyDescent="0.4">
      <c r="A122" s="5">
        <v>1</v>
      </c>
      <c r="B122" s="5" t="s">
        <v>442</v>
      </c>
      <c r="C122" s="5" t="s">
        <v>301</v>
      </c>
      <c r="D122" t="s">
        <v>220</v>
      </c>
      <c r="E122">
        <v>0.3</v>
      </c>
      <c r="F122" t="s">
        <v>192</v>
      </c>
      <c r="G122"/>
      <c r="H122" t="s">
        <v>207</v>
      </c>
    </row>
    <row r="123" spans="1:8" x14ac:dyDescent="0.4">
      <c r="A123" s="5">
        <v>1</v>
      </c>
      <c r="B123" s="5" t="s">
        <v>442</v>
      </c>
      <c r="C123" s="5" t="s">
        <v>301</v>
      </c>
      <c r="D123" t="s">
        <v>237</v>
      </c>
      <c r="E123" s="55">
        <f>10^mineral!D5</f>
        <v>1.0668027677453671E-9</v>
      </c>
      <c r="F123" t="s">
        <v>238</v>
      </c>
      <c r="G123"/>
      <c r="H123" t="s">
        <v>239</v>
      </c>
    </row>
    <row r="124" spans="1:8" x14ac:dyDescent="0.4">
      <c r="A124" s="5">
        <v>1</v>
      </c>
      <c r="B124" s="5" t="s">
        <v>442</v>
      </c>
      <c r="C124" s="5" t="s">
        <v>301</v>
      </c>
      <c r="D124" t="s">
        <v>223</v>
      </c>
      <c r="E124">
        <v>1E-4</v>
      </c>
      <c r="F124" t="s">
        <v>208</v>
      </c>
      <c r="G124"/>
      <c r="H124" t="s">
        <v>207</v>
      </c>
    </row>
    <row r="125" spans="1:8" x14ac:dyDescent="0.4">
      <c r="B125" s="5" t="s">
        <v>442</v>
      </c>
      <c r="C125" s="5" t="s">
        <v>301</v>
      </c>
      <c r="D125" t="s">
        <v>240</v>
      </c>
      <c r="E125" t="s">
        <v>447</v>
      </c>
      <c r="F125" t="s">
        <v>241</v>
      </c>
      <c r="G125" t="s">
        <v>242</v>
      </c>
      <c r="H125" t="s">
        <v>243</v>
      </c>
    </row>
    <row r="126" spans="1:8" x14ac:dyDescent="0.4">
      <c r="B126" s="5" t="s">
        <v>442</v>
      </c>
      <c r="C126" s="5" t="s">
        <v>301</v>
      </c>
      <c r="D126" t="s">
        <v>244</v>
      </c>
      <c r="E126">
        <v>10</v>
      </c>
      <c r="F126" t="s">
        <v>245</v>
      </c>
      <c r="G126" t="s">
        <v>246</v>
      </c>
      <c r="H126"/>
    </row>
    <row r="127" spans="1:8" x14ac:dyDescent="0.4">
      <c r="B127" s="5" t="s">
        <v>442</v>
      </c>
      <c r="C127" s="5" t="s">
        <v>302</v>
      </c>
      <c r="D127" t="s">
        <v>225</v>
      </c>
      <c r="E127" t="s">
        <v>448</v>
      </c>
      <c r="F127"/>
      <c r="G127" t="s">
        <v>247</v>
      </c>
      <c r="H127"/>
    </row>
    <row r="128" spans="1:8" ht="29.15" x14ac:dyDescent="0.4">
      <c r="A128" s="5">
        <v>1</v>
      </c>
      <c r="B128" s="5" t="s">
        <v>442</v>
      </c>
      <c r="C128" s="5" t="s">
        <v>301</v>
      </c>
      <c r="D128" t="s">
        <v>251</v>
      </c>
      <c r="E128" s="11" t="s">
        <v>565</v>
      </c>
      <c r="F128" t="s">
        <v>248</v>
      </c>
      <c r="G128" t="s">
        <v>252</v>
      </c>
      <c r="H128" t="s">
        <v>253</v>
      </c>
    </row>
    <row r="129" spans="1:8" x14ac:dyDescent="0.4">
      <c r="A129" s="5">
        <v>1</v>
      </c>
      <c r="B129" s="5" t="s">
        <v>442</v>
      </c>
      <c r="C129" s="5" t="s">
        <v>301</v>
      </c>
      <c r="D129" t="s">
        <v>567</v>
      </c>
      <c r="E129" t="s">
        <v>723</v>
      </c>
      <c r="F129"/>
      <c r="G129"/>
      <c r="H129"/>
    </row>
    <row r="130" spans="1:8" x14ac:dyDescent="0.4">
      <c r="A130" s="5">
        <v>1</v>
      </c>
      <c r="B130" s="5" t="s">
        <v>442</v>
      </c>
      <c r="C130" s="5" t="s">
        <v>301</v>
      </c>
      <c r="D130" t="s">
        <v>568</v>
      </c>
      <c r="E130" s="11">
        <v>1</v>
      </c>
      <c r="F130"/>
      <c r="G130"/>
      <c r="H130"/>
    </row>
    <row r="131" spans="1:8" x14ac:dyDescent="0.4">
      <c r="A131" s="5">
        <v>1</v>
      </c>
      <c r="B131" s="5" t="s">
        <v>442</v>
      </c>
      <c r="C131" s="5" t="s">
        <v>301</v>
      </c>
      <c r="D131" t="s">
        <v>227</v>
      </c>
      <c r="E131" t="s">
        <v>569</v>
      </c>
      <c r="F131" t="s">
        <v>192</v>
      </c>
      <c r="G131" t="s">
        <v>250</v>
      </c>
      <c r="H131" t="s">
        <v>243</v>
      </c>
    </row>
    <row r="132" spans="1:8" x14ac:dyDescent="0.4">
      <c r="A132" s="5">
        <v>1</v>
      </c>
      <c r="B132" s="5" t="s">
        <v>442</v>
      </c>
      <c r="C132" s="5" t="s">
        <v>301</v>
      </c>
      <c r="D132" t="s">
        <v>230</v>
      </c>
      <c r="E132" s="12">
        <v>2.0000000000000001E-4</v>
      </c>
      <c r="F132" t="s">
        <v>248</v>
      </c>
      <c r="G132" t="s">
        <v>249</v>
      </c>
      <c r="H132" t="s">
        <v>243</v>
      </c>
    </row>
    <row r="133" spans="1:8" x14ac:dyDescent="0.4">
      <c r="A133" s="5">
        <v>1</v>
      </c>
      <c r="B133" s="5" t="s">
        <v>442</v>
      </c>
      <c r="C133" s="5" t="s">
        <v>301</v>
      </c>
      <c r="D133" t="s">
        <v>269</v>
      </c>
      <c r="E133">
        <v>1.7</v>
      </c>
      <c r="F133" t="s">
        <v>270</v>
      </c>
      <c r="G133" t="s">
        <v>271</v>
      </c>
      <c r="H133"/>
    </row>
    <row r="134" spans="1:8" x14ac:dyDescent="0.4">
      <c r="A134" s="5">
        <v>1</v>
      </c>
      <c r="B134" s="5" t="s">
        <v>442</v>
      </c>
      <c r="C134" s="5" t="s">
        <v>301</v>
      </c>
      <c r="D134" t="s">
        <v>263</v>
      </c>
      <c r="E134">
        <v>511.88</v>
      </c>
      <c r="F134" t="s">
        <v>264</v>
      </c>
      <c r="G134"/>
      <c r="H134"/>
    </row>
    <row r="135" spans="1:8" x14ac:dyDescent="0.4">
      <c r="A135" s="5">
        <v>1</v>
      </c>
      <c r="B135" s="5" t="s">
        <v>442</v>
      </c>
      <c r="C135" s="5" t="s">
        <v>301</v>
      </c>
      <c r="D135" t="s">
        <v>272</v>
      </c>
      <c r="E135" s="12">
        <v>49000</v>
      </c>
      <c r="F135" t="s">
        <v>273</v>
      </c>
      <c r="G135" t="s">
        <v>274</v>
      </c>
      <c r="H135"/>
    </row>
    <row r="136" spans="1:8" x14ac:dyDescent="0.4">
      <c r="A136" s="5">
        <v>1</v>
      </c>
      <c r="B136" s="5" t="s">
        <v>442</v>
      </c>
      <c r="C136" s="5" t="s">
        <v>301</v>
      </c>
      <c r="D136" t="s">
        <v>276</v>
      </c>
      <c r="E136" s="11" t="s">
        <v>277</v>
      </c>
      <c r="F136" t="s">
        <v>485</v>
      </c>
      <c r="G136" t="s">
        <v>279</v>
      </c>
      <c r="H136"/>
    </row>
    <row r="137" spans="1:8" x14ac:dyDescent="0.4">
      <c r="A137" s="5">
        <v>1</v>
      </c>
      <c r="B137" s="5" t="s">
        <v>442</v>
      </c>
      <c r="C137" s="5" t="s">
        <v>301</v>
      </c>
      <c r="D137" t="s">
        <v>234</v>
      </c>
      <c r="E137" t="s">
        <v>275</v>
      </c>
      <c r="F137" t="s">
        <v>278</v>
      </c>
      <c r="G137"/>
      <c r="H137"/>
    </row>
    <row r="138" spans="1:8" x14ac:dyDescent="0.4">
      <c r="A138" s="5">
        <v>1</v>
      </c>
      <c r="B138" s="5" t="s">
        <v>442</v>
      </c>
      <c r="C138" s="5" t="s">
        <v>301</v>
      </c>
      <c r="D138" t="s">
        <v>235</v>
      </c>
      <c r="E138" t="s">
        <v>258</v>
      </c>
      <c r="F138" t="s">
        <v>486</v>
      </c>
      <c r="G138" t="s">
        <v>259</v>
      </c>
      <c r="H138"/>
    </row>
    <row r="139" spans="1:8" x14ac:dyDescent="0.4">
      <c r="A139" s="5">
        <v>1</v>
      </c>
      <c r="B139" s="5" t="s">
        <v>442</v>
      </c>
      <c r="C139" s="5" t="s">
        <v>301</v>
      </c>
      <c r="D139" t="s">
        <v>236</v>
      </c>
      <c r="E139" t="s">
        <v>260</v>
      </c>
      <c r="F139" t="s">
        <v>261</v>
      </c>
      <c r="G139"/>
      <c r="H139" t="s">
        <v>262</v>
      </c>
    </row>
    <row r="140" spans="1:8" x14ac:dyDescent="0.4">
      <c r="A140" s="5">
        <v>1</v>
      </c>
      <c r="B140" s="5" t="s">
        <v>442</v>
      </c>
      <c r="C140" s="5" t="s">
        <v>301</v>
      </c>
      <c r="D140" t="s">
        <v>280</v>
      </c>
      <c r="E140" t="s">
        <v>254</v>
      </c>
      <c r="F140" t="s">
        <v>255</v>
      </c>
      <c r="G140"/>
      <c r="H140"/>
    </row>
    <row r="141" spans="1:8" x14ac:dyDescent="0.4">
      <c r="A141" s="5">
        <v>1</v>
      </c>
      <c r="B141" s="5" t="s">
        <v>442</v>
      </c>
      <c r="C141" s="5" t="s">
        <v>301</v>
      </c>
      <c r="D141" t="s">
        <v>265</v>
      </c>
      <c r="E141" t="s">
        <v>266</v>
      </c>
      <c r="F141" t="s">
        <v>267</v>
      </c>
      <c r="G141"/>
      <c r="H141" t="s">
        <v>268</v>
      </c>
    </row>
    <row r="142" spans="1:8" x14ac:dyDescent="0.4">
      <c r="A142" s="5">
        <v>1</v>
      </c>
      <c r="B142" s="5" t="s">
        <v>442</v>
      </c>
      <c r="C142" s="5" t="s">
        <v>301</v>
      </c>
      <c r="D142" t="s">
        <v>217</v>
      </c>
      <c r="E142" t="s">
        <v>218</v>
      </c>
      <c r="F142" t="s">
        <v>219</v>
      </c>
      <c r="G142"/>
      <c r="H142" t="s">
        <v>215</v>
      </c>
    </row>
    <row r="143" spans="1:8" x14ac:dyDescent="0.4">
      <c r="A143" s="5">
        <v>1</v>
      </c>
      <c r="B143" s="5" t="s">
        <v>442</v>
      </c>
      <c r="C143" s="5" t="s">
        <v>301</v>
      </c>
      <c r="D143" t="s">
        <v>211</v>
      </c>
      <c r="E143" t="s">
        <v>212</v>
      </c>
      <c r="F143" t="s">
        <v>213</v>
      </c>
      <c r="G143" t="s">
        <v>214</v>
      </c>
      <c r="H143" t="s">
        <v>215</v>
      </c>
    </row>
    <row r="144" spans="1:8" x14ac:dyDescent="0.4">
      <c r="A144" s="5">
        <v>1</v>
      </c>
      <c r="B144" s="5" t="s">
        <v>442</v>
      </c>
      <c r="C144" s="5" t="s">
        <v>301</v>
      </c>
      <c r="D144" t="s">
        <v>256</v>
      </c>
      <c r="E144" t="s">
        <v>257</v>
      </c>
      <c r="F144" t="s">
        <v>255</v>
      </c>
      <c r="G144" s="5" t="s">
        <v>449</v>
      </c>
    </row>
    <row r="145" spans="1:8" x14ac:dyDescent="0.4">
      <c r="A145" s="5">
        <v>1</v>
      </c>
      <c r="B145" s="5" t="s">
        <v>442</v>
      </c>
      <c r="C145" s="5" t="s">
        <v>301</v>
      </c>
      <c r="D145" t="s">
        <v>479</v>
      </c>
      <c r="E145">
        <f>10.14/1000000/144.24/(50.46/100/60.08)</f>
        <v>8.3701823424164899E-6</v>
      </c>
      <c r="F145" t="s">
        <v>480</v>
      </c>
      <c r="G145" t="s">
        <v>481</v>
      </c>
      <c r="H145" s="5" t="s">
        <v>589</v>
      </c>
    </row>
    <row r="146" spans="1:8" x14ac:dyDescent="0.4">
      <c r="A146" s="5">
        <v>1</v>
      </c>
      <c r="B146" s="5" t="s">
        <v>442</v>
      </c>
      <c r="C146" s="5" t="s">
        <v>301</v>
      </c>
      <c r="D146" t="s">
        <v>508</v>
      </c>
      <c r="E146" t="s">
        <v>501</v>
      </c>
      <c r="F146"/>
      <c r="G146"/>
    </row>
    <row r="147" spans="1:8" x14ac:dyDescent="0.4">
      <c r="A147" s="5">
        <v>1</v>
      </c>
      <c r="B147" s="5" t="s">
        <v>442</v>
      </c>
      <c r="C147" s="5" t="s">
        <v>301</v>
      </c>
      <c r="D147" t="s">
        <v>502</v>
      </c>
      <c r="E147">
        <v>4.0999999999999996</v>
      </c>
      <c r="F147"/>
      <c r="G147"/>
    </row>
    <row r="148" spans="1:8" x14ac:dyDescent="0.4">
      <c r="A148" s="5">
        <v>1</v>
      </c>
      <c r="B148" s="5" t="s">
        <v>442</v>
      </c>
      <c r="C148" s="5" t="s">
        <v>301</v>
      </c>
      <c r="D148" t="s">
        <v>507</v>
      </c>
      <c r="E148" t="s">
        <v>509</v>
      </c>
      <c r="F148"/>
      <c r="G148"/>
    </row>
    <row r="149" spans="1:8" x14ac:dyDescent="0.4">
      <c r="A149" s="5">
        <v>1</v>
      </c>
      <c r="B149" s="5" t="s">
        <v>442</v>
      </c>
      <c r="C149" s="5" t="s">
        <v>301</v>
      </c>
      <c r="D149" t="s">
        <v>482</v>
      </c>
      <c r="E149" s="55">
        <f>10^mineral!D6</f>
        <v>4.3239077043030241</v>
      </c>
      <c r="F149"/>
      <c r="G149"/>
    </row>
    <row r="150" spans="1:8" x14ac:dyDescent="0.4">
      <c r="A150" s="5">
        <v>1</v>
      </c>
      <c r="B150" s="5" t="s">
        <v>442</v>
      </c>
      <c r="C150" s="5" t="s">
        <v>301</v>
      </c>
      <c r="D150" t="s">
        <v>484</v>
      </c>
      <c r="E150">
        <f>6/(3*0.00002*100)</f>
        <v>999.99999999999989</v>
      </c>
      <c r="F150" t="s">
        <v>483</v>
      </c>
      <c r="G150"/>
    </row>
    <row r="151" spans="1:8" x14ac:dyDescent="0.4">
      <c r="A151" s="5">
        <v>1</v>
      </c>
      <c r="B151" s="5" t="s">
        <v>442</v>
      </c>
      <c r="C151" s="5" t="s">
        <v>301</v>
      </c>
      <c r="D151" t="s">
        <v>488</v>
      </c>
      <c r="E151">
        <f>28.09+26.98*0.35+16*3.05+1.05</f>
        <v>87.382999999999996</v>
      </c>
      <c r="F151" t="s">
        <v>489</v>
      </c>
      <c r="G151"/>
    </row>
    <row r="152" spans="1:8" x14ac:dyDescent="0.4">
      <c r="A152" s="5">
        <v>1</v>
      </c>
      <c r="B152" s="5" t="s">
        <v>442</v>
      </c>
      <c r="C152" s="5" t="s">
        <v>301</v>
      </c>
      <c r="D152" t="s">
        <v>491</v>
      </c>
      <c r="E152" s="12">
        <v>25500</v>
      </c>
      <c r="F152" t="s">
        <v>492</v>
      </c>
      <c r="G152"/>
    </row>
    <row r="153" spans="1:8" x14ac:dyDescent="0.4">
      <c r="A153" s="5">
        <v>1</v>
      </c>
      <c r="B153" s="5" t="s">
        <v>442</v>
      </c>
      <c r="C153" s="5" t="s">
        <v>301</v>
      </c>
      <c r="D153" t="s">
        <v>493</v>
      </c>
      <c r="E153" t="s">
        <v>704</v>
      </c>
      <c r="F153" t="s">
        <v>490</v>
      </c>
      <c r="G153"/>
    </row>
    <row r="154" spans="1:8" x14ac:dyDescent="0.4">
      <c r="A154" s="5">
        <v>1</v>
      </c>
      <c r="B154" s="5" t="s">
        <v>442</v>
      </c>
      <c r="C154" s="5" t="s">
        <v>301</v>
      </c>
      <c r="D154" t="s">
        <v>494</v>
      </c>
      <c r="E154" t="s">
        <v>572</v>
      </c>
      <c r="F154" t="s">
        <v>278</v>
      </c>
      <c r="G154"/>
    </row>
    <row r="155" spans="1:8" x14ac:dyDescent="0.4">
      <c r="A155" s="5">
        <v>1</v>
      </c>
      <c r="B155" s="5" t="s">
        <v>442</v>
      </c>
      <c r="C155" s="5" t="s">
        <v>301</v>
      </c>
      <c r="D155" t="s">
        <v>570</v>
      </c>
      <c r="E155">
        <v>10000</v>
      </c>
      <c r="F155" t="s">
        <v>486</v>
      </c>
      <c r="G155" t="s">
        <v>259</v>
      </c>
      <c r="H155"/>
    </row>
    <row r="156" spans="1:8" x14ac:dyDescent="0.4">
      <c r="A156" s="5">
        <v>1</v>
      </c>
      <c r="B156" s="5" t="s">
        <v>442</v>
      </c>
      <c r="C156" s="5" t="s">
        <v>301</v>
      </c>
      <c r="D156" t="s">
        <v>571</v>
      </c>
      <c r="E156">
        <v>0.6</v>
      </c>
      <c r="F156" t="s">
        <v>261</v>
      </c>
      <c r="G156"/>
      <c r="H156" t="s">
        <v>262</v>
      </c>
    </row>
    <row r="157" spans="1:8" x14ac:dyDescent="0.4">
      <c r="A157" s="5">
        <v>1</v>
      </c>
      <c r="B157" s="5" t="s">
        <v>442</v>
      </c>
      <c r="C157" s="5" t="s">
        <v>301</v>
      </c>
      <c r="D157" s="5" t="s">
        <v>518</v>
      </c>
      <c r="E157" s="56">
        <f>10^mineral!D7</f>
        <v>1.1675424726716179E-19</v>
      </c>
    </row>
    <row r="158" spans="1:8" x14ac:dyDescent="0.4">
      <c r="A158" s="5">
        <v>1</v>
      </c>
      <c r="B158" s="5" t="s">
        <v>442</v>
      </c>
      <c r="C158" s="5" t="s">
        <v>301</v>
      </c>
      <c r="D158" s="5" t="s">
        <v>721</v>
      </c>
      <c r="E158" s="16">
        <v>5.0000000000000001E-9</v>
      </c>
    </row>
    <row r="159" spans="1:8" x14ac:dyDescent="0.4">
      <c r="A159" s="5">
        <v>1</v>
      </c>
      <c r="B159" s="5" t="s">
        <v>442</v>
      </c>
      <c r="C159" s="5" t="s">
        <v>301</v>
      </c>
      <c r="D159" s="5" t="s">
        <v>587</v>
      </c>
      <c r="E159">
        <f>8.52/100/71.84/(50.46/100/60.08)</f>
        <v>0.14120690979293393</v>
      </c>
      <c r="G159" t="s">
        <v>588</v>
      </c>
      <c r="H159" s="5" t="s">
        <v>589</v>
      </c>
    </row>
    <row r="160" spans="1:8" x14ac:dyDescent="0.4">
      <c r="A160" s="5">
        <v>1</v>
      </c>
      <c r="B160" s="5" t="s">
        <v>442</v>
      </c>
      <c r="C160" s="5" t="s">
        <v>301</v>
      </c>
      <c r="D160" s="5" t="s">
        <v>599</v>
      </c>
      <c r="E160">
        <f>0.17/100/70.94/(50.46/100/60.08)</f>
        <v>2.8532538704253542E-3</v>
      </c>
    </row>
    <row r="161" spans="1:5" x14ac:dyDescent="0.4">
      <c r="A161" s="5">
        <v>1</v>
      </c>
      <c r="B161" s="5" t="s">
        <v>442</v>
      </c>
      <c r="C161" s="5" t="s">
        <v>301</v>
      </c>
      <c r="D161" s="5" t="s">
        <v>595</v>
      </c>
      <c r="E161" s="16">
        <v>1.0000000000000001E-18</v>
      </c>
    </row>
    <row r="162" spans="1:5" x14ac:dyDescent="0.4">
      <c r="A162" s="5">
        <v>1</v>
      </c>
      <c r="B162" s="5" t="s">
        <v>442</v>
      </c>
      <c r="C162" s="5" t="s">
        <v>301</v>
      </c>
      <c r="D162" s="5" t="s">
        <v>596</v>
      </c>
      <c r="E162" s="56">
        <f>10^mineral!D8</f>
        <v>3.9564073152540298E+57</v>
      </c>
    </row>
    <row r="163" spans="1:5" x14ac:dyDescent="0.4">
      <c r="A163" s="5">
        <v>1</v>
      </c>
      <c r="B163" s="5" t="s">
        <v>442</v>
      </c>
      <c r="C163" s="5" t="s">
        <v>301</v>
      </c>
      <c r="D163" s="5" t="s">
        <v>744</v>
      </c>
      <c r="E163" s="56">
        <f>0.12173/0.23798</f>
        <v>0.51151357256912344</v>
      </c>
    </row>
    <row r="164" spans="1:5" x14ac:dyDescent="0.4">
      <c r="A164" s="5">
        <v>1</v>
      </c>
      <c r="B164" s="5" t="s">
        <v>442</v>
      </c>
      <c r="C164" s="5" t="s">
        <v>301</v>
      </c>
      <c r="D164" s="5" t="s">
        <v>745</v>
      </c>
      <c r="E164" s="56">
        <f>0.12173+0.23798</f>
        <v>0.35970999999999997</v>
      </c>
    </row>
    <row r="165" spans="1:5" x14ac:dyDescent="0.4">
      <c r="E165" s="60"/>
    </row>
    <row r="166" spans="1:5" x14ac:dyDescent="0.4">
      <c r="E166" s="60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3"/>
  <sheetViews>
    <sheetView zoomScale="205" zoomScaleNormal="205" workbookViewId="0">
      <selection activeCell="F14" sqref="F14"/>
    </sheetView>
  </sheetViews>
  <sheetFormatPr defaultRowHeight="14.6" x14ac:dyDescent="0.4"/>
  <cols>
    <col min="1" max="1" width="5.3046875" bestFit="1" customWidth="1"/>
    <col min="2" max="2" width="3" bestFit="1" customWidth="1"/>
    <col min="3" max="3" width="3.4609375" bestFit="1" customWidth="1"/>
    <col min="4" max="4" width="3.61328125" bestFit="1" customWidth="1"/>
    <col min="5" max="5" width="2.921875" bestFit="1" customWidth="1"/>
    <col min="6" max="6" width="3.61328125" bestFit="1" customWidth="1"/>
    <col min="7" max="7" width="5.765625" bestFit="1" customWidth="1"/>
    <col min="8" max="8" width="5.3828125" bestFit="1" customWidth="1"/>
    <col min="9" max="12" width="5" bestFit="1" customWidth="1"/>
    <col min="13" max="22" width="5.3828125" bestFit="1" customWidth="1"/>
  </cols>
  <sheetData>
    <row r="1" spans="1:22" x14ac:dyDescent="0.4">
      <c r="B1" s="46" t="s">
        <v>618</v>
      </c>
      <c r="C1" s="46" t="s">
        <v>541</v>
      </c>
      <c r="D1" s="46" t="s">
        <v>619</v>
      </c>
      <c r="E1" s="46" t="s">
        <v>620</v>
      </c>
      <c r="F1" s="46" t="s">
        <v>621</v>
      </c>
      <c r="G1" s="48"/>
      <c r="H1" s="46" t="s">
        <v>641</v>
      </c>
      <c r="I1" s="46" t="s">
        <v>642</v>
      </c>
      <c r="J1" s="46" t="s">
        <v>643</v>
      </c>
      <c r="K1" s="46" t="s">
        <v>644</v>
      </c>
      <c r="L1" s="46" t="s">
        <v>476</v>
      </c>
      <c r="M1" s="46" t="s">
        <v>645</v>
      </c>
      <c r="N1" s="46" t="s">
        <v>646</v>
      </c>
      <c r="O1" s="46" t="s">
        <v>647</v>
      </c>
      <c r="P1" s="46" t="s">
        <v>648</v>
      </c>
      <c r="Q1" s="46" t="s">
        <v>649</v>
      </c>
      <c r="R1" s="46" t="s">
        <v>650</v>
      </c>
      <c r="S1" s="46" t="s">
        <v>651</v>
      </c>
      <c r="T1" s="46" t="s">
        <v>652</v>
      </c>
      <c r="U1" s="46" t="s">
        <v>653</v>
      </c>
      <c r="V1" s="46" t="s">
        <v>654</v>
      </c>
    </row>
    <row r="2" spans="1:22" x14ac:dyDescent="0.4">
      <c r="A2" s="47" t="s">
        <v>622</v>
      </c>
      <c r="B2" s="48">
        <v>-4</v>
      </c>
      <c r="C2" s="48">
        <v>5.36</v>
      </c>
      <c r="D2" s="48"/>
      <c r="E2" s="48">
        <v>8.26</v>
      </c>
      <c r="F2" s="48">
        <v>-2461</v>
      </c>
      <c r="G2" s="47" t="s">
        <v>632</v>
      </c>
      <c r="H2" s="48">
        <v>-7.8</v>
      </c>
      <c r="I2" s="48">
        <v>-8.81</v>
      </c>
      <c r="J2" s="48">
        <v>-8.34</v>
      </c>
      <c r="K2" s="48">
        <v>-8.31</v>
      </c>
      <c r="L2" s="48">
        <v>-8.18</v>
      </c>
      <c r="M2" s="48">
        <v>-7.84</v>
      </c>
      <c r="N2" s="48">
        <v>-7.75</v>
      </c>
      <c r="O2" s="48">
        <v>-7.83</v>
      </c>
      <c r="P2" s="48">
        <v>-7.64</v>
      </c>
      <c r="Q2" s="48">
        <v>-7.58</v>
      </c>
      <c r="R2" s="48">
        <v>-7.56</v>
      </c>
      <c r="S2" s="48">
        <v>-7.51</v>
      </c>
      <c r="T2" s="48">
        <v>-7.39</v>
      </c>
      <c r="U2" s="48">
        <v>-7.24</v>
      </c>
      <c r="V2" s="48">
        <v>-7.26</v>
      </c>
    </row>
    <row r="3" spans="1:22" x14ac:dyDescent="0.4">
      <c r="A3" s="49" t="s">
        <v>623</v>
      </c>
      <c r="B3" s="48">
        <v>-6</v>
      </c>
      <c r="C3" s="48">
        <v>2.12</v>
      </c>
      <c r="D3" s="48">
        <v>0.129</v>
      </c>
      <c r="E3" s="48">
        <v>1.9</v>
      </c>
      <c r="F3" s="48">
        <v>-567</v>
      </c>
      <c r="G3" s="50" t="s">
        <v>633</v>
      </c>
      <c r="H3" s="48">
        <v>4.3600000000000003</v>
      </c>
      <c r="I3" s="48">
        <v>3.53</v>
      </c>
      <c r="J3" s="48">
        <v>3.73</v>
      </c>
      <c r="K3" s="48">
        <v>3.75</v>
      </c>
      <c r="L3" s="48">
        <v>3.72</v>
      </c>
      <c r="M3" s="48">
        <v>4.05</v>
      </c>
      <c r="N3" s="48">
        <v>4.16</v>
      </c>
      <c r="O3" s="48">
        <v>4.13</v>
      </c>
      <c r="P3" s="48">
        <v>4.2699999999999996</v>
      </c>
      <c r="Q3" s="48">
        <v>4.29</v>
      </c>
      <c r="R3" s="48">
        <v>4.18</v>
      </c>
      <c r="S3" s="48">
        <v>4.18</v>
      </c>
      <c r="T3" s="48">
        <v>4.1900000000000004</v>
      </c>
      <c r="U3" s="48">
        <v>4.28</v>
      </c>
      <c r="V3" s="48">
        <v>4.1500000000000004</v>
      </c>
    </row>
    <row r="4" spans="1:22" x14ac:dyDescent="0.4">
      <c r="A4" s="49" t="s">
        <v>624</v>
      </c>
      <c r="B4" s="48">
        <v>-6</v>
      </c>
      <c r="C4" s="48">
        <v>1.7210000000000001</v>
      </c>
      <c r="D4" s="48"/>
      <c r="E4" s="48">
        <v>0.99</v>
      </c>
      <c r="F4" s="48">
        <v>-295</v>
      </c>
      <c r="G4" s="49" t="s">
        <v>655</v>
      </c>
      <c r="H4" s="48">
        <v>0.65</v>
      </c>
      <c r="I4" s="48">
        <v>0.65</v>
      </c>
      <c r="J4" s="48">
        <v>0.65</v>
      </c>
      <c r="K4" s="48">
        <v>0.65</v>
      </c>
      <c r="L4" s="48">
        <v>0.65</v>
      </c>
      <c r="M4" s="48">
        <v>0.65</v>
      </c>
      <c r="N4" s="48">
        <v>0.65</v>
      </c>
      <c r="O4" s="48">
        <v>0.65</v>
      </c>
      <c r="P4" s="48">
        <v>0.65</v>
      </c>
      <c r="Q4" s="48">
        <v>0.65</v>
      </c>
      <c r="R4" s="48">
        <v>0.65</v>
      </c>
      <c r="S4" s="48">
        <v>0.65</v>
      </c>
      <c r="T4" s="48">
        <v>0.65</v>
      </c>
      <c r="U4" s="48">
        <v>0.65</v>
      </c>
      <c r="V4" s="48">
        <v>0.65</v>
      </c>
    </row>
    <row r="5" spans="1:22" x14ac:dyDescent="0.4">
      <c r="A5" s="50" t="s">
        <v>627</v>
      </c>
      <c r="B5" s="48">
        <v>-12</v>
      </c>
      <c r="C5" s="48">
        <v>2.06</v>
      </c>
      <c r="D5" s="48">
        <v>0.19400000000000001</v>
      </c>
      <c r="E5" s="48">
        <v>1.2</v>
      </c>
      <c r="F5" s="48">
        <v>-357</v>
      </c>
      <c r="G5" s="50" t="s">
        <v>634</v>
      </c>
      <c r="H5" s="48">
        <v>7.51</v>
      </c>
      <c r="I5" s="48">
        <v>6.76</v>
      </c>
      <c r="J5" s="48">
        <v>7.09</v>
      </c>
      <c r="K5" s="48">
        <v>7.26</v>
      </c>
      <c r="L5" s="48">
        <v>7.31</v>
      </c>
      <c r="M5" s="48">
        <v>7.49</v>
      </c>
      <c r="N5" s="48">
        <v>7.51</v>
      </c>
      <c r="O5" s="48">
        <v>7.42</v>
      </c>
      <c r="P5" s="48">
        <v>7.49</v>
      </c>
      <c r="Q5" s="48">
        <v>7.59</v>
      </c>
      <c r="R5" s="48">
        <v>7.58</v>
      </c>
      <c r="S5" s="48">
        <v>7.64</v>
      </c>
      <c r="T5" s="48">
        <v>7.71</v>
      </c>
      <c r="U5" s="48">
        <v>7.84</v>
      </c>
      <c r="V5" s="48">
        <v>7.78</v>
      </c>
    </row>
    <row r="6" spans="1:22" x14ac:dyDescent="0.4">
      <c r="A6" s="50" t="s">
        <v>628</v>
      </c>
      <c r="B6" s="48">
        <v>-16</v>
      </c>
      <c r="C6" s="48">
        <v>1.734</v>
      </c>
      <c r="D6" s="48">
        <v>0.36099999999999999</v>
      </c>
      <c r="E6" s="48">
        <v>1.32</v>
      </c>
      <c r="F6" s="48">
        <v>-393</v>
      </c>
      <c r="G6" s="50" t="s">
        <v>635</v>
      </c>
      <c r="H6" s="48">
        <v>12.67</v>
      </c>
      <c r="I6" s="48">
        <v>11.34</v>
      </c>
      <c r="J6" s="48">
        <v>11.8</v>
      </c>
      <c r="K6" s="48">
        <v>12.12</v>
      </c>
      <c r="L6" s="48">
        <v>12.21</v>
      </c>
      <c r="M6" s="48">
        <v>12.57</v>
      </c>
      <c r="N6" s="48">
        <v>12.67</v>
      </c>
      <c r="O6" s="48">
        <v>12.52</v>
      </c>
      <c r="P6" s="48">
        <v>12.82</v>
      </c>
      <c r="Q6" s="48">
        <v>12.95</v>
      </c>
      <c r="R6" s="48">
        <v>13.04</v>
      </c>
      <c r="S6" s="48">
        <v>13.16</v>
      </c>
      <c r="T6" s="48">
        <v>13.31</v>
      </c>
      <c r="U6" s="48">
        <v>13.34</v>
      </c>
      <c r="V6" s="48">
        <v>13.41</v>
      </c>
    </row>
    <row r="7" spans="1:22" x14ac:dyDescent="0.4">
      <c r="A7" s="50" t="s">
        <v>629</v>
      </c>
      <c r="B7" s="48">
        <v>-6</v>
      </c>
      <c r="C7" s="48">
        <v>1.2689999999999999</v>
      </c>
      <c r="D7" s="48">
        <v>0.29699999999999999</v>
      </c>
      <c r="E7" s="48">
        <v>6.9</v>
      </c>
      <c r="F7" s="48">
        <v>-2053</v>
      </c>
      <c r="G7" s="50" t="s">
        <v>636</v>
      </c>
      <c r="H7" s="48">
        <v>2.38</v>
      </c>
      <c r="I7" s="48">
        <v>2.4</v>
      </c>
      <c r="J7" s="48">
        <v>2.37</v>
      </c>
      <c r="K7" s="48">
        <v>2.31</v>
      </c>
      <c r="L7" s="48">
        <v>2.34</v>
      </c>
      <c r="M7" s="48">
        <v>2.4</v>
      </c>
      <c r="N7" s="48">
        <v>2.5299999999999998</v>
      </c>
      <c r="O7" s="48">
        <v>2.42</v>
      </c>
      <c r="P7" s="48">
        <v>2.52</v>
      </c>
      <c r="Q7" s="48">
        <v>2.56</v>
      </c>
      <c r="R7" s="48">
        <v>2.52</v>
      </c>
      <c r="S7" s="48">
        <v>2.5499999999999998</v>
      </c>
      <c r="T7" s="48">
        <v>2.58</v>
      </c>
      <c r="U7" s="48">
        <v>2.59</v>
      </c>
      <c r="V7" s="48">
        <v>2.5499999999999998</v>
      </c>
    </row>
    <row r="8" spans="1:22" x14ac:dyDescent="0.4">
      <c r="A8" s="49" t="s">
        <v>625</v>
      </c>
      <c r="B8" s="48">
        <v>-12</v>
      </c>
      <c r="C8" s="48">
        <v>1.44</v>
      </c>
      <c r="D8" s="48">
        <v>0.94</v>
      </c>
      <c r="E8" s="48">
        <v>1.58</v>
      </c>
      <c r="F8" s="48">
        <v>-471</v>
      </c>
      <c r="G8" s="50" t="s">
        <v>637</v>
      </c>
      <c r="H8" s="48">
        <v>6.67</v>
      </c>
      <c r="I8" s="48">
        <v>5.87</v>
      </c>
      <c r="J8" s="48">
        <v>5.97</v>
      </c>
      <c r="K8" s="48">
        <v>6.25</v>
      </c>
      <c r="L8" s="48">
        <v>6.32</v>
      </c>
      <c r="M8" s="48">
        <v>6.44</v>
      </c>
      <c r="N8" s="48">
        <v>6.53</v>
      </c>
      <c r="O8" s="48">
        <v>6.53</v>
      </c>
      <c r="P8" s="48">
        <v>6.64</v>
      </c>
      <c r="Q8" s="48">
        <v>6.75</v>
      </c>
      <c r="R8" s="48">
        <v>6.78</v>
      </c>
      <c r="S8" s="48">
        <v>6.84</v>
      </c>
      <c r="T8" s="48">
        <v>6.9</v>
      </c>
      <c r="U8" s="48">
        <v>6.96</v>
      </c>
      <c r="V8" s="48">
        <v>6.97</v>
      </c>
    </row>
    <row r="9" spans="1:22" x14ac:dyDescent="0.4">
      <c r="A9" s="49" t="s">
        <v>626</v>
      </c>
      <c r="B9" s="48">
        <v>-16</v>
      </c>
      <c r="C9" s="48">
        <v>0.99</v>
      </c>
      <c r="D9" s="48">
        <v>1.84</v>
      </c>
      <c r="E9" s="48">
        <v>4.1100000000000003</v>
      </c>
      <c r="F9" s="48">
        <v>-1225</v>
      </c>
      <c r="G9" s="50" t="s">
        <v>638</v>
      </c>
      <c r="H9" s="48">
        <v>11.29</v>
      </c>
      <c r="I9" s="48">
        <v>10.48</v>
      </c>
      <c r="J9" s="48">
        <v>10.87</v>
      </c>
      <c r="K9" s="48">
        <v>10.83</v>
      </c>
      <c r="L9" s="48">
        <v>10.84</v>
      </c>
      <c r="M9" s="48">
        <v>11.09</v>
      </c>
      <c r="N9" s="48">
        <v>11.1</v>
      </c>
      <c r="O9" s="48">
        <v>11.11</v>
      </c>
      <c r="P9" s="48">
        <v>11.28</v>
      </c>
      <c r="Q9" s="48">
        <v>11.36</v>
      </c>
      <c r="R9" s="48">
        <v>11.43</v>
      </c>
      <c r="S9" s="48">
        <v>11.52</v>
      </c>
      <c r="T9" s="48">
        <v>11.66</v>
      </c>
      <c r="U9" s="48">
        <v>11.77</v>
      </c>
      <c r="V9" s="48">
        <v>11.78</v>
      </c>
    </row>
    <row r="10" spans="1:22" x14ac:dyDescent="0.4">
      <c r="A10" s="49" t="s">
        <v>630</v>
      </c>
      <c r="B10" s="48">
        <v>-12</v>
      </c>
      <c r="C10" s="48">
        <v>2.2829999999999999</v>
      </c>
      <c r="D10" s="48">
        <v>0.11799999999999999</v>
      </c>
      <c r="E10" s="48">
        <v>2.67</v>
      </c>
      <c r="F10" s="48">
        <v>-796</v>
      </c>
      <c r="G10" s="50" t="s">
        <v>639</v>
      </c>
      <c r="H10" s="48">
        <v>3.5</v>
      </c>
      <c r="I10" s="48">
        <v>3.61</v>
      </c>
      <c r="J10" s="48">
        <v>3.61</v>
      </c>
      <c r="K10" s="48">
        <v>3.62</v>
      </c>
      <c r="L10" s="48">
        <v>3.6</v>
      </c>
      <c r="M10" s="48">
        <v>3.63</v>
      </c>
      <c r="N10" s="48">
        <v>3.64</v>
      </c>
      <c r="O10" s="48">
        <v>3.61</v>
      </c>
      <c r="P10" s="48">
        <v>3.59</v>
      </c>
      <c r="Q10" s="48">
        <v>3.57</v>
      </c>
      <c r="R10" s="48">
        <v>3.54</v>
      </c>
      <c r="S10" s="48">
        <v>3.51</v>
      </c>
      <c r="T10" s="48">
        <v>3.48</v>
      </c>
      <c r="U10" s="48">
        <v>3.46</v>
      </c>
      <c r="V10" s="48">
        <v>3.44</v>
      </c>
    </row>
    <row r="11" spans="1:22" x14ac:dyDescent="0.4">
      <c r="A11" s="49" t="s">
        <v>631</v>
      </c>
      <c r="B11" s="48">
        <v>-18</v>
      </c>
      <c r="C11" s="48">
        <v>1.5589999999999999</v>
      </c>
      <c r="D11" s="48">
        <v>0.40100000000000002</v>
      </c>
      <c r="E11" s="48">
        <v>1.2</v>
      </c>
      <c r="F11" s="48">
        <v>-358</v>
      </c>
      <c r="G11" s="50" t="s">
        <v>640</v>
      </c>
      <c r="H11" s="48">
        <v>13.22</v>
      </c>
      <c r="I11" s="48">
        <v>12.09</v>
      </c>
      <c r="J11" s="48">
        <v>12.48</v>
      </c>
      <c r="K11" s="48">
        <v>12.75</v>
      </c>
      <c r="L11" s="48">
        <v>12.93</v>
      </c>
      <c r="M11" s="48">
        <v>13.27</v>
      </c>
      <c r="N11" s="48">
        <v>13.29</v>
      </c>
      <c r="O11" s="48">
        <v>13.25</v>
      </c>
      <c r="P11" s="48">
        <v>13.38</v>
      </c>
      <c r="Q11" s="48">
        <v>13.49</v>
      </c>
      <c r="R11" s="48">
        <v>13.58</v>
      </c>
      <c r="S11" s="48">
        <v>13.77</v>
      </c>
      <c r="T11" s="48">
        <v>13.88</v>
      </c>
      <c r="U11" s="48">
        <v>14.05</v>
      </c>
      <c r="V11" s="48">
        <v>14.15</v>
      </c>
    </row>
    <row r="12" spans="1:22" x14ac:dyDescent="0.4">
      <c r="A12" s="49"/>
      <c r="B12" s="48"/>
      <c r="C12" s="48"/>
      <c r="D12" s="48"/>
      <c r="E12" s="48"/>
      <c r="F12" s="48"/>
      <c r="G12" s="50"/>
      <c r="H12" s="48"/>
      <c r="I12" s="48"/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</row>
    <row r="13" spans="1:22" x14ac:dyDescent="0.4">
      <c r="A13" s="49" t="s">
        <v>656</v>
      </c>
      <c r="B13" s="51">
        <v>0.7</v>
      </c>
      <c r="C13" t="s">
        <v>657</v>
      </c>
      <c r="D13" s="48">
        <v>2</v>
      </c>
      <c r="E13" t="s">
        <v>658</v>
      </c>
      <c r="F13" s="48">
        <v>300</v>
      </c>
    </row>
    <row r="14" spans="1:22" x14ac:dyDescent="0.4">
      <c r="A14" s="47" t="s">
        <v>622</v>
      </c>
      <c r="C14" s="48"/>
      <c r="H14" s="42">
        <f>H2+0.511*$B2*SQRT($B$13)/(1+$C2*SQRT($B$13))+$D2*0.7+$E2+$F2/(273.15+$D$13)</f>
        <v>-8.7960244090897231</v>
      </c>
      <c r="I14" s="42">
        <f t="shared" ref="I14:V14" si="0">I2+0.511*$B2*SQRT($B$13)/(1+$C2*SQRT($B$13))+$D2*0.7+$E2+$F2/(273.15+$D$13)</f>
        <v>-9.8060244090897246</v>
      </c>
      <c r="J14" s="42">
        <f t="shared" si="0"/>
        <v>-9.336024409089724</v>
      </c>
      <c r="K14" s="42">
        <f t="shared" si="0"/>
        <v>-9.3060244090897246</v>
      </c>
      <c r="L14" s="42">
        <f t="shared" si="0"/>
        <v>-9.1760244090897238</v>
      </c>
      <c r="M14" s="42">
        <f t="shared" si="0"/>
        <v>-8.836024409089724</v>
      </c>
      <c r="N14" s="42">
        <f t="shared" si="0"/>
        <v>-8.7460244090897241</v>
      </c>
      <c r="O14" s="42">
        <f t="shared" si="0"/>
        <v>-8.8260244090897242</v>
      </c>
      <c r="P14" s="42">
        <f t="shared" si="0"/>
        <v>-8.6360244090897229</v>
      </c>
      <c r="Q14" s="42">
        <f t="shared" si="0"/>
        <v>-8.5760244090897224</v>
      </c>
      <c r="R14" s="42">
        <f t="shared" si="0"/>
        <v>-8.5560244090897228</v>
      </c>
      <c r="S14" s="42">
        <f t="shared" si="0"/>
        <v>-8.5060244090897221</v>
      </c>
      <c r="T14" s="42">
        <f t="shared" si="0"/>
        <v>-8.3860244090897229</v>
      </c>
      <c r="U14" s="42">
        <f t="shared" si="0"/>
        <v>-8.2360244090897226</v>
      </c>
      <c r="V14" s="42">
        <f t="shared" si="0"/>
        <v>-8.2560244090897221</v>
      </c>
    </row>
    <row r="15" spans="1:22" x14ac:dyDescent="0.4">
      <c r="A15" s="49" t="s">
        <v>623</v>
      </c>
      <c r="C15" s="48"/>
      <c r="H15" s="42">
        <f t="shared" ref="H15:V15" si="1">H3+0.511*$B3*SQRT($B$13)/(1+$C3*SQRT($B$13))+$D3*0.7+$E3+$F3/(273.15+$D$13)</f>
        <v>3.3647827330893954</v>
      </c>
      <c r="I15" s="42">
        <f t="shared" si="1"/>
        <v>2.5347827330893944</v>
      </c>
      <c r="J15" s="42">
        <f t="shared" si="1"/>
        <v>2.7347827330893955</v>
      </c>
      <c r="K15" s="42">
        <f t="shared" si="1"/>
        <v>2.754782733089395</v>
      </c>
      <c r="L15" s="42">
        <f t="shared" si="1"/>
        <v>2.7247827330893957</v>
      </c>
      <c r="M15" s="42">
        <f t="shared" si="1"/>
        <v>3.0547827330893949</v>
      </c>
      <c r="N15" s="42">
        <f t="shared" si="1"/>
        <v>3.1647827330893952</v>
      </c>
      <c r="O15" s="42">
        <f t="shared" si="1"/>
        <v>3.1347827330893949</v>
      </c>
      <c r="P15" s="42">
        <f t="shared" si="1"/>
        <v>3.2747827330893946</v>
      </c>
      <c r="Q15" s="42">
        <f t="shared" si="1"/>
        <v>3.2947827330893951</v>
      </c>
      <c r="R15" s="42">
        <f t="shared" si="1"/>
        <v>3.1847827330893947</v>
      </c>
      <c r="S15" s="42">
        <f t="shared" si="1"/>
        <v>3.1847827330893947</v>
      </c>
      <c r="T15" s="42">
        <f t="shared" si="1"/>
        <v>3.1947827330893954</v>
      </c>
      <c r="U15" s="42">
        <f t="shared" si="1"/>
        <v>3.2847827330893953</v>
      </c>
      <c r="V15" s="42">
        <f t="shared" si="1"/>
        <v>3.1547827330893954</v>
      </c>
    </row>
    <row r="16" spans="1:22" x14ac:dyDescent="0.4">
      <c r="A16" s="49" t="s">
        <v>624</v>
      </c>
      <c r="C16" s="48"/>
      <c r="H16" s="42">
        <f t="shared" ref="H16:V16" si="2">H4+0.511*$B4*SQRT($B$13)/(1+$C4*SQRT($B$13))+$D4*0.7+$E4+$F4/(273.15+$D$13)</f>
        <v>-0.48350037232964815</v>
      </c>
      <c r="I16" s="42">
        <f t="shared" si="2"/>
        <v>-0.48350037232964815</v>
      </c>
      <c r="J16" s="42">
        <f t="shared" si="2"/>
        <v>-0.48350037232964815</v>
      </c>
      <c r="K16" s="42">
        <f t="shared" si="2"/>
        <v>-0.48350037232964815</v>
      </c>
      <c r="L16" s="42">
        <f t="shared" si="2"/>
        <v>-0.48350037232964815</v>
      </c>
      <c r="M16" s="42">
        <f t="shared" si="2"/>
        <v>-0.48350037232964815</v>
      </c>
      <c r="N16" s="42">
        <f t="shared" si="2"/>
        <v>-0.48350037232964815</v>
      </c>
      <c r="O16" s="42">
        <f t="shared" si="2"/>
        <v>-0.48350037232964815</v>
      </c>
      <c r="P16" s="42">
        <f t="shared" si="2"/>
        <v>-0.48350037232964815</v>
      </c>
      <c r="Q16" s="42">
        <f t="shared" si="2"/>
        <v>-0.48350037232964815</v>
      </c>
      <c r="R16" s="42">
        <f t="shared" si="2"/>
        <v>-0.48350037232964815</v>
      </c>
      <c r="S16" s="42">
        <f t="shared" si="2"/>
        <v>-0.48350037232964815</v>
      </c>
      <c r="T16" s="42">
        <f t="shared" si="2"/>
        <v>-0.48350037232964815</v>
      </c>
      <c r="U16" s="42">
        <f t="shared" si="2"/>
        <v>-0.48350037232964815</v>
      </c>
      <c r="V16" s="42">
        <f t="shared" si="2"/>
        <v>-0.48350037232964815</v>
      </c>
    </row>
    <row r="17" spans="1:22" x14ac:dyDescent="0.4">
      <c r="A17" s="50" t="s">
        <v>627</v>
      </c>
      <c r="C17" s="48"/>
      <c r="H17" s="42">
        <f>H5+0.511*$B5*SQRT($B$13)/(1+$C5*SQRT($B$13))+$D5*0.7+$E5+$F5/(273.15+$D$13)-0.0013*($F$13-1)</f>
        <v>5.275887228374291</v>
      </c>
      <c r="I17" s="42">
        <f t="shared" ref="I17:V17" si="3">I5+0.511*$B5*SQRT($B$13)/(1+$C5*SQRT($B$13))+$D5*0.7+$E5+$F5/(273.15+$D$13)-0.0013*($F$13-1)</f>
        <v>4.525887228374291</v>
      </c>
      <c r="J17" s="42">
        <f t="shared" si="3"/>
        <v>4.8558872283742911</v>
      </c>
      <c r="K17" s="42">
        <f t="shared" si="3"/>
        <v>5.025887228374291</v>
      </c>
      <c r="L17" s="42">
        <f t="shared" si="3"/>
        <v>5.07588722837429</v>
      </c>
      <c r="M17" s="42">
        <f t="shared" si="3"/>
        <v>5.2558872283742915</v>
      </c>
      <c r="N17" s="42">
        <f t="shared" si="3"/>
        <v>5.275887228374291</v>
      </c>
      <c r="O17" s="42">
        <f t="shared" si="3"/>
        <v>5.1858872283742912</v>
      </c>
      <c r="P17" s="42">
        <f t="shared" si="3"/>
        <v>5.2558872283742915</v>
      </c>
      <c r="Q17" s="42">
        <f t="shared" si="3"/>
        <v>5.3558872283742911</v>
      </c>
      <c r="R17" s="42">
        <f t="shared" si="3"/>
        <v>5.3458872283742913</v>
      </c>
      <c r="S17" s="42">
        <f t="shared" si="3"/>
        <v>5.40588722837429</v>
      </c>
      <c r="T17" s="42">
        <f t="shared" si="3"/>
        <v>5.4758872283742903</v>
      </c>
      <c r="U17" s="42">
        <f t="shared" si="3"/>
        <v>5.6058872283742911</v>
      </c>
      <c r="V17" s="42">
        <f t="shared" si="3"/>
        <v>5.5458872283742906</v>
      </c>
    </row>
    <row r="18" spans="1:22" x14ac:dyDescent="0.4">
      <c r="A18" s="50" t="s">
        <v>628</v>
      </c>
      <c r="C18" s="48"/>
      <c r="H18" s="42">
        <f>H6+0.511*$B6*SQRT($B$13)/(1+$C6*SQRT($B$13))+$D6*0.7+$E6+$F6/(273.15+$D$13)-0.0015*($F$13-1)</f>
        <v>9.5747096413985755</v>
      </c>
      <c r="I18" s="42">
        <f t="shared" ref="I18:V18" si="4">I6+0.511*$B6*SQRT($B$13)/(1+$C6*SQRT($B$13))+$D6*0.7+$E6+$F6/(273.15+$D$13)-0.0015*($F$13-1)</f>
        <v>8.2447096413985754</v>
      </c>
      <c r="J18" s="42">
        <f t="shared" si="4"/>
        <v>8.7047096413985763</v>
      </c>
      <c r="K18" s="42">
        <f t="shared" si="4"/>
        <v>9.0247096413985748</v>
      </c>
      <c r="L18" s="42">
        <f t="shared" si="4"/>
        <v>9.1147096413985764</v>
      </c>
      <c r="M18" s="42">
        <f t="shared" si="4"/>
        <v>9.4747096413985759</v>
      </c>
      <c r="N18" s="42">
        <f t="shared" si="4"/>
        <v>9.5747096413985755</v>
      </c>
      <c r="O18" s="42">
        <f t="shared" si="4"/>
        <v>9.4247096413985751</v>
      </c>
      <c r="P18" s="42">
        <f t="shared" si="4"/>
        <v>9.7247096413985759</v>
      </c>
      <c r="Q18" s="42">
        <f t="shared" si="4"/>
        <v>9.8547096413985749</v>
      </c>
      <c r="R18" s="42">
        <f t="shared" si="4"/>
        <v>9.9447096413985747</v>
      </c>
      <c r="S18" s="42">
        <f t="shared" si="4"/>
        <v>10.064709641398576</v>
      </c>
      <c r="T18" s="42">
        <f t="shared" si="4"/>
        <v>10.214709641398576</v>
      </c>
      <c r="U18" s="42">
        <f t="shared" si="4"/>
        <v>10.244709641398575</v>
      </c>
      <c r="V18" s="42">
        <f t="shared" si="4"/>
        <v>10.314709641398576</v>
      </c>
    </row>
    <row r="19" spans="1:22" x14ac:dyDescent="0.4">
      <c r="A19" s="50" t="s">
        <v>629</v>
      </c>
      <c r="C19" s="48"/>
      <c r="H19" s="42">
        <f>H7+0.511*$B7*SQRT($B$13)/(1+$C7*SQRT($B$13))+$D7*0.7+$E7+$F7/(273.15+$D$13)-0.000373*($F$13-1)</f>
        <v>0.67078555576184196</v>
      </c>
      <c r="I19" s="42">
        <f t="shared" ref="I19:V19" si="5">I7+0.511*$B7*SQRT($B$13)/(1+$C7*SQRT($B$13))+$D7*0.7+$E7+$F7/(273.15+$D$13)-0.000373*($F$13-1)</f>
        <v>0.69078555576184153</v>
      </c>
      <c r="J19" s="42">
        <f t="shared" si="5"/>
        <v>0.66078555576184217</v>
      </c>
      <c r="K19" s="42">
        <f t="shared" si="5"/>
        <v>0.60078555576184167</v>
      </c>
      <c r="L19" s="42">
        <f t="shared" si="5"/>
        <v>0.63078555576184281</v>
      </c>
      <c r="M19" s="42">
        <f t="shared" si="5"/>
        <v>0.69078555576184153</v>
      </c>
      <c r="N19" s="42">
        <f t="shared" si="5"/>
        <v>0.82078555576184231</v>
      </c>
      <c r="O19" s="42">
        <f t="shared" si="5"/>
        <v>0.71078555576184288</v>
      </c>
      <c r="P19" s="42">
        <f t="shared" si="5"/>
        <v>0.81078555576184252</v>
      </c>
      <c r="Q19" s="42">
        <f t="shared" si="5"/>
        <v>0.85078555576184167</v>
      </c>
      <c r="R19" s="42">
        <f t="shared" si="5"/>
        <v>0.81078555576184252</v>
      </c>
      <c r="S19" s="42">
        <f t="shared" si="5"/>
        <v>0.84078555576184189</v>
      </c>
      <c r="T19" s="42">
        <f t="shared" si="5"/>
        <v>0.87078555576184302</v>
      </c>
      <c r="U19" s="42">
        <f t="shared" si="5"/>
        <v>0.88078555576184281</v>
      </c>
      <c r="V19" s="42">
        <f t="shared" si="5"/>
        <v>0.84078555576184189</v>
      </c>
    </row>
    <row r="20" spans="1:22" x14ac:dyDescent="0.4">
      <c r="A20" s="49" t="s">
        <v>625</v>
      </c>
      <c r="C20" s="48"/>
      <c r="H20" s="42">
        <f t="shared" ref="H20:V20" si="6">H8+0.511*$B8*SQRT($B$13)/(1+$C8*SQRT($B$13))+$D8*0.7+$E8+$F8/(273.15+$D$13)</f>
        <v>4.8692735898067721</v>
      </c>
      <c r="I20" s="42">
        <f t="shared" si="6"/>
        <v>4.0692735898067713</v>
      </c>
      <c r="J20" s="42">
        <f t="shared" si="6"/>
        <v>4.169273589806771</v>
      </c>
      <c r="K20" s="42">
        <f t="shared" si="6"/>
        <v>4.4492735898067721</v>
      </c>
      <c r="L20" s="42">
        <f t="shared" si="6"/>
        <v>4.5192735898067724</v>
      </c>
      <c r="M20" s="42">
        <f t="shared" si="6"/>
        <v>4.6392735898067716</v>
      </c>
      <c r="N20" s="42">
        <f t="shared" si="6"/>
        <v>4.7292735898067715</v>
      </c>
      <c r="O20" s="42">
        <f t="shared" si="6"/>
        <v>4.7292735898067715</v>
      </c>
      <c r="P20" s="42">
        <f t="shared" si="6"/>
        <v>4.8392735898067709</v>
      </c>
      <c r="Q20" s="42">
        <f t="shared" si="6"/>
        <v>4.9492735898067721</v>
      </c>
      <c r="R20" s="42">
        <f t="shared" si="6"/>
        <v>4.9792735898067715</v>
      </c>
      <c r="S20" s="42">
        <f t="shared" si="6"/>
        <v>5.039273589806772</v>
      </c>
      <c r="T20" s="42">
        <f t="shared" si="6"/>
        <v>5.0992735898067725</v>
      </c>
      <c r="U20" s="42">
        <f t="shared" si="6"/>
        <v>5.1592735898067712</v>
      </c>
      <c r="V20" s="42">
        <f t="shared" si="6"/>
        <v>5.169273589806771</v>
      </c>
    </row>
    <row r="21" spans="1:22" x14ac:dyDescent="0.4">
      <c r="A21" s="49" t="s">
        <v>626</v>
      </c>
      <c r="C21" s="48"/>
      <c r="H21" s="42">
        <f t="shared" ref="H21:V21" si="7">H9+0.511*$B9*SQRT($B$13)/(1+$C9*SQRT($B$13))+$D9*0.7+$E9+$F9/(273.15+$D$13)</f>
        <v>8.4943980019347798</v>
      </c>
      <c r="I21" s="42">
        <f t="shared" si="7"/>
        <v>7.684398001934782</v>
      </c>
      <c r="J21" s="42">
        <f t="shared" si="7"/>
        <v>8.0743980019347781</v>
      </c>
      <c r="K21" s="42">
        <f t="shared" si="7"/>
        <v>8.0343980019347789</v>
      </c>
      <c r="L21" s="42">
        <f t="shared" si="7"/>
        <v>8.0443980019347805</v>
      </c>
      <c r="M21" s="42">
        <f t="shared" si="7"/>
        <v>8.2943980019347805</v>
      </c>
      <c r="N21" s="42">
        <f t="shared" si="7"/>
        <v>8.3043980019347785</v>
      </c>
      <c r="O21" s="42">
        <f t="shared" si="7"/>
        <v>8.3143980019347801</v>
      </c>
      <c r="P21" s="42">
        <f t="shared" si="7"/>
        <v>8.4843980019347782</v>
      </c>
      <c r="Q21" s="42">
        <f t="shared" si="7"/>
        <v>8.5643980019347801</v>
      </c>
      <c r="R21" s="42">
        <f t="shared" si="7"/>
        <v>8.6343980019347804</v>
      </c>
      <c r="S21" s="42">
        <f t="shared" si="7"/>
        <v>8.7243980019347802</v>
      </c>
      <c r="T21" s="42">
        <f t="shared" si="7"/>
        <v>8.8643980019347808</v>
      </c>
      <c r="U21" s="42">
        <f t="shared" si="7"/>
        <v>8.9743980019347802</v>
      </c>
      <c r="V21" s="42">
        <f t="shared" si="7"/>
        <v>8.9843980019347782</v>
      </c>
    </row>
    <row r="22" spans="1:22" x14ac:dyDescent="0.4">
      <c r="A22" s="49" t="s">
        <v>630</v>
      </c>
      <c r="C22" s="48"/>
      <c r="H22" s="42">
        <f t="shared" ref="H22:V22" si="8">H10+0.511*$B10*SQRT($B$13)/(1+$C10*SQRT($B$13))+$D10*0.7+$E10+$F10/(273.15+$D$13)</f>
        <v>1.5966661765229979</v>
      </c>
      <c r="I22" s="42">
        <f t="shared" si="8"/>
        <v>1.7066661765229973</v>
      </c>
      <c r="J22" s="42">
        <f t="shared" si="8"/>
        <v>1.7066661765229973</v>
      </c>
      <c r="K22" s="42">
        <f t="shared" si="8"/>
        <v>1.7166661765229971</v>
      </c>
      <c r="L22" s="42">
        <f t="shared" si="8"/>
        <v>1.6966661765229976</v>
      </c>
      <c r="M22" s="42">
        <f t="shared" si="8"/>
        <v>1.7266661765229969</v>
      </c>
      <c r="N22" s="42">
        <f t="shared" si="8"/>
        <v>1.7366661765229976</v>
      </c>
      <c r="O22" s="42">
        <f t="shared" si="8"/>
        <v>1.7066661765229973</v>
      </c>
      <c r="P22" s="42">
        <f t="shared" si="8"/>
        <v>1.6866661765229978</v>
      </c>
      <c r="Q22" s="42">
        <f t="shared" si="8"/>
        <v>1.6666661765229973</v>
      </c>
      <c r="R22" s="42">
        <f t="shared" si="8"/>
        <v>1.6366661765229971</v>
      </c>
      <c r="S22" s="42">
        <f t="shared" si="8"/>
        <v>1.6066661765229977</v>
      </c>
      <c r="T22" s="42">
        <f t="shared" si="8"/>
        <v>1.5766661765229975</v>
      </c>
      <c r="U22" s="42">
        <f t="shared" si="8"/>
        <v>1.556666176522997</v>
      </c>
      <c r="V22" s="42">
        <f t="shared" si="8"/>
        <v>1.5366661765229974</v>
      </c>
    </row>
    <row r="23" spans="1:22" x14ac:dyDescent="0.4">
      <c r="A23" s="49" t="s">
        <v>631</v>
      </c>
      <c r="C23" s="48"/>
      <c r="H23" s="42">
        <f t="shared" ref="H23:V23" si="9">H11+0.511*$B11*SQRT($B$13)/(1+$C11*SQRT($B$13))+$D11*0.7+$E11+$F11/(273.15+$D$13)</f>
        <v>10.059999451961758</v>
      </c>
      <c r="I23" s="42">
        <f t="shared" si="9"/>
        <v>8.9299994519617556</v>
      </c>
      <c r="J23" s="42">
        <f t="shared" si="9"/>
        <v>9.3199994519617562</v>
      </c>
      <c r="K23" s="42">
        <f t="shared" si="9"/>
        <v>9.5899994519617557</v>
      </c>
      <c r="L23" s="42">
        <f t="shared" si="9"/>
        <v>9.7699994519617555</v>
      </c>
      <c r="M23" s="42">
        <f t="shared" si="9"/>
        <v>10.109999451961755</v>
      </c>
      <c r="N23" s="42">
        <f t="shared" si="9"/>
        <v>10.129999451961755</v>
      </c>
      <c r="O23" s="42">
        <f t="shared" si="9"/>
        <v>10.089999451961756</v>
      </c>
      <c r="P23" s="42">
        <f t="shared" si="9"/>
        <v>10.219999451961758</v>
      </c>
      <c r="Q23" s="42">
        <f t="shared" si="9"/>
        <v>10.329999451961758</v>
      </c>
      <c r="R23" s="42">
        <f t="shared" si="9"/>
        <v>10.419999451961758</v>
      </c>
      <c r="S23" s="42">
        <f t="shared" si="9"/>
        <v>10.609999451961755</v>
      </c>
      <c r="T23" s="42">
        <f t="shared" si="9"/>
        <v>10.719999451961758</v>
      </c>
      <c r="U23" s="42">
        <f t="shared" si="9"/>
        <v>10.889999451961756</v>
      </c>
      <c r="V23" s="42">
        <f t="shared" si="9"/>
        <v>10.989999451961758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zoomScale="160" zoomScaleNormal="160" workbookViewId="0">
      <selection activeCell="B9" sqref="B9"/>
    </sheetView>
  </sheetViews>
  <sheetFormatPr defaultRowHeight="14.6" x14ac:dyDescent="0.4"/>
  <cols>
    <col min="1" max="1" width="26.53515625" bestFit="1" customWidth="1"/>
    <col min="2" max="2" width="5.23046875" bestFit="1" customWidth="1"/>
    <col min="3" max="3" width="75.84375" bestFit="1" customWidth="1"/>
  </cols>
  <sheetData>
    <row r="1" spans="1:3" x14ac:dyDescent="0.4">
      <c r="A1" t="s">
        <v>334</v>
      </c>
      <c r="B1" t="s">
        <v>149</v>
      </c>
      <c r="C1" t="s">
        <v>335</v>
      </c>
    </row>
    <row r="2" spans="1:3" x14ac:dyDescent="0.4">
      <c r="A2" t="s">
        <v>450</v>
      </c>
      <c r="B2" t="s">
        <v>348</v>
      </c>
      <c r="C2" t="s">
        <v>451</v>
      </c>
    </row>
    <row r="3" spans="1:3" x14ac:dyDescent="0.4">
      <c r="A3" t="s">
        <v>341</v>
      </c>
      <c r="B3" t="s">
        <v>348</v>
      </c>
      <c r="C3" t="s">
        <v>336</v>
      </c>
    </row>
    <row r="4" spans="1:3" x14ac:dyDescent="0.4">
      <c r="A4" t="s">
        <v>342</v>
      </c>
      <c r="B4" t="s">
        <v>348</v>
      </c>
      <c r="C4" t="s">
        <v>337</v>
      </c>
    </row>
    <row r="5" spans="1:3" x14ac:dyDescent="0.4">
      <c r="A5" t="s">
        <v>345</v>
      </c>
      <c r="B5" t="s">
        <v>348</v>
      </c>
      <c r="C5" t="s">
        <v>369</v>
      </c>
    </row>
    <row r="6" spans="1:3" x14ac:dyDescent="0.4">
      <c r="A6" t="s">
        <v>343</v>
      </c>
      <c r="B6" t="s">
        <v>348</v>
      </c>
      <c r="C6" t="s">
        <v>338</v>
      </c>
    </row>
    <row r="7" spans="1:3" x14ac:dyDescent="0.4">
      <c r="A7" t="s">
        <v>346</v>
      </c>
      <c r="B7" t="s">
        <v>348</v>
      </c>
      <c r="C7" t="s">
        <v>370</v>
      </c>
    </row>
    <row r="8" spans="1:3" x14ac:dyDescent="0.4">
      <c r="A8" t="s">
        <v>344</v>
      </c>
      <c r="B8" t="s">
        <v>348</v>
      </c>
      <c r="C8" t="s">
        <v>339</v>
      </c>
    </row>
    <row r="9" spans="1:3" x14ac:dyDescent="0.4">
      <c r="A9" t="s">
        <v>347</v>
      </c>
      <c r="B9" t="s">
        <v>307</v>
      </c>
      <c r="C9" t="s">
        <v>371</v>
      </c>
    </row>
    <row r="10" spans="1:3" x14ac:dyDescent="0.4">
      <c r="A10" t="s">
        <v>361</v>
      </c>
      <c r="B10" t="s">
        <v>348</v>
      </c>
      <c r="C10" t="s">
        <v>362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86"/>
  <sheetViews>
    <sheetView topLeftCell="A1022" zoomScaleNormal="100" workbookViewId="0">
      <selection activeCell="A1045" sqref="A1:A1048576"/>
    </sheetView>
  </sheetViews>
  <sheetFormatPr defaultColWidth="9.921875" defaultRowHeight="14.6" x14ac:dyDescent="0.4"/>
  <cols>
    <col min="1" max="1" width="8.53515625" style="28" bestFit="1" customWidth="1"/>
    <col min="2" max="2" width="7.53515625" style="28" bestFit="1" customWidth="1"/>
    <col min="3" max="3" width="5.3046875" style="29" bestFit="1" customWidth="1"/>
    <col min="4" max="4" width="7.3828125" style="30" bestFit="1" customWidth="1"/>
    <col min="5" max="5" width="7.3828125" style="30" customWidth="1"/>
    <col min="6" max="6" width="6.23046875" style="28" bestFit="1" customWidth="1"/>
    <col min="7" max="7" width="11.3828125" style="22" bestFit="1" customWidth="1"/>
    <col min="8" max="8" width="6.23046875" style="26" customWidth="1"/>
    <col min="9" max="12" width="9.921875" style="26"/>
  </cols>
  <sheetData>
    <row r="1" spans="1:6" x14ac:dyDescent="0.4">
      <c r="A1" s="28" t="s">
        <v>90</v>
      </c>
      <c r="B1" s="28" t="s">
        <v>547</v>
      </c>
      <c r="C1" s="29" t="s">
        <v>283</v>
      </c>
      <c r="D1" s="30" t="s">
        <v>149</v>
      </c>
      <c r="E1" s="30" t="s">
        <v>573</v>
      </c>
      <c r="F1" s="28" t="s">
        <v>281</v>
      </c>
    </row>
    <row r="2" spans="1:6" x14ac:dyDescent="0.4">
      <c r="A2" s="28" t="s">
        <v>125</v>
      </c>
      <c r="B2" s="28" t="s">
        <v>537</v>
      </c>
      <c r="C2" s="29">
        <v>1.2332996715070048</v>
      </c>
      <c r="D2" s="30">
        <v>11.868305008344137</v>
      </c>
      <c r="F2" s="28" t="s">
        <v>461</v>
      </c>
    </row>
    <row r="3" spans="1:6" x14ac:dyDescent="0.4">
      <c r="A3" s="28" t="s">
        <v>125</v>
      </c>
      <c r="B3" s="28" t="s">
        <v>537</v>
      </c>
      <c r="C3" s="29">
        <v>2.4665993430140096</v>
      </c>
      <c r="D3" s="30">
        <v>27.858974593212729</v>
      </c>
      <c r="F3" s="28" t="s">
        <v>461</v>
      </c>
    </row>
    <row r="4" spans="1:6" x14ac:dyDescent="0.4">
      <c r="A4" s="28" t="s">
        <v>125</v>
      </c>
      <c r="B4" s="28" t="s">
        <v>537</v>
      </c>
      <c r="C4" s="29">
        <v>3.6998990145210144</v>
      </c>
      <c r="D4" s="30">
        <v>53.528155231740051</v>
      </c>
      <c r="F4" s="28" t="s">
        <v>461</v>
      </c>
    </row>
    <row r="5" spans="1:6" x14ac:dyDescent="0.4">
      <c r="A5" s="28" t="s">
        <v>125</v>
      </c>
      <c r="B5" s="28" t="s">
        <v>537</v>
      </c>
      <c r="C5" s="29">
        <v>4.9331986860280193</v>
      </c>
      <c r="D5" s="30">
        <v>71.891243030252696</v>
      </c>
      <c r="F5" s="28" t="s">
        <v>461</v>
      </c>
    </row>
    <row r="6" spans="1:6" x14ac:dyDescent="0.4">
      <c r="A6" s="28" t="s">
        <v>125</v>
      </c>
      <c r="B6" s="28" t="s">
        <v>537</v>
      </c>
      <c r="C6" s="29">
        <v>6.1664983575350245</v>
      </c>
      <c r="D6" s="30">
        <v>76.136549415797276</v>
      </c>
      <c r="F6" s="28" t="s">
        <v>461</v>
      </c>
    </row>
    <row r="7" spans="1:6" x14ac:dyDescent="0.4">
      <c r="A7" s="28" t="s">
        <v>125</v>
      </c>
      <c r="B7" s="28" t="s">
        <v>537</v>
      </c>
      <c r="C7" s="29">
        <v>7.3997980290420289</v>
      </c>
      <c r="D7" s="30">
        <v>62.193393826657044</v>
      </c>
      <c r="F7" s="28" t="s">
        <v>461</v>
      </c>
    </row>
    <row r="8" spans="1:6" x14ac:dyDescent="0.4">
      <c r="A8" s="28" t="s">
        <v>125</v>
      </c>
      <c r="B8" s="28" t="s">
        <v>537</v>
      </c>
      <c r="C8" s="29">
        <v>8.6330977005490332</v>
      </c>
      <c r="D8" s="30">
        <v>42.739098495259384</v>
      </c>
      <c r="F8" s="28" t="s">
        <v>461</v>
      </c>
    </row>
    <row r="9" spans="1:6" x14ac:dyDescent="0.4">
      <c r="A9" s="28" t="s">
        <v>125</v>
      </c>
      <c r="B9" s="28" t="s">
        <v>537</v>
      </c>
      <c r="C9" s="29">
        <v>9.8663973720560385</v>
      </c>
      <c r="D9" s="30">
        <v>35.269097360297607</v>
      </c>
      <c r="F9" s="28" t="s">
        <v>461</v>
      </c>
    </row>
    <row r="10" spans="1:6" x14ac:dyDescent="0.4">
      <c r="A10" s="28" t="s">
        <v>125</v>
      </c>
      <c r="B10" s="28" t="s">
        <v>537</v>
      </c>
      <c r="C10" s="29">
        <v>11.099697043563044</v>
      </c>
      <c r="D10" s="30">
        <v>31.842749975092673</v>
      </c>
      <c r="F10" s="28" t="s">
        <v>461</v>
      </c>
    </row>
    <row r="11" spans="1:6" x14ac:dyDescent="0.4">
      <c r="A11" s="28" t="s">
        <v>125</v>
      </c>
      <c r="B11" s="28" t="s">
        <v>537</v>
      </c>
      <c r="C11" s="29">
        <v>13.3</v>
      </c>
      <c r="D11" s="30">
        <v>7.7609285596988418</v>
      </c>
      <c r="F11" s="28" t="s">
        <v>461</v>
      </c>
    </row>
    <row r="12" spans="1:6" x14ac:dyDescent="0.4">
      <c r="A12" s="28" t="s">
        <v>125</v>
      </c>
      <c r="B12" s="28" t="s">
        <v>537</v>
      </c>
      <c r="C12" s="29">
        <v>15.5</v>
      </c>
      <c r="D12" s="30">
        <v>0</v>
      </c>
      <c r="F12" s="28" t="s">
        <v>461</v>
      </c>
    </row>
    <row r="13" spans="1:6" x14ac:dyDescent="0.4">
      <c r="A13" s="28" t="s">
        <v>125</v>
      </c>
      <c r="B13" s="28" t="s">
        <v>537</v>
      </c>
      <c r="C13" s="29">
        <v>17.7</v>
      </c>
      <c r="D13" s="30">
        <v>0</v>
      </c>
      <c r="F13" s="28" t="s">
        <v>461</v>
      </c>
    </row>
    <row r="14" spans="1:6" x14ac:dyDescent="0.4">
      <c r="A14" s="28" t="s">
        <v>125</v>
      </c>
      <c r="B14" s="28" t="s">
        <v>538</v>
      </c>
      <c r="C14" s="29">
        <v>0</v>
      </c>
      <c r="D14" s="30">
        <v>0</v>
      </c>
      <c r="F14" s="28" t="s">
        <v>461</v>
      </c>
    </row>
    <row r="15" spans="1:6" x14ac:dyDescent="0.4">
      <c r="A15" s="28" t="s">
        <v>125</v>
      </c>
      <c r="B15" s="28" t="s">
        <v>538</v>
      </c>
      <c r="C15" s="29">
        <v>1.2332996715070048</v>
      </c>
      <c r="D15" s="30">
        <v>0</v>
      </c>
      <c r="F15" s="28" t="s">
        <v>461</v>
      </c>
    </row>
    <row r="16" spans="1:6" x14ac:dyDescent="0.4">
      <c r="A16" s="28" t="s">
        <v>125</v>
      </c>
      <c r="B16" s="28" t="s">
        <v>538</v>
      </c>
      <c r="C16" s="29">
        <v>2.4665993430140096</v>
      </c>
      <c r="D16" s="30">
        <v>0</v>
      </c>
      <c r="F16" s="28" t="s">
        <v>461</v>
      </c>
    </row>
    <row r="17" spans="1:6" x14ac:dyDescent="0.4">
      <c r="A17" s="28" t="s">
        <v>125</v>
      </c>
      <c r="B17" s="28" t="s">
        <v>538</v>
      </c>
      <c r="C17" s="29">
        <v>3.6998990145210144</v>
      </c>
      <c r="D17" s="30">
        <v>11.3</v>
      </c>
      <c r="F17" s="28" t="s">
        <v>461</v>
      </c>
    </row>
    <row r="18" spans="1:6" x14ac:dyDescent="0.4">
      <c r="A18" s="28" t="s">
        <v>125</v>
      </c>
      <c r="B18" s="28" t="s">
        <v>538</v>
      </c>
      <c r="C18" s="29">
        <v>4.9331986860280193</v>
      </c>
      <c r="D18" s="30">
        <v>23</v>
      </c>
      <c r="F18" s="28" t="s">
        <v>461</v>
      </c>
    </row>
    <row r="19" spans="1:6" x14ac:dyDescent="0.4">
      <c r="A19" s="28" t="s">
        <v>125</v>
      </c>
      <c r="B19" s="28" t="s">
        <v>538</v>
      </c>
      <c r="C19" s="29">
        <v>6.1664983575350245</v>
      </c>
      <c r="D19" s="30">
        <v>29</v>
      </c>
      <c r="F19" s="28" t="s">
        <v>461</v>
      </c>
    </row>
    <row r="20" spans="1:6" x14ac:dyDescent="0.4">
      <c r="A20" s="28" t="s">
        <v>125</v>
      </c>
      <c r="B20" s="28" t="s">
        <v>538</v>
      </c>
      <c r="C20" s="29">
        <v>7.3997980290420289</v>
      </c>
      <c r="D20" s="30">
        <v>34</v>
      </c>
      <c r="F20" s="28" t="s">
        <v>461</v>
      </c>
    </row>
    <row r="21" spans="1:6" x14ac:dyDescent="0.4">
      <c r="A21" s="28" t="s">
        <v>125</v>
      </c>
      <c r="B21" s="28" t="s">
        <v>538</v>
      </c>
      <c r="C21" s="29">
        <v>8.6330977005490332</v>
      </c>
      <c r="D21" s="30">
        <v>35</v>
      </c>
      <c r="F21" s="28" t="s">
        <v>461</v>
      </c>
    </row>
    <row r="22" spans="1:6" x14ac:dyDescent="0.4">
      <c r="A22" s="28" t="s">
        <v>125</v>
      </c>
      <c r="B22" s="28" t="s">
        <v>538</v>
      </c>
      <c r="C22" s="29">
        <v>9.8663973720560385</v>
      </c>
      <c r="D22" s="30">
        <v>31</v>
      </c>
      <c r="F22" s="28" t="s">
        <v>461</v>
      </c>
    </row>
    <row r="23" spans="1:6" x14ac:dyDescent="0.4">
      <c r="A23" s="28" t="s">
        <v>125</v>
      </c>
      <c r="B23" s="28" t="s">
        <v>538</v>
      </c>
      <c r="C23" s="29">
        <v>11.099697043563044</v>
      </c>
      <c r="D23" s="30">
        <v>27</v>
      </c>
      <c r="F23" s="28" t="s">
        <v>461</v>
      </c>
    </row>
    <row r="24" spans="1:6" x14ac:dyDescent="0.4">
      <c r="A24" s="28" t="s">
        <v>125</v>
      </c>
      <c r="B24" s="28" t="s">
        <v>539</v>
      </c>
      <c r="C24" s="29">
        <v>0</v>
      </c>
      <c r="D24" s="30">
        <v>0</v>
      </c>
      <c r="F24" s="28" t="s">
        <v>461</v>
      </c>
    </row>
    <row r="25" spans="1:6" x14ac:dyDescent="0.4">
      <c r="A25" s="28" t="s">
        <v>125</v>
      </c>
      <c r="B25" s="28" t="s">
        <v>539</v>
      </c>
      <c r="C25" s="29">
        <v>1.2332996715070048</v>
      </c>
      <c r="D25" s="30">
        <v>0</v>
      </c>
      <c r="F25" s="28" t="s">
        <v>461</v>
      </c>
    </row>
    <row r="26" spans="1:6" x14ac:dyDescent="0.4">
      <c r="A26" s="28" t="s">
        <v>125</v>
      </c>
      <c r="B26" s="28" t="s">
        <v>539</v>
      </c>
      <c r="C26" s="29">
        <v>2.4665993430140096</v>
      </c>
      <c r="D26" s="30">
        <v>0</v>
      </c>
      <c r="F26" s="28" t="s">
        <v>461</v>
      </c>
    </row>
    <row r="27" spans="1:6" x14ac:dyDescent="0.4">
      <c r="A27" s="28" t="s">
        <v>125</v>
      </c>
      <c r="B27" s="28" t="s">
        <v>539</v>
      </c>
      <c r="C27" s="29">
        <v>3.6998990145210144</v>
      </c>
      <c r="D27" s="30">
        <v>0</v>
      </c>
      <c r="F27" s="28" t="s">
        <v>461</v>
      </c>
    </row>
    <row r="28" spans="1:6" x14ac:dyDescent="0.4">
      <c r="A28" s="28" t="s">
        <v>125</v>
      </c>
      <c r="B28" s="28" t="s">
        <v>539</v>
      </c>
      <c r="C28" s="29">
        <v>4.9331986860280193</v>
      </c>
      <c r="D28" s="30">
        <v>0</v>
      </c>
      <c r="F28" s="28" t="s">
        <v>461</v>
      </c>
    </row>
    <row r="29" spans="1:6" x14ac:dyDescent="0.4">
      <c r="A29" s="28" t="s">
        <v>125</v>
      </c>
      <c r="B29" s="28" t="s">
        <v>539</v>
      </c>
      <c r="C29" s="29">
        <v>6.1664983575350245</v>
      </c>
      <c r="D29" s="30">
        <v>0</v>
      </c>
      <c r="F29" s="28" t="s">
        <v>461</v>
      </c>
    </row>
    <row r="30" spans="1:6" x14ac:dyDescent="0.4">
      <c r="A30" s="28" t="s">
        <v>125</v>
      </c>
      <c r="B30" s="28" t="s">
        <v>539</v>
      </c>
      <c r="C30" s="29">
        <v>7.3997980290420289</v>
      </c>
      <c r="D30" s="30">
        <v>0</v>
      </c>
      <c r="F30" s="28" t="s">
        <v>461</v>
      </c>
    </row>
    <row r="31" spans="1:6" x14ac:dyDescent="0.4">
      <c r="A31" s="28" t="s">
        <v>125</v>
      </c>
      <c r="B31" s="28" t="s">
        <v>539</v>
      </c>
      <c r="C31" s="29">
        <v>8.6330977005490332</v>
      </c>
      <c r="D31" s="30">
        <v>3</v>
      </c>
      <c r="F31" s="28" t="s">
        <v>461</v>
      </c>
    </row>
    <row r="32" spans="1:6" x14ac:dyDescent="0.4">
      <c r="A32" s="28" t="s">
        <v>125</v>
      </c>
      <c r="B32" s="28" t="s">
        <v>539</v>
      </c>
      <c r="C32" s="29">
        <v>9.8663973720560385</v>
      </c>
      <c r="D32" s="30">
        <v>4.7</v>
      </c>
      <c r="F32" s="28" t="s">
        <v>461</v>
      </c>
    </row>
    <row r="33" spans="1:6" x14ac:dyDescent="0.4">
      <c r="A33" s="28" t="s">
        <v>125</v>
      </c>
      <c r="B33" s="28" t="s">
        <v>539</v>
      </c>
      <c r="C33" s="29">
        <v>11.099697043563044</v>
      </c>
      <c r="D33" s="30">
        <v>8.1</v>
      </c>
      <c r="F33" s="28" t="s">
        <v>461</v>
      </c>
    </row>
    <row r="34" spans="1:6" x14ac:dyDescent="0.4">
      <c r="A34" s="28" t="s">
        <v>14</v>
      </c>
      <c r="B34" s="28" t="s">
        <v>537</v>
      </c>
      <c r="C34" s="29">
        <v>1.2332996715070048</v>
      </c>
      <c r="D34" s="30">
        <v>0</v>
      </c>
      <c r="F34" s="28" t="s">
        <v>461</v>
      </c>
    </row>
    <row r="35" spans="1:6" x14ac:dyDescent="0.4">
      <c r="A35" s="28" t="s">
        <v>14</v>
      </c>
      <c r="B35" s="28" t="s">
        <v>537</v>
      </c>
      <c r="C35" s="29">
        <v>2.4665993430140096</v>
      </c>
      <c r="D35" s="30">
        <v>0</v>
      </c>
      <c r="F35" s="28" t="s">
        <v>461</v>
      </c>
    </row>
    <row r="36" spans="1:6" x14ac:dyDescent="0.4">
      <c r="A36" s="28" t="s">
        <v>14</v>
      </c>
      <c r="B36" s="28" t="s">
        <v>537</v>
      </c>
      <c r="C36" s="29">
        <v>3.6998990145210144</v>
      </c>
      <c r="D36" s="30">
        <v>0</v>
      </c>
      <c r="F36" s="28" t="s">
        <v>461</v>
      </c>
    </row>
    <row r="37" spans="1:6" x14ac:dyDescent="0.4">
      <c r="A37" s="28" t="s">
        <v>14</v>
      </c>
      <c r="B37" s="28" t="s">
        <v>537</v>
      </c>
      <c r="C37" s="29">
        <v>4.9331986860280193</v>
      </c>
      <c r="D37" s="30">
        <v>0</v>
      </c>
      <c r="F37" s="28" t="s">
        <v>461</v>
      </c>
    </row>
    <row r="38" spans="1:6" x14ac:dyDescent="0.4">
      <c r="A38" s="28" t="s">
        <v>14</v>
      </c>
      <c r="B38" s="28" t="s">
        <v>537</v>
      </c>
      <c r="C38" s="29">
        <v>6.1664983575350245</v>
      </c>
      <c r="D38" s="30">
        <v>0</v>
      </c>
      <c r="F38" s="28" t="s">
        <v>461</v>
      </c>
    </row>
    <row r="39" spans="1:6" x14ac:dyDescent="0.4">
      <c r="A39" s="28" t="s">
        <v>14</v>
      </c>
      <c r="B39" s="28" t="s">
        <v>537</v>
      </c>
      <c r="C39" s="29">
        <v>7.3997980290420289</v>
      </c>
      <c r="D39" s="30">
        <v>0</v>
      </c>
      <c r="F39" s="28" t="s">
        <v>461</v>
      </c>
    </row>
    <row r="40" spans="1:6" x14ac:dyDescent="0.4">
      <c r="A40" s="28" t="s">
        <v>14</v>
      </c>
      <c r="B40" s="28" t="s">
        <v>537</v>
      </c>
      <c r="C40" s="29">
        <v>8.6330977005490332</v>
      </c>
      <c r="D40" s="30">
        <v>0</v>
      </c>
      <c r="F40" s="28" t="s">
        <v>461</v>
      </c>
    </row>
    <row r="41" spans="1:6" x14ac:dyDescent="0.4">
      <c r="A41" s="28" t="s">
        <v>14</v>
      </c>
      <c r="B41" s="28" t="s">
        <v>537</v>
      </c>
      <c r="C41" s="29">
        <v>9.8663973720560385</v>
      </c>
      <c r="D41" s="30">
        <v>0</v>
      </c>
      <c r="F41" s="28" t="s">
        <v>461</v>
      </c>
    </row>
    <row r="42" spans="1:6" x14ac:dyDescent="0.4">
      <c r="A42" s="28" t="s">
        <v>14</v>
      </c>
      <c r="B42" s="28" t="s">
        <v>537</v>
      </c>
      <c r="C42" s="29">
        <v>11.099697043563044</v>
      </c>
      <c r="D42" s="30">
        <v>0</v>
      </c>
      <c r="F42" s="28" t="s">
        <v>461</v>
      </c>
    </row>
    <row r="43" spans="1:6" x14ac:dyDescent="0.4">
      <c r="A43" s="28" t="s">
        <v>14</v>
      </c>
      <c r="B43" s="28" t="s">
        <v>537</v>
      </c>
      <c r="C43" s="29">
        <v>13.3</v>
      </c>
      <c r="D43" s="30">
        <v>0</v>
      </c>
      <c r="F43" s="28" t="s">
        <v>461</v>
      </c>
    </row>
    <row r="44" spans="1:6" x14ac:dyDescent="0.4">
      <c r="A44" s="28" t="s">
        <v>14</v>
      </c>
      <c r="B44" s="28" t="s">
        <v>537</v>
      </c>
      <c r="C44" s="29">
        <v>15.5</v>
      </c>
      <c r="D44" s="30">
        <v>0</v>
      </c>
      <c r="F44" s="28" t="s">
        <v>461</v>
      </c>
    </row>
    <row r="45" spans="1:6" x14ac:dyDescent="0.4">
      <c r="A45" s="28" t="s">
        <v>14</v>
      </c>
      <c r="B45" s="28" t="s">
        <v>537</v>
      </c>
      <c r="C45" s="29">
        <v>17.7</v>
      </c>
      <c r="D45" s="30">
        <v>0</v>
      </c>
      <c r="F45" s="28" t="s">
        <v>461</v>
      </c>
    </row>
    <row r="46" spans="1:6" x14ac:dyDescent="0.4">
      <c r="A46" s="28" t="s">
        <v>14</v>
      </c>
      <c r="B46" s="28" t="s">
        <v>538</v>
      </c>
      <c r="C46" s="29">
        <v>0</v>
      </c>
      <c r="D46" s="30">
        <v>0</v>
      </c>
      <c r="F46" s="28" t="s">
        <v>461</v>
      </c>
    </row>
    <row r="47" spans="1:6" x14ac:dyDescent="0.4">
      <c r="A47" s="28" t="s">
        <v>14</v>
      </c>
      <c r="B47" s="28" t="s">
        <v>538</v>
      </c>
      <c r="C47" s="29">
        <v>1.2332996715070048</v>
      </c>
      <c r="D47" s="30">
        <v>0</v>
      </c>
      <c r="F47" s="28" t="s">
        <v>461</v>
      </c>
    </row>
    <row r="48" spans="1:6" x14ac:dyDescent="0.4">
      <c r="A48" s="28" t="s">
        <v>14</v>
      </c>
      <c r="B48" s="28" t="s">
        <v>538</v>
      </c>
      <c r="C48" s="29">
        <v>2.4665993430140096</v>
      </c>
      <c r="D48" s="30">
        <v>0</v>
      </c>
      <c r="F48" s="28" t="s">
        <v>461</v>
      </c>
    </row>
    <row r="49" spans="1:6" x14ac:dyDescent="0.4">
      <c r="A49" s="28" t="s">
        <v>14</v>
      </c>
      <c r="B49" s="28" t="s">
        <v>538</v>
      </c>
      <c r="C49" s="29">
        <v>3.6998990145210144</v>
      </c>
      <c r="D49" s="30">
        <v>0</v>
      </c>
      <c r="F49" s="28" t="s">
        <v>461</v>
      </c>
    </row>
    <row r="50" spans="1:6" x14ac:dyDescent="0.4">
      <c r="A50" s="28" t="s">
        <v>14</v>
      </c>
      <c r="B50" s="28" t="s">
        <v>538</v>
      </c>
      <c r="C50" s="29">
        <v>4.9331986860280193</v>
      </c>
      <c r="D50" s="30">
        <v>0</v>
      </c>
      <c r="F50" s="28" t="s">
        <v>461</v>
      </c>
    </row>
    <row r="51" spans="1:6" x14ac:dyDescent="0.4">
      <c r="A51" s="28" t="s">
        <v>14</v>
      </c>
      <c r="B51" s="28" t="s">
        <v>538</v>
      </c>
      <c r="C51" s="29">
        <v>6.1664983575350245</v>
      </c>
      <c r="D51" s="30">
        <v>0</v>
      </c>
      <c r="F51" s="28" t="s">
        <v>461</v>
      </c>
    </row>
    <row r="52" spans="1:6" x14ac:dyDescent="0.4">
      <c r="A52" s="28" t="s">
        <v>14</v>
      </c>
      <c r="B52" s="28" t="s">
        <v>538</v>
      </c>
      <c r="C52" s="29">
        <v>7.3997980290420289</v>
      </c>
      <c r="D52" s="30">
        <v>0</v>
      </c>
      <c r="F52" s="28" t="s">
        <v>461</v>
      </c>
    </row>
    <row r="53" spans="1:6" x14ac:dyDescent="0.4">
      <c r="A53" s="28" t="s">
        <v>14</v>
      </c>
      <c r="B53" s="28" t="s">
        <v>538</v>
      </c>
      <c r="C53" s="29">
        <v>8.6330977005490332</v>
      </c>
      <c r="D53" s="30">
        <v>0</v>
      </c>
      <c r="F53" s="28" t="s">
        <v>461</v>
      </c>
    </row>
    <row r="54" spans="1:6" x14ac:dyDescent="0.4">
      <c r="A54" s="28" t="s">
        <v>14</v>
      </c>
      <c r="B54" s="28" t="s">
        <v>538</v>
      </c>
      <c r="C54" s="29">
        <v>9.8663973720560385</v>
      </c>
      <c r="D54" s="30">
        <v>0</v>
      </c>
      <c r="F54" s="28" t="s">
        <v>461</v>
      </c>
    </row>
    <row r="55" spans="1:6" x14ac:dyDescent="0.4">
      <c r="A55" s="28" t="s">
        <v>14</v>
      </c>
      <c r="B55" s="28" t="s">
        <v>538</v>
      </c>
      <c r="C55" s="29">
        <v>11.099697043563044</v>
      </c>
      <c r="D55" s="30">
        <v>0</v>
      </c>
      <c r="F55" s="28" t="s">
        <v>461</v>
      </c>
    </row>
    <row r="56" spans="1:6" x14ac:dyDescent="0.4">
      <c r="A56" s="28" t="s">
        <v>14</v>
      </c>
      <c r="B56" s="28" t="s">
        <v>539</v>
      </c>
      <c r="C56" s="29">
        <v>0</v>
      </c>
      <c r="D56" s="30">
        <v>0</v>
      </c>
      <c r="F56" s="28" t="s">
        <v>461</v>
      </c>
    </row>
    <row r="57" spans="1:6" x14ac:dyDescent="0.4">
      <c r="A57" s="28" t="s">
        <v>14</v>
      </c>
      <c r="B57" s="28" t="s">
        <v>539</v>
      </c>
      <c r="C57" s="29">
        <v>1.2332996715070048</v>
      </c>
      <c r="D57" s="30">
        <v>0.26913635910448042</v>
      </c>
      <c r="F57" s="28" t="s">
        <v>461</v>
      </c>
    </row>
    <row r="58" spans="1:6" x14ac:dyDescent="0.4">
      <c r="A58" s="28" t="s">
        <v>14</v>
      </c>
      <c r="B58" s="28" t="s">
        <v>539</v>
      </c>
      <c r="C58" s="29">
        <v>2.4665993430140096</v>
      </c>
      <c r="D58" s="30">
        <v>0</v>
      </c>
      <c r="F58" s="28" t="s">
        <v>461</v>
      </c>
    </row>
    <row r="59" spans="1:6" x14ac:dyDescent="0.4">
      <c r="A59" s="28" t="s">
        <v>14</v>
      </c>
      <c r="B59" s="28" t="s">
        <v>539</v>
      </c>
      <c r="C59" s="29">
        <v>3.6998990145210144</v>
      </c>
      <c r="D59" s="30">
        <v>9.1792969050566935</v>
      </c>
      <c r="F59" s="28" t="s">
        <v>461</v>
      </c>
    </row>
    <row r="60" spans="1:6" x14ac:dyDescent="0.4">
      <c r="A60" s="28" t="s">
        <v>14</v>
      </c>
      <c r="B60" s="28" t="s">
        <v>539</v>
      </c>
      <c r="C60" s="29">
        <v>4.9331986860280193</v>
      </c>
      <c r="D60" s="30">
        <v>37.158665971962805</v>
      </c>
      <c r="F60" s="28" t="s">
        <v>461</v>
      </c>
    </row>
    <row r="61" spans="1:6" x14ac:dyDescent="0.4">
      <c r="A61" s="28" t="s">
        <v>14</v>
      </c>
      <c r="B61" s="28" t="s">
        <v>539</v>
      </c>
      <c r="C61" s="29">
        <v>6.1664983575350245</v>
      </c>
      <c r="D61" s="30">
        <v>53.862573644929824</v>
      </c>
      <c r="F61" s="28" t="s">
        <v>461</v>
      </c>
    </row>
    <row r="62" spans="1:6" x14ac:dyDescent="0.4">
      <c r="A62" s="28" t="s">
        <v>14</v>
      </c>
      <c r="B62" s="28" t="s">
        <v>539</v>
      </c>
      <c r="C62" s="29">
        <v>7.3997980290420289</v>
      </c>
      <c r="D62" s="30">
        <v>64.624458815745072</v>
      </c>
      <c r="F62" s="28" t="s">
        <v>461</v>
      </c>
    </row>
    <row r="63" spans="1:6" x14ac:dyDescent="0.4">
      <c r="A63" s="28" t="s">
        <v>14</v>
      </c>
      <c r="B63" s="28" t="s">
        <v>539</v>
      </c>
      <c r="C63" s="29">
        <v>8.6330977005490332</v>
      </c>
      <c r="D63" s="30">
        <v>65.16760991909058</v>
      </c>
      <c r="F63" s="28" t="s">
        <v>461</v>
      </c>
    </row>
    <row r="64" spans="1:6" x14ac:dyDescent="0.4">
      <c r="A64" s="28" t="s">
        <v>14</v>
      </c>
      <c r="B64" s="28" t="s">
        <v>539</v>
      </c>
      <c r="C64" s="29">
        <v>9.8663973720560385</v>
      </c>
      <c r="D64" s="30">
        <v>60.518147596574678</v>
      </c>
      <c r="F64" s="28" t="s">
        <v>461</v>
      </c>
    </row>
    <row r="65" spans="1:6" x14ac:dyDescent="0.4">
      <c r="A65" s="28" t="s">
        <v>14</v>
      </c>
      <c r="B65" s="28" t="s">
        <v>539</v>
      </c>
      <c r="C65" s="29">
        <v>11.099697043563044</v>
      </c>
      <c r="D65" s="30">
        <v>58.225251571928396</v>
      </c>
      <c r="F65" s="28" t="s">
        <v>461</v>
      </c>
    </row>
    <row r="66" spans="1:6" x14ac:dyDescent="0.4">
      <c r="A66" s="28" t="s">
        <v>139</v>
      </c>
      <c r="B66" s="28" t="s">
        <v>538</v>
      </c>
      <c r="C66" s="29">
        <v>0</v>
      </c>
      <c r="D66" s="30">
        <v>142</v>
      </c>
      <c r="F66" s="28" t="s">
        <v>461</v>
      </c>
    </row>
    <row r="67" spans="1:6" x14ac:dyDescent="0.4">
      <c r="A67" s="28" t="s">
        <v>139</v>
      </c>
      <c r="B67" s="28" t="s">
        <v>538</v>
      </c>
      <c r="C67" s="29">
        <v>0</v>
      </c>
      <c r="D67" s="30">
        <v>149</v>
      </c>
      <c r="F67" s="28" t="s">
        <v>461</v>
      </c>
    </row>
    <row r="68" spans="1:6" x14ac:dyDescent="0.4">
      <c r="A68" s="28" t="s">
        <v>139</v>
      </c>
      <c r="B68" s="28" t="s">
        <v>538</v>
      </c>
      <c r="C68" s="29">
        <v>0</v>
      </c>
      <c r="D68" s="30">
        <v>143</v>
      </c>
      <c r="F68" s="28" t="s">
        <v>461</v>
      </c>
    </row>
    <row r="69" spans="1:6" x14ac:dyDescent="0.4">
      <c r="A69" s="28" t="s">
        <v>139</v>
      </c>
      <c r="B69" s="28" t="s">
        <v>538</v>
      </c>
      <c r="C69" s="29">
        <v>0</v>
      </c>
      <c r="D69" s="30">
        <v>145</v>
      </c>
      <c r="F69" s="28" t="s">
        <v>461</v>
      </c>
    </row>
    <row r="70" spans="1:6" x14ac:dyDescent="0.4">
      <c r="A70" s="28" t="s">
        <v>139</v>
      </c>
      <c r="B70" s="28" t="s">
        <v>538</v>
      </c>
      <c r="C70" s="29">
        <v>1.2332996715070048</v>
      </c>
      <c r="D70" s="30">
        <v>305.44022979897898</v>
      </c>
      <c r="F70" s="28" t="s">
        <v>461</v>
      </c>
    </row>
    <row r="71" spans="1:6" x14ac:dyDescent="0.4">
      <c r="A71" s="28" t="s">
        <v>139</v>
      </c>
      <c r="B71" s="28" t="s">
        <v>538</v>
      </c>
      <c r="C71" s="29">
        <v>2.4665993430140096</v>
      </c>
      <c r="D71" s="30">
        <v>350.84265484469603</v>
      </c>
      <c r="F71" s="28" t="s">
        <v>461</v>
      </c>
    </row>
    <row r="72" spans="1:6" x14ac:dyDescent="0.4">
      <c r="A72" s="28" t="s">
        <v>139</v>
      </c>
      <c r="B72" s="28" t="s">
        <v>538</v>
      </c>
      <c r="C72" s="29">
        <v>3.6998990145210144</v>
      </c>
      <c r="D72" s="30">
        <v>378.11631636950619</v>
      </c>
      <c r="F72" s="28" t="s">
        <v>461</v>
      </c>
    </row>
    <row r="73" spans="1:6" x14ac:dyDescent="0.4">
      <c r="A73" s="28" t="s">
        <v>139</v>
      </c>
      <c r="B73" s="28" t="s">
        <v>538</v>
      </c>
      <c r="C73" s="29">
        <v>4.9331986860280193</v>
      </c>
      <c r="D73" s="30">
        <v>397.36340547807106</v>
      </c>
      <c r="F73" s="28" t="s">
        <v>461</v>
      </c>
    </row>
    <row r="74" spans="1:6" x14ac:dyDescent="0.4">
      <c r="A74" s="28" t="s">
        <v>139</v>
      </c>
      <c r="B74" s="28" t="s">
        <v>538</v>
      </c>
      <c r="C74" s="29">
        <v>6.1664983575350245</v>
      </c>
      <c r="D74" s="30">
        <v>419.4722507656619</v>
      </c>
      <c r="F74" s="28" t="s">
        <v>461</v>
      </c>
    </row>
    <row r="75" spans="1:6" x14ac:dyDescent="0.4">
      <c r="A75" s="28" t="s">
        <v>139</v>
      </c>
      <c r="B75" s="28" t="s">
        <v>538</v>
      </c>
      <c r="C75" s="29">
        <v>7.3997980290420289</v>
      </c>
      <c r="D75" s="30">
        <v>446.56707497969853</v>
      </c>
      <c r="F75" s="28" t="s">
        <v>461</v>
      </c>
    </row>
    <row r="76" spans="1:6" x14ac:dyDescent="0.4">
      <c r="A76" s="28" t="s">
        <v>139</v>
      </c>
      <c r="B76" s="28" t="s">
        <v>538</v>
      </c>
      <c r="C76" s="29">
        <v>8.6330977005490332</v>
      </c>
      <c r="D76" s="30">
        <v>446.03314756136314</v>
      </c>
      <c r="F76" s="28" t="s">
        <v>461</v>
      </c>
    </row>
    <row r="77" spans="1:6" x14ac:dyDescent="0.4">
      <c r="A77" s="28" t="s">
        <v>139</v>
      </c>
      <c r="B77" s="28" t="s">
        <v>538</v>
      </c>
      <c r="C77" s="29">
        <v>9.8663973720560385</v>
      </c>
      <c r="D77" s="30">
        <v>457.61220037989119</v>
      </c>
      <c r="F77" s="28" t="s">
        <v>461</v>
      </c>
    </row>
    <row r="78" spans="1:6" x14ac:dyDescent="0.4">
      <c r="A78" s="28" t="s">
        <v>139</v>
      </c>
      <c r="B78" s="28" t="s">
        <v>538</v>
      </c>
      <c r="C78" s="29">
        <v>11.099697043563044</v>
      </c>
      <c r="D78" s="30">
        <v>447.33210531044784</v>
      </c>
      <c r="F78" s="28" t="s">
        <v>461</v>
      </c>
    </row>
    <row r="79" spans="1:6" x14ac:dyDescent="0.4">
      <c r="A79" s="28" t="s">
        <v>666</v>
      </c>
      <c r="B79" s="28" t="s">
        <v>539</v>
      </c>
      <c r="C79" s="29">
        <v>0</v>
      </c>
      <c r="D79" s="30">
        <v>184</v>
      </c>
      <c r="F79" s="28" t="s">
        <v>461</v>
      </c>
    </row>
    <row r="80" spans="1:6" x14ac:dyDescent="0.4">
      <c r="A80" s="28" t="s">
        <v>666</v>
      </c>
      <c r="B80" s="28" t="s">
        <v>539</v>
      </c>
      <c r="C80" s="29">
        <v>1.2332996715070048</v>
      </c>
      <c r="D80" s="30">
        <v>340.66818223833315</v>
      </c>
      <c r="F80" s="28" t="s">
        <v>461</v>
      </c>
    </row>
    <row r="81" spans="1:6" x14ac:dyDescent="0.4">
      <c r="A81" s="28" t="s">
        <v>666</v>
      </c>
      <c r="B81" s="28" t="s">
        <v>539</v>
      </c>
      <c r="C81" s="29">
        <v>2.4665993430140096</v>
      </c>
      <c r="D81" s="30">
        <v>399.41750194267365</v>
      </c>
      <c r="F81" s="28" t="s">
        <v>461</v>
      </c>
    </row>
    <row r="82" spans="1:6" x14ac:dyDescent="0.4">
      <c r="A82" s="28" t="s">
        <v>666</v>
      </c>
      <c r="B82" s="28" t="s">
        <v>539</v>
      </c>
      <c r="C82" s="29">
        <v>3.6998990145210144</v>
      </c>
      <c r="D82" s="30">
        <v>443.41476655082573</v>
      </c>
      <c r="F82" s="28" t="s">
        <v>461</v>
      </c>
    </row>
    <row r="83" spans="1:6" x14ac:dyDescent="0.4">
      <c r="A83" s="28" t="s">
        <v>666</v>
      </c>
      <c r="B83" s="28" t="s">
        <v>539</v>
      </c>
      <c r="C83" s="29">
        <v>4.9331986860280193</v>
      </c>
      <c r="D83" s="30">
        <v>475.38635873815957</v>
      </c>
      <c r="F83" s="28" t="s">
        <v>461</v>
      </c>
    </row>
    <row r="84" spans="1:6" x14ac:dyDescent="0.4">
      <c r="A84" s="28" t="s">
        <v>666</v>
      </c>
      <c r="B84" s="28" t="s">
        <v>539</v>
      </c>
      <c r="C84" s="29">
        <v>6.1664983575350245</v>
      </c>
      <c r="D84" s="30">
        <v>499.5724376073581</v>
      </c>
      <c r="F84" s="28" t="s">
        <v>461</v>
      </c>
    </row>
    <row r="85" spans="1:6" x14ac:dyDescent="0.4">
      <c r="A85" s="28" t="s">
        <v>666</v>
      </c>
      <c r="B85" s="28" t="s">
        <v>539</v>
      </c>
      <c r="C85" s="29">
        <v>7.3997980290420289</v>
      </c>
      <c r="D85" s="30">
        <v>520.88154871155848</v>
      </c>
      <c r="F85" s="28" t="s">
        <v>461</v>
      </c>
    </row>
    <row r="86" spans="1:6" x14ac:dyDescent="0.4">
      <c r="A86" s="28" t="s">
        <v>666</v>
      </c>
      <c r="B86" s="28" t="s">
        <v>539</v>
      </c>
      <c r="C86" s="29">
        <v>8.6330977005490332</v>
      </c>
      <c r="D86" s="30">
        <v>562.71514334768744</v>
      </c>
      <c r="F86" s="28" t="s">
        <v>461</v>
      </c>
    </row>
    <row r="87" spans="1:6" x14ac:dyDescent="0.4">
      <c r="A87" s="28" t="s">
        <v>666</v>
      </c>
      <c r="B87" s="28" t="s">
        <v>539</v>
      </c>
      <c r="C87" s="29">
        <v>9.8663973720560385</v>
      </c>
      <c r="D87" s="30">
        <v>584.62923665407754</v>
      </c>
      <c r="F87" s="28" t="s">
        <v>461</v>
      </c>
    </row>
    <row r="88" spans="1:6" x14ac:dyDescent="0.4">
      <c r="A88" s="28" t="s">
        <v>666</v>
      </c>
      <c r="B88" s="28" t="s">
        <v>539</v>
      </c>
      <c r="C88" s="29">
        <v>11.099697043563044</v>
      </c>
      <c r="D88" s="30">
        <v>602.53301125774317</v>
      </c>
      <c r="F88" s="28" t="s">
        <v>461</v>
      </c>
    </row>
    <row r="89" spans="1:6" x14ac:dyDescent="0.4">
      <c r="A89" s="28" t="s">
        <v>519</v>
      </c>
      <c r="B89" s="28" t="s">
        <v>538</v>
      </c>
      <c r="C89" s="29">
        <v>1.2332996715070048</v>
      </c>
      <c r="D89" s="30">
        <v>4.621662440267575</v>
      </c>
      <c r="F89" s="28" t="s">
        <v>461</v>
      </c>
    </row>
    <row r="90" spans="1:6" x14ac:dyDescent="0.4">
      <c r="A90" s="28" t="s">
        <v>519</v>
      </c>
      <c r="B90" s="28" t="s">
        <v>538</v>
      </c>
      <c r="C90" s="29">
        <v>2.4665993430140096</v>
      </c>
      <c r="D90" s="30">
        <v>7.7974796305848564</v>
      </c>
      <c r="F90" s="28" t="s">
        <v>461</v>
      </c>
    </row>
    <row r="91" spans="1:6" x14ac:dyDescent="0.4">
      <c r="A91" s="28" t="s">
        <v>519</v>
      </c>
      <c r="B91" s="28" t="s">
        <v>538</v>
      </c>
      <c r="C91" s="29">
        <v>3.6998990145210144</v>
      </c>
      <c r="D91" s="30">
        <v>10.543893181523366</v>
      </c>
      <c r="F91" s="28" t="s">
        <v>461</v>
      </c>
    </row>
    <row r="92" spans="1:6" x14ac:dyDescent="0.4">
      <c r="A92" s="28" t="s">
        <v>519</v>
      </c>
      <c r="B92" s="28" t="s">
        <v>538</v>
      </c>
      <c r="C92" s="29">
        <v>4.9331986860280193</v>
      </c>
      <c r="D92" s="30">
        <v>12.696966695912234</v>
      </c>
      <c r="F92" s="28" t="s">
        <v>461</v>
      </c>
    </row>
    <row r="93" spans="1:6" x14ac:dyDescent="0.4">
      <c r="A93" s="28" t="s">
        <v>519</v>
      </c>
      <c r="B93" s="28" t="s">
        <v>538</v>
      </c>
      <c r="C93" s="29">
        <v>6.1664983575350245</v>
      </c>
      <c r="D93" s="30">
        <v>12.786610727785753</v>
      </c>
      <c r="F93" s="28" t="s">
        <v>461</v>
      </c>
    </row>
    <row r="94" spans="1:6" x14ac:dyDescent="0.4">
      <c r="A94" s="28" t="s">
        <v>519</v>
      </c>
      <c r="B94" s="28" t="s">
        <v>538</v>
      </c>
      <c r="C94" s="29">
        <v>7.3997980290420289</v>
      </c>
      <c r="D94" s="30">
        <v>13.635373419103127</v>
      </c>
      <c r="F94" s="28" t="s">
        <v>461</v>
      </c>
    </row>
    <row r="95" spans="1:6" x14ac:dyDescent="0.4">
      <c r="A95" s="28" t="s">
        <v>519</v>
      </c>
      <c r="B95" s="28" t="s">
        <v>538</v>
      </c>
      <c r="C95" s="29">
        <v>8.6330977005490332</v>
      </c>
      <c r="D95" s="30">
        <v>15.909444452319388</v>
      </c>
      <c r="F95" s="28" t="s">
        <v>461</v>
      </c>
    </row>
    <row r="96" spans="1:6" x14ac:dyDescent="0.4">
      <c r="A96" s="28" t="s">
        <v>519</v>
      </c>
      <c r="B96" s="28" t="s">
        <v>538</v>
      </c>
      <c r="C96" s="29">
        <v>9.8663973720560385</v>
      </c>
      <c r="D96" s="30">
        <v>12.798004292824086</v>
      </c>
      <c r="F96" s="28" t="s">
        <v>461</v>
      </c>
    </row>
    <row r="97" spans="1:6" x14ac:dyDescent="0.4">
      <c r="A97" s="28" t="s">
        <v>519</v>
      </c>
      <c r="B97" s="28" t="s">
        <v>538</v>
      </c>
      <c r="C97" s="29">
        <v>11.099697043563044</v>
      </c>
      <c r="D97" s="30">
        <v>13.657835471678474</v>
      </c>
      <c r="F97" s="28" t="s">
        <v>461</v>
      </c>
    </row>
    <row r="98" spans="1:6" x14ac:dyDescent="0.4">
      <c r="A98" s="28" t="s">
        <v>519</v>
      </c>
      <c r="B98" s="28" t="s">
        <v>539</v>
      </c>
      <c r="C98" s="29">
        <v>1.2332996715070048</v>
      </c>
      <c r="D98" s="30">
        <v>5.6121745908775029</v>
      </c>
      <c r="F98" s="28" t="s">
        <v>461</v>
      </c>
    </row>
    <row r="99" spans="1:6" x14ac:dyDescent="0.4">
      <c r="A99" s="28" t="s">
        <v>519</v>
      </c>
      <c r="B99" s="28" t="s">
        <v>539</v>
      </c>
      <c r="C99" s="29">
        <v>2.4665993430140096</v>
      </c>
      <c r="D99" s="30">
        <v>5.5161199228389668</v>
      </c>
      <c r="F99" s="28" t="s">
        <v>461</v>
      </c>
    </row>
    <row r="100" spans="1:6" x14ac:dyDescent="0.4">
      <c r="A100" s="28" t="s">
        <v>519</v>
      </c>
      <c r="B100" s="28" t="s">
        <v>539</v>
      </c>
      <c r="C100" s="29">
        <v>3.6998990145210144</v>
      </c>
      <c r="D100" s="30">
        <v>8.1124900455722546</v>
      </c>
      <c r="F100" s="28" t="s">
        <v>461</v>
      </c>
    </row>
    <row r="101" spans="1:6" x14ac:dyDescent="0.4">
      <c r="A101" s="28" t="s">
        <v>519</v>
      </c>
      <c r="B101" s="28" t="s">
        <v>539</v>
      </c>
      <c r="C101" s="29">
        <v>4.9331986860280193</v>
      </c>
      <c r="D101" s="30">
        <v>7.2802094358419955</v>
      </c>
      <c r="F101" s="28" t="s">
        <v>461</v>
      </c>
    </row>
    <row r="102" spans="1:6" x14ac:dyDescent="0.4">
      <c r="A102" s="28" t="s">
        <v>519</v>
      </c>
      <c r="B102" s="28" t="s">
        <v>539</v>
      </c>
      <c r="C102" s="29">
        <v>6.1664983575350245</v>
      </c>
      <c r="D102" s="30">
        <v>8.1766838417217329</v>
      </c>
      <c r="F102" s="28" t="s">
        <v>461</v>
      </c>
    </row>
    <row r="103" spans="1:6" x14ac:dyDescent="0.4">
      <c r="A103" s="28" t="s">
        <v>519</v>
      </c>
      <c r="B103" s="28" t="s">
        <v>539</v>
      </c>
      <c r="C103" s="29">
        <v>7.3997980290420289</v>
      </c>
      <c r="D103" s="30">
        <v>6.5570231519575835</v>
      </c>
      <c r="F103" s="28" t="s">
        <v>461</v>
      </c>
    </row>
    <row r="104" spans="1:6" x14ac:dyDescent="0.4">
      <c r="A104" s="28" t="s">
        <v>519</v>
      </c>
      <c r="B104" s="28" t="s">
        <v>539</v>
      </c>
      <c r="C104" s="29">
        <v>8.6330977005490332</v>
      </c>
      <c r="D104" s="30">
        <v>6.7004547955806935</v>
      </c>
      <c r="F104" s="28" t="s">
        <v>461</v>
      </c>
    </row>
    <row r="105" spans="1:6" x14ac:dyDescent="0.4">
      <c r="A105" s="28" t="s">
        <v>519</v>
      </c>
      <c r="B105" s="28" t="s">
        <v>539</v>
      </c>
      <c r="C105" s="29">
        <v>9.8663973720560385</v>
      </c>
      <c r="D105" s="30">
        <v>7.0040370282969349</v>
      </c>
      <c r="F105" s="28" t="s">
        <v>461</v>
      </c>
    </row>
    <row r="106" spans="1:6" x14ac:dyDescent="0.4">
      <c r="A106" s="28" t="s">
        <v>519</v>
      </c>
      <c r="B106" s="28" t="s">
        <v>539</v>
      </c>
      <c r="C106" s="29">
        <v>11.099697043563044</v>
      </c>
      <c r="D106" s="30">
        <v>8.4130053350607739</v>
      </c>
      <c r="F106" s="28" t="s">
        <v>461</v>
      </c>
    </row>
    <row r="107" spans="1:6" x14ac:dyDescent="0.4">
      <c r="A107" s="28" t="s">
        <v>540</v>
      </c>
      <c r="B107" s="28" t="s">
        <v>538</v>
      </c>
      <c r="C107" s="29">
        <v>1</v>
      </c>
      <c r="D107" s="30">
        <v>25.549991750221576</v>
      </c>
      <c r="F107" s="28" t="s">
        <v>461</v>
      </c>
    </row>
    <row r="108" spans="1:6" x14ac:dyDescent="0.4">
      <c r="A108" s="28" t="s">
        <v>540</v>
      </c>
      <c r="B108" s="28" t="s">
        <v>538</v>
      </c>
      <c r="C108" s="29">
        <v>2</v>
      </c>
      <c r="D108" s="30">
        <v>25.559612144624516</v>
      </c>
      <c r="F108" s="28" t="s">
        <v>461</v>
      </c>
    </row>
    <row r="109" spans="1:6" x14ac:dyDescent="0.4">
      <c r="A109" s="28" t="s">
        <v>540</v>
      </c>
      <c r="B109" s="28" t="s">
        <v>538</v>
      </c>
      <c r="C109" s="29">
        <v>3</v>
      </c>
      <c r="D109" s="30">
        <v>25.454813330468578</v>
      </c>
      <c r="F109" s="28" t="s">
        <v>461</v>
      </c>
    </row>
    <row r="110" spans="1:6" x14ac:dyDescent="0.4">
      <c r="A110" s="28" t="s">
        <v>540</v>
      </c>
      <c r="B110" s="28" t="s">
        <v>538</v>
      </c>
      <c r="C110" s="29">
        <v>4</v>
      </c>
      <c r="D110" s="30">
        <v>25.18031466580382</v>
      </c>
      <c r="F110" s="28" t="s">
        <v>461</v>
      </c>
    </row>
    <row r="111" spans="1:6" x14ac:dyDescent="0.4">
      <c r="A111" s="28" t="s">
        <v>540</v>
      </c>
      <c r="B111" s="28" t="s">
        <v>538</v>
      </c>
      <c r="C111" s="29">
        <v>5</v>
      </c>
      <c r="D111" s="30">
        <v>25.229637500052426</v>
      </c>
      <c r="F111" s="28" t="s">
        <v>461</v>
      </c>
    </row>
    <row r="112" spans="1:6" x14ac:dyDescent="0.4">
      <c r="A112" s="28" t="s">
        <v>540</v>
      </c>
      <c r="B112" s="28" t="s">
        <v>538</v>
      </c>
      <c r="C112" s="29">
        <v>6</v>
      </c>
      <c r="D112" s="30">
        <v>25.20927351799137</v>
      </c>
      <c r="F112" s="28" t="s">
        <v>461</v>
      </c>
    </row>
    <row r="113" spans="1:6" x14ac:dyDescent="0.4">
      <c r="A113" s="28" t="s">
        <v>540</v>
      </c>
      <c r="B113" s="28" t="s">
        <v>538</v>
      </c>
      <c r="C113" s="29">
        <v>7</v>
      </c>
      <c r="D113" s="30">
        <v>25.094170626581501</v>
      </c>
      <c r="F113" s="28" t="s">
        <v>461</v>
      </c>
    </row>
    <row r="114" spans="1:6" x14ac:dyDescent="0.4">
      <c r="A114" s="28" t="s">
        <v>540</v>
      </c>
      <c r="B114" s="28" t="s">
        <v>538</v>
      </c>
      <c r="C114" s="29">
        <v>8</v>
      </c>
      <c r="D114" s="30">
        <v>24.940341985113086</v>
      </c>
      <c r="F114" s="28" t="s">
        <v>461</v>
      </c>
    </row>
    <row r="115" spans="1:6" x14ac:dyDescent="0.4">
      <c r="A115" s="28" t="s">
        <v>540</v>
      </c>
      <c r="B115" s="28" t="s">
        <v>538</v>
      </c>
      <c r="C115" s="29">
        <v>10</v>
      </c>
      <c r="D115" s="30">
        <v>25.003289641891755</v>
      </c>
      <c r="F115" s="28" t="s">
        <v>461</v>
      </c>
    </row>
    <row r="116" spans="1:6" x14ac:dyDescent="0.4">
      <c r="A116" s="28" t="s">
        <v>540</v>
      </c>
      <c r="B116" s="28" t="s">
        <v>538</v>
      </c>
      <c r="C116" s="29">
        <v>11</v>
      </c>
      <c r="D116" s="30">
        <v>25.031613645717684</v>
      </c>
      <c r="F116" s="28" t="s">
        <v>461</v>
      </c>
    </row>
    <row r="117" spans="1:6" x14ac:dyDescent="0.4">
      <c r="A117" s="28" t="s">
        <v>540</v>
      </c>
      <c r="B117" s="28" t="s">
        <v>538</v>
      </c>
      <c r="C117" s="29">
        <v>12</v>
      </c>
      <c r="D117" s="30">
        <v>24.838277902361025</v>
      </c>
      <c r="F117" s="28" t="s">
        <v>461</v>
      </c>
    </row>
    <row r="118" spans="1:6" x14ac:dyDescent="0.4">
      <c r="A118" s="28" t="s">
        <v>540</v>
      </c>
      <c r="B118" s="28" t="s">
        <v>538</v>
      </c>
      <c r="C118" s="29">
        <v>13</v>
      </c>
      <c r="D118" s="30">
        <v>24.801603200855379</v>
      </c>
      <c r="F118" s="28" t="s">
        <v>461</v>
      </c>
    </row>
    <row r="119" spans="1:6" x14ac:dyDescent="0.4">
      <c r="A119" s="28" t="s">
        <v>540</v>
      </c>
      <c r="B119" s="28" t="s">
        <v>538</v>
      </c>
      <c r="C119" s="29">
        <v>14</v>
      </c>
      <c r="D119" s="30">
        <v>24.844235710062339</v>
      </c>
      <c r="F119" s="28" t="s">
        <v>461</v>
      </c>
    </row>
    <row r="120" spans="1:6" x14ac:dyDescent="0.4">
      <c r="A120" s="28" t="s">
        <v>540</v>
      </c>
      <c r="B120" s="28" t="s">
        <v>538</v>
      </c>
      <c r="C120" s="29">
        <v>15</v>
      </c>
      <c r="D120" s="30">
        <v>24.508352092278287</v>
      </c>
      <c r="F120" s="28" t="s">
        <v>461</v>
      </c>
    </row>
    <row r="121" spans="1:6" x14ac:dyDescent="0.4">
      <c r="A121" s="28" t="s">
        <v>540</v>
      </c>
      <c r="B121" s="28" t="s">
        <v>538</v>
      </c>
      <c r="C121" s="29">
        <v>16</v>
      </c>
      <c r="D121" s="30">
        <v>24.872462044909565</v>
      </c>
      <c r="F121" s="28" t="s">
        <v>461</v>
      </c>
    </row>
    <row r="122" spans="1:6" x14ac:dyDescent="0.4">
      <c r="A122" s="28" t="s">
        <v>540</v>
      </c>
      <c r="B122" s="28" t="s">
        <v>539</v>
      </c>
      <c r="C122" s="29">
        <v>1</v>
      </c>
      <c r="D122" s="30">
        <v>26.412244186866367</v>
      </c>
      <c r="F122" s="28" t="s">
        <v>461</v>
      </c>
    </row>
    <row r="123" spans="1:6" x14ac:dyDescent="0.4">
      <c r="A123" s="28" t="s">
        <v>540</v>
      </c>
      <c r="B123" s="28" t="s">
        <v>539</v>
      </c>
      <c r="C123" s="29">
        <v>2</v>
      </c>
      <c r="D123" s="30">
        <v>26.132975671462518</v>
      </c>
      <c r="F123" s="28" t="s">
        <v>461</v>
      </c>
    </row>
    <row r="124" spans="1:6" x14ac:dyDescent="0.4">
      <c r="A124" s="28" t="s">
        <v>540</v>
      </c>
      <c r="B124" s="28" t="s">
        <v>539</v>
      </c>
      <c r="C124" s="29">
        <v>3</v>
      </c>
      <c r="D124" s="30">
        <v>25.719327951065964</v>
      </c>
      <c r="F124" s="28" t="s">
        <v>461</v>
      </c>
    </row>
    <row r="125" spans="1:6" x14ac:dyDescent="0.4">
      <c r="A125" s="28" t="s">
        <v>540</v>
      </c>
      <c r="B125" s="28" t="s">
        <v>539</v>
      </c>
      <c r="C125" s="29">
        <v>4</v>
      </c>
      <c r="D125" s="30">
        <v>25.668178771362967</v>
      </c>
      <c r="F125" s="28" t="s">
        <v>461</v>
      </c>
    </row>
    <row r="126" spans="1:6" x14ac:dyDescent="0.4">
      <c r="A126" s="28" t="s">
        <v>540</v>
      </c>
      <c r="B126" s="28" t="s">
        <v>539</v>
      </c>
      <c r="C126" s="29">
        <v>5</v>
      </c>
      <c r="D126" s="30">
        <v>25.638049802496816</v>
      </c>
      <c r="F126" s="28" t="s">
        <v>461</v>
      </c>
    </row>
    <row r="127" spans="1:6" x14ac:dyDescent="0.4">
      <c r="A127" s="28" t="s">
        <v>540</v>
      </c>
      <c r="B127" s="28" t="s">
        <v>539</v>
      </c>
      <c r="C127" s="29">
        <v>6</v>
      </c>
      <c r="D127" s="30">
        <v>25.787643636285722</v>
      </c>
      <c r="F127" s="28" t="s">
        <v>461</v>
      </c>
    </row>
    <row r="128" spans="1:6" x14ac:dyDescent="0.4">
      <c r="A128" s="28" t="s">
        <v>540</v>
      </c>
      <c r="B128" s="28" t="s">
        <v>539</v>
      </c>
      <c r="C128" s="29">
        <v>9</v>
      </c>
      <c r="D128" s="30">
        <v>24.898088332918707</v>
      </c>
      <c r="F128" s="28" t="s">
        <v>461</v>
      </c>
    </row>
    <row r="129" spans="1:6" x14ac:dyDescent="0.4">
      <c r="A129" s="28" t="s">
        <v>540</v>
      </c>
      <c r="B129" s="28" t="s">
        <v>539</v>
      </c>
      <c r="C129" s="29">
        <v>10</v>
      </c>
      <c r="D129" s="30">
        <v>25.128810170913638</v>
      </c>
      <c r="F129" s="28" t="s">
        <v>461</v>
      </c>
    </row>
    <row r="130" spans="1:6" x14ac:dyDescent="0.4">
      <c r="A130" s="28" t="s">
        <v>540</v>
      </c>
      <c r="B130" s="28" t="s">
        <v>539</v>
      </c>
      <c r="C130" s="29">
        <v>12</v>
      </c>
      <c r="D130" s="30">
        <v>24.768113362577523</v>
      </c>
      <c r="F130" s="28" t="s">
        <v>461</v>
      </c>
    </row>
    <row r="131" spans="1:6" x14ac:dyDescent="0.4">
      <c r="A131" s="28" t="s">
        <v>540</v>
      </c>
      <c r="B131" s="28" t="s">
        <v>539</v>
      </c>
      <c r="C131" s="29">
        <v>14</v>
      </c>
      <c r="D131" s="30">
        <v>24.473980555224767</v>
      </c>
      <c r="F131" s="28" t="s">
        <v>461</v>
      </c>
    </row>
    <row r="132" spans="1:6" x14ac:dyDescent="0.4">
      <c r="A132" s="28" t="s">
        <v>540</v>
      </c>
      <c r="B132" s="28" t="s">
        <v>539</v>
      </c>
      <c r="C132" s="29">
        <v>16</v>
      </c>
      <c r="D132" s="30">
        <v>24.340702408894938</v>
      </c>
      <c r="F132" s="28" t="s">
        <v>461</v>
      </c>
    </row>
    <row r="133" spans="1:6" x14ac:dyDescent="0.4">
      <c r="A133" s="28" t="s">
        <v>540</v>
      </c>
      <c r="B133" s="28" t="s">
        <v>539</v>
      </c>
      <c r="C133" s="29">
        <v>18</v>
      </c>
      <c r="D133" s="30">
        <v>24.096017145129814</v>
      </c>
      <c r="F133" s="28" t="s">
        <v>461</v>
      </c>
    </row>
    <row r="134" spans="1:6" x14ac:dyDescent="0.4">
      <c r="A134" s="28" t="s">
        <v>540</v>
      </c>
      <c r="B134" s="28" t="s">
        <v>539</v>
      </c>
      <c r="C134" s="29">
        <v>20</v>
      </c>
      <c r="D134" s="30">
        <v>24.144764015022883</v>
      </c>
      <c r="F134" s="28" t="s">
        <v>461</v>
      </c>
    </row>
    <row r="135" spans="1:6" x14ac:dyDescent="0.4">
      <c r="A135" s="28" t="s">
        <v>540</v>
      </c>
      <c r="B135" s="28" t="s">
        <v>539</v>
      </c>
      <c r="C135" s="29">
        <v>22</v>
      </c>
      <c r="D135" s="30">
        <v>23.809391555933072</v>
      </c>
      <c r="F135" s="28" t="s">
        <v>461</v>
      </c>
    </row>
    <row r="136" spans="1:6" x14ac:dyDescent="0.4">
      <c r="A136" s="28" t="s">
        <v>540</v>
      </c>
      <c r="B136" s="28" t="s">
        <v>539</v>
      </c>
      <c r="C136" s="29">
        <v>24</v>
      </c>
      <c r="D136" s="30">
        <v>23.892871821827985</v>
      </c>
      <c r="F136" s="28" t="s">
        <v>461</v>
      </c>
    </row>
    <row r="137" spans="1:6" x14ac:dyDescent="0.4">
      <c r="A137" s="28" t="s">
        <v>540</v>
      </c>
      <c r="B137" s="28" t="s">
        <v>539</v>
      </c>
      <c r="C137" s="29">
        <v>26</v>
      </c>
      <c r="D137" s="30">
        <v>23.820902623772295</v>
      </c>
      <c r="F137" s="28" t="s">
        <v>461</v>
      </c>
    </row>
    <row r="138" spans="1:6" x14ac:dyDescent="0.4">
      <c r="A138" s="28" t="s">
        <v>540</v>
      </c>
      <c r="B138" s="28" t="s">
        <v>539</v>
      </c>
      <c r="C138" s="29">
        <v>28</v>
      </c>
      <c r="D138" s="30">
        <v>23.887816961602933</v>
      </c>
      <c r="F138" s="28" t="s">
        <v>461</v>
      </c>
    </row>
    <row r="139" spans="1:6" x14ac:dyDescent="0.4">
      <c r="A139" s="28" t="s">
        <v>540</v>
      </c>
      <c r="B139" s="28" t="s">
        <v>539</v>
      </c>
      <c r="C139" s="29">
        <v>30</v>
      </c>
      <c r="D139" s="30">
        <v>23.606846810083724</v>
      </c>
      <c r="F139" s="28" t="s">
        <v>461</v>
      </c>
    </row>
    <row r="140" spans="1:6" x14ac:dyDescent="0.4">
      <c r="A140" s="28" t="s">
        <v>540</v>
      </c>
      <c r="B140" s="28" t="s">
        <v>539</v>
      </c>
      <c r="C140" s="29">
        <v>32</v>
      </c>
      <c r="D140" s="30">
        <v>23.293895909219877</v>
      </c>
      <c r="F140" s="28" t="s">
        <v>461</v>
      </c>
    </row>
    <row r="141" spans="1:6" x14ac:dyDescent="0.4">
      <c r="A141" s="28" t="s">
        <v>541</v>
      </c>
      <c r="B141" s="28" t="s">
        <v>538</v>
      </c>
      <c r="C141" s="29">
        <v>1</v>
      </c>
      <c r="D141" s="30">
        <v>440.05688826320414</v>
      </c>
      <c r="F141" s="28" t="s">
        <v>461</v>
      </c>
    </row>
    <row r="142" spans="1:6" x14ac:dyDescent="0.4">
      <c r="A142" s="28" t="s">
        <v>541</v>
      </c>
      <c r="B142" s="28" t="s">
        <v>538</v>
      </c>
      <c r="C142" s="29">
        <v>2</v>
      </c>
      <c r="D142" s="30">
        <v>444.42586479767374</v>
      </c>
      <c r="F142" s="28" t="s">
        <v>461</v>
      </c>
    </row>
    <row r="143" spans="1:6" x14ac:dyDescent="0.4">
      <c r="A143" s="28" t="s">
        <v>541</v>
      </c>
      <c r="B143" s="28" t="s">
        <v>538</v>
      </c>
      <c r="C143" s="29">
        <v>3</v>
      </c>
      <c r="D143" s="30">
        <v>442.55243059615589</v>
      </c>
      <c r="F143" s="28" t="s">
        <v>461</v>
      </c>
    </row>
    <row r="144" spans="1:6" x14ac:dyDescent="0.4">
      <c r="A144" s="28" t="s">
        <v>541</v>
      </c>
      <c r="B144" s="28" t="s">
        <v>538</v>
      </c>
      <c r="C144" s="29">
        <v>4</v>
      </c>
      <c r="D144" s="30">
        <v>442.56665021058865</v>
      </c>
      <c r="F144" s="28" t="s">
        <v>461</v>
      </c>
    </row>
    <row r="145" spans="1:6" x14ac:dyDescent="0.4">
      <c r="A145" s="28" t="s">
        <v>541</v>
      </c>
      <c r="B145" s="28" t="s">
        <v>538</v>
      </c>
      <c r="C145" s="29">
        <v>5</v>
      </c>
      <c r="D145" s="30">
        <v>447.67504669556246</v>
      </c>
      <c r="F145" s="28" t="s">
        <v>461</v>
      </c>
    </row>
    <row r="146" spans="1:6" x14ac:dyDescent="0.4">
      <c r="A146" s="28" t="s">
        <v>541</v>
      </c>
      <c r="B146" s="28" t="s">
        <v>538</v>
      </c>
      <c r="C146" s="29">
        <v>6</v>
      </c>
      <c r="D146" s="30">
        <v>448.58865692286815</v>
      </c>
      <c r="F146" s="28" t="s">
        <v>461</v>
      </c>
    </row>
    <row r="147" spans="1:6" x14ac:dyDescent="0.4">
      <c r="A147" s="28" t="s">
        <v>541</v>
      </c>
      <c r="B147" s="28" t="s">
        <v>538</v>
      </c>
      <c r="C147" s="29">
        <v>7</v>
      </c>
      <c r="D147" s="30">
        <v>447.75680947855085</v>
      </c>
      <c r="F147" s="28" t="s">
        <v>461</v>
      </c>
    </row>
    <row r="148" spans="1:6" x14ac:dyDescent="0.4">
      <c r="A148" s="28" t="s">
        <v>541</v>
      </c>
      <c r="B148" s="28" t="s">
        <v>538</v>
      </c>
      <c r="C148" s="29">
        <v>8</v>
      </c>
      <c r="D148" s="30">
        <v>445.42479271157612</v>
      </c>
      <c r="F148" s="28" t="s">
        <v>461</v>
      </c>
    </row>
    <row r="149" spans="1:6" x14ac:dyDescent="0.4">
      <c r="A149" s="28" t="s">
        <v>541</v>
      </c>
      <c r="B149" s="28" t="s">
        <v>538</v>
      </c>
      <c r="C149" s="29">
        <v>10</v>
      </c>
      <c r="D149" s="30">
        <v>446.58369128784705</v>
      </c>
      <c r="F149" s="28" t="s">
        <v>461</v>
      </c>
    </row>
    <row r="150" spans="1:6" x14ac:dyDescent="0.4">
      <c r="A150" s="28" t="s">
        <v>541</v>
      </c>
      <c r="B150" s="28" t="s">
        <v>538</v>
      </c>
      <c r="C150" s="29">
        <v>11</v>
      </c>
      <c r="D150" s="30">
        <v>449.43116907800993</v>
      </c>
      <c r="F150" s="28" t="s">
        <v>461</v>
      </c>
    </row>
    <row r="151" spans="1:6" x14ac:dyDescent="0.4">
      <c r="A151" s="28" t="s">
        <v>541</v>
      </c>
      <c r="B151" s="28" t="s">
        <v>538</v>
      </c>
      <c r="C151" s="29">
        <v>12</v>
      </c>
      <c r="D151" s="30">
        <v>431.03809780921773</v>
      </c>
      <c r="F151" s="28" t="s">
        <v>461</v>
      </c>
    </row>
    <row r="152" spans="1:6" x14ac:dyDescent="0.4">
      <c r="A152" s="28" t="s">
        <v>541</v>
      </c>
      <c r="B152" s="28" t="s">
        <v>538</v>
      </c>
      <c r="C152" s="29">
        <v>13</v>
      </c>
      <c r="D152" s="30">
        <v>458.80189498920748</v>
      </c>
      <c r="F152" s="28" t="s">
        <v>461</v>
      </c>
    </row>
    <row r="153" spans="1:6" x14ac:dyDescent="0.4">
      <c r="A153" s="28" t="s">
        <v>541</v>
      </c>
      <c r="B153" s="28" t="s">
        <v>538</v>
      </c>
      <c r="C153" s="29">
        <v>14</v>
      </c>
      <c r="D153" s="30">
        <v>434.52545824885533</v>
      </c>
      <c r="F153" s="28" t="s">
        <v>461</v>
      </c>
    </row>
    <row r="154" spans="1:6" x14ac:dyDescent="0.4">
      <c r="A154" s="28" t="s">
        <v>541</v>
      </c>
      <c r="B154" s="28" t="s">
        <v>538</v>
      </c>
      <c r="C154" s="29">
        <v>15</v>
      </c>
      <c r="D154" s="30">
        <v>457.39415316036292</v>
      </c>
      <c r="F154" s="28" t="s">
        <v>461</v>
      </c>
    </row>
    <row r="155" spans="1:6" x14ac:dyDescent="0.4">
      <c r="A155" s="28" t="s">
        <v>541</v>
      </c>
      <c r="B155" s="28" t="s">
        <v>538</v>
      </c>
      <c r="C155" s="29">
        <v>16</v>
      </c>
      <c r="D155" s="30">
        <v>462.73006347626114</v>
      </c>
      <c r="F155" s="28" t="s">
        <v>461</v>
      </c>
    </row>
    <row r="156" spans="1:6" x14ac:dyDescent="0.4">
      <c r="A156" s="28" t="s">
        <v>541</v>
      </c>
      <c r="B156" s="28" t="s">
        <v>539</v>
      </c>
      <c r="C156" s="29">
        <v>1</v>
      </c>
      <c r="D156" s="30">
        <v>437.46495916990841</v>
      </c>
      <c r="F156" s="28" t="s">
        <v>461</v>
      </c>
    </row>
    <row r="157" spans="1:6" x14ac:dyDescent="0.4">
      <c r="A157" s="28" t="s">
        <v>541</v>
      </c>
      <c r="B157" s="28" t="s">
        <v>539</v>
      </c>
      <c r="C157" s="29">
        <v>2</v>
      </c>
      <c r="D157" s="30">
        <v>439.78441284688927</v>
      </c>
      <c r="F157" s="28" t="s">
        <v>461</v>
      </c>
    </row>
    <row r="158" spans="1:6" x14ac:dyDescent="0.4">
      <c r="A158" s="28" t="s">
        <v>541</v>
      </c>
      <c r="B158" s="28" t="s">
        <v>539</v>
      </c>
      <c r="C158" s="29">
        <v>3</v>
      </c>
      <c r="D158" s="30">
        <v>432.88969536196163</v>
      </c>
      <c r="F158" s="28" t="s">
        <v>461</v>
      </c>
    </row>
    <row r="159" spans="1:6" x14ac:dyDescent="0.4">
      <c r="A159" s="28" t="s">
        <v>541</v>
      </c>
      <c r="B159" s="28" t="s">
        <v>539</v>
      </c>
      <c r="C159" s="29">
        <v>4</v>
      </c>
      <c r="D159" s="30">
        <v>438.06957285704817</v>
      </c>
      <c r="F159" s="28" t="s">
        <v>461</v>
      </c>
    </row>
    <row r="160" spans="1:6" x14ac:dyDescent="0.4">
      <c r="A160" s="28" t="s">
        <v>541</v>
      </c>
      <c r="B160" s="28" t="s">
        <v>539</v>
      </c>
      <c r="C160" s="29">
        <v>5</v>
      </c>
      <c r="D160" s="30">
        <v>441.4320735381591</v>
      </c>
      <c r="F160" s="28" t="s">
        <v>461</v>
      </c>
    </row>
    <row r="161" spans="1:6" x14ac:dyDescent="0.4">
      <c r="A161" s="28" t="s">
        <v>541</v>
      </c>
      <c r="B161" s="28" t="s">
        <v>539</v>
      </c>
      <c r="C161" s="29">
        <v>6</v>
      </c>
      <c r="D161" s="30">
        <v>435.82790573630768</v>
      </c>
      <c r="F161" s="28" t="s">
        <v>461</v>
      </c>
    </row>
    <row r="162" spans="1:6" x14ac:dyDescent="0.4">
      <c r="A162" s="28" t="s">
        <v>541</v>
      </c>
      <c r="B162" s="28" t="s">
        <v>539</v>
      </c>
      <c r="C162" s="29">
        <v>9</v>
      </c>
      <c r="D162" s="30">
        <v>440.90524640725954</v>
      </c>
      <c r="F162" s="28" t="s">
        <v>461</v>
      </c>
    </row>
    <row r="163" spans="1:6" x14ac:dyDescent="0.4">
      <c r="A163" s="28" t="s">
        <v>541</v>
      </c>
      <c r="B163" s="28" t="s">
        <v>539</v>
      </c>
      <c r="C163" s="29">
        <v>10</v>
      </c>
      <c r="D163" s="30">
        <v>442.58472887153681</v>
      </c>
      <c r="F163" s="28" t="s">
        <v>461</v>
      </c>
    </row>
    <row r="164" spans="1:6" x14ac:dyDescent="0.4">
      <c r="A164" s="28" t="s">
        <v>541</v>
      </c>
      <c r="B164" s="28" t="s">
        <v>539</v>
      </c>
      <c r="C164" s="29">
        <v>12</v>
      </c>
      <c r="D164" s="30">
        <v>440.37841927635998</v>
      </c>
      <c r="F164" s="28" t="s">
        <v>461</v>
      </c>
    </row>
    <row r="165" spans="1:6" x14ac:dyDescent="0.4">
      <c r="A165" s="28" t="s">
        <v>541</v>
      </c>
      <c r="B165" s="28" t="s">
        <v>539</v>
      </c>
      <c r="C165" s="29">
        <v>14</v>
      </c>
      <c r="D165" s="30">
        <v>446.93016876331933</v>
      </c>
      <c r="F165" s="28" t="s">
        <v>461</v>
      </c>
    </row>
    <row r="166" spans="1:6" x14ac:dyDescent="0.4">
      <c r="A166" s="28" t="s">
        <v>541</v>
      </c>
      <c r="B166" s="28" t="s">
        <v>539</v>
      </c>
      <c r="C166" s="29">
        <v>16</v>
      </c>
      <c r="D166" s="30">
        <v>433.81252677917502</v>
      </c>
      <c r="F166" s="28" t="s">
        <v>461</v>
      </c>
    </row>
    <row r="167" spans="1:6" x14ac:dyDescent="0.4">
      <c r="A167" s="28" t="s">
        <v>541</v>
      </c>
      <c r="B167" s="28" t="s">
        <v>539</v>
      </c>
      <c r="C167" s="29">
        <v>18</v>
      </c>
      <c r="D167" s="30">
        <v>436.76841591630296</v>
      </c>
      <c r="F167" s="28" t="s">
        <v>461</v>
      </c>
    </row>
    <row r="168" spans="1:6" x14ac:dyDescent="0.4">
      <c r="A168" s="28" t="s">
        <v>541</v>
      </c>
      <c r="B168" s="28" t="s">
        <v>539</v>
      </c>
      <c r="C168" s="29">
        <v>20</v>
      </c>
      <c r="D168" s="30">
        <v>438.12260914539377</v>
      </c>
      <c r="F168" s="28" t="s">
        <v>461</v>
      </c>
    </row>
    <row r="169" spans="1:6" x14ac:dyDescent="0.4">
      <c r="A169" s="28" t="s">
        <v>541</v>
      </c>
      <c r="B169" s="28" t="s">
        <v>539</v>
      </c>
      <c r="C169" s="29">
        <v>22</v>
      </c>
      <c r="D169" s="30">
        <v>443.09034148709816</v>
      </c>
      <c r="F169" s="28" t="s">
        <v>461</v>
      </c>
    </row>
    <row r="170" spans="1:6" x14ac:dyDescent="0.4">
      <c r="A170" s="28" t="s">
        <v>541</v>
      </c>
      <c r="B170" s="28" t="s">
        <v>539</v>
      </c>
      <c r="C170" s="29">
        <v>24</v>
      </c>
      <c r="D170" s="30">
        <v>437.40838712900648</v>
      </c>
      <c r="F170" s="28" t="s">
        <v>461</v>
      </c>
    </row>
    <row r="171" spans="1:6" x14ac:dyDescent="0.4">
      <c r="A171" s="28" t="s">
        <v>541</v>
      </c>
      <c r="B171" s="28" t="s">
        <v>539</v>
      </c>
      <c r="C171" s="29">
        <v>26</v>
      </c>
      <c r="D171" s="30">
        <v>435.58040305736154</v>
      </c>
      <c r="F171" s="28" t="s">
        <v>461</v>
      </c>
    </row>
    <row r="172" spans="1:6" x14ac:dyDescent="0.4">
      <c r="A172" s="28" t="s">
        <v>541</v>
      </c>
      <c r="B172" s="28" t="s">
        <v>539</v>
      </c>
      <c r="C172" s="29">
        <v>28</v>
      </c>
      <c r="D172" s="30">
        <v>436.34058985698175</v>
      </c>
      <c r="F172" s="28" t="s">
        <v>461</v>
      </c>
    </row>
    <row r="173" spans="1:6" x14ac:dyDescent="0.4">
      <c r="A173" s="28" t="s">
        <v>541</v>
      </c>
      <c r="B173" s="28" t="s">
        <v>539</v>
      </c>
      <c r="C173" s="29">
        <v>30</v>
      </c>
      <c r="D173" s="30">
        <v>438.44436262802384</v>
      </c>
      <c r="F173" s="28" t="s">
        <v>461</v>
      </c>
    </row>
    <row r="174" spans="1:6" x14ac:dyDescent="0.4">
      <c r="A174" s="28" t="s">
        <v>541</v>
      </c>
      <c r="B174" s="28" t="s">
        <v>539</v>
      </c>
      <c r="C174" s="29">
        <v>32</v>
      </c>
      <c r="D174" s="30">
        <v>430.80360135370142</v>
      </c>
      <c r="F174" s="28" t="s">
        <v>461</v>
      </c>
    </row>
    <row r="175" spans="1:6" x14ac:dyDescent="0.4">
      <c r="A175" s="28" t="s">
        <v>542</v>
      </c>
      <c r="B175" s="28" t="s">
        <v>538</v>
      </c>
      <c r="C175" s="29">
        <v>1</v>
      </c>
      <c r="D175" s="30">
        <v>87.477806252043067</v>
      </c>
      <c r="F175" s="28" t="s">
        <v>461</v>
      </c>
    </row>
    <row r="176" spans="1:6" x14ac:dyDescent="0.4">
      <c r="A176" s="28" t="s">
        <v>542</v>
      </c>
      <c r="B176" s="28" t="s">
        <v>538</v>
      </c>
      <c r="C176" s="29">
        <v>2</v>
      </c>
      <c r="D176" s="30">
        <v>87.146099692083169</v>
      </c>
      <c r="F176" s="28" t="s">
        <v>461</v>
      </c>
    </row>
    <row r="177" spans="1:6" x14ac:dyDescent="0.4">
      <c r="A177" s="28" t="s">
        <v>542</v>
      </c>
      <c r="B177" s="28" t="s">
        <v>538</v>
      </c>
      <c r="C177" s="29">
        <v>3</v>
      </c>
      <c r="D177" s="30">
        <v>87.259734892069432</v>
      </c>
      <c r="F177" s="28" t="s">
        <v>461</v>
      </c>
    </row>
    <row r="178" spans="1:6" x14ac:dyDescent="0.4">
      <c r="A178" s="28" t="s">
        <v>542</v>
      </c>
      <c r="B178" s="28" t="s">
        <v>538</v>
      </c>
      <c r="C178" s="29">
        <v>4</v>
      </c>
      <c r="D178" s="30">
        <v>87.488860560613148</v>
      </c>
      <c r="F178" s="28" t="s">
        <v>461</v>
      </c>
    </row>
    <row r="179" spans="1:6" x14ac:dyDescent="0.4">
      <c r="A179" s="28" t="s">
        <v>542</v>
      </c>
      <c r="B179" s="28" t="s">
        <v>538</v>
      </c>
      <c r="C179" s="29">
        <v>5</v>
      </c>
      <c r="D179" s="30">
        <v>87.733214892012171</v>
      </c>
      <c r="F179" s="28" t="s">
        <v>461</v>
      </c>
    </row>
    <row r="180" spans="1:6" x14ac:dyDescent="0.4">
      <c r="A180" s="28" t="s">
        <v>542</v>
      </c>
      <c r="B180" s="28" t="s">
        <v>538</v>
      </c>
      <c r="C180" s="29">
        <v>6</v>
      </c>
      <c r="D180" s="30">
        <v>87.652742617736195</v>
      </c>
      <c r="F180" s="28" t="s">
        <v>461</v>
      </c>
    </row>
    <row r="181" spans="1:6" x14ac:dyDescent="0.4">
      <c r="A181" s="28" t="s">
        <v>542</v>
      </c>
      <c r="B181" s="28" t="s">
        <v>538</v>
      </c>
      <c r="C181" s="29">
        <v>7</v>
      </c>
      <c r="D181" s="30">
        <v>86.952533337820881</v>
      </c>
      <c r="F181" s="28" t="s">
        <v>461</v>
      </c>
    </row>
    <row r="182" spans="1:6" x14ac:dyDescent="0.4">
      <c r="A182" s="28" t="s">
        <v>542</v>
      </c>
      <c r="B182" s="28" t="s">
        <v>538</v>
      </c>
      <c r="C182" s="29">
        <v>8</v>
      </c>
      <c r="D182" s="30">
        <v>86.824829017836308</v>
      </c>
      <c r="F182" s="28" t="s">
        <v>461</v>
      </c>
    </row>
    <row r="183" spans="1:6" x14ac:dyDescent="0.4">
      <c r="A183" s="28" t="s">
        <v>542</v>
      </c>
      <c r="B183" s="28" t="s">
        <v>538</v>
      </c>
      <c r="C183" s="29">
        <v>10</v>
      </c>
      <c r="D183" s="30">
        <v>86.501934983589649</v>
      </c>
      <c r="F183" s="28" t="s">
        <v>461</v>
      </c>
    </row>
    <row r="184" spans="1:6" x14ac:dyDescent="0.4">
      <c r="A184" s="28" t="s">
        <v>542</v>
      </c>
      <c r="B184" s="28" t="s">
        <v>538</v>
      </c>
      <c r="C184" s="29">
        <v>11</v>
      </c>
      <c r="D184" s="30">
        <v>86.595780652149728</v>
      </c>
      <c r="F184" s="28" t="s">
        <v>461</v>
      </c>
    </row>
    <row r="185" spans="1:6" x14ac:dyDescent="0.4">
      <c r="A185" s="28" t="s">
        <v>542</v>
      </c>
      <c r="B185" s="28" t="s">
        <v>538</v>
      </c>
      <c r="C185" s="29">
        <v>12</v>
      </c>
      <c r="D185" s="30">
        <v>86.231220377908087</v>
      </c>
      <c r="F185" s="28" t="s">
        <v>461</v>
      </c>
    </row>
    <row r="186" spans="1:6" x14ac:dyDescent="0.4">
      <c r="A186" s="28" t="s">
        <v>542</v>
      </c>
      <c r="B186" s="28" t="s">
        <v>538</v>
      </c>
      <c r="C186" s="29">
        <v>13</v>
      </c>
      <c r="D186" s="30">
        <v>86.651438709285856</v>
      </c>
      <c r="F186" s="28" t="s">
        <v>461</v>
      </c>
    </row>
    <row r="187" spans="1:6" x14ac:dyDescent="0.4">
      <c r="A187" s="28" t="s">
        <v>542</v>
      </c>
      <c r="B187" s="28" t="s">
        <v>538</v>
      </c>
      <c r="C187" s="29">
        <v>14</v>
      </c>
      <c r="D187" s="30">
        <v>86.440247303597104</v>
      </c>
      <c r="F187" s="28" t="s">
        <v>461</v>
      </c>
    </row>
    <row r="188" spans="1:6" x14ac:dyDescent="0.4">
      <c r="A188" s="28" t="s">
        <v>542</v>
      </c>
      <c r="B188" s="28" t="s">
        <v>538</v>
      </c>
      <c r="C188" s="29">
        <v>15</v>
      </c>
      <c r="D188" s="30">
        <v>86.416206115028587</v>
      </c>
      <c r="F188" s="28" t="s">
        <v>461</v>
      </c>
    </row>
    <row r="189" spans="1:6" x14ac:dyDescent="0.4">
      <c r="A189" s="28" t="s">
        <v>542</v>
      </c>
      <c r="B189" s="28" t="s">
        <v>538</v>
      </c>
      <c r="C189" s="29">
        <v>16</v>
      </c>
      <c r="D189" s="30">
        <v>87.273108286353533</v>
      </c>
      <c r="F189" s="28" t="s">
        <v>461</v>
      </c>
    </row>
    <row r="190" spans="1:6" x14ac:dyDescent="0.4">
      <c r="A190" s="28" t="s">
        <v>542</v>
      </c>
      <c r="B190" s="28" t="s">
        <v>539</v>
      </c>
      <c r="C190" s="29">
        <v>1</v>
      </c>
      <c r="D190" s="30">
        <v>87.166071302151394</v>
      </c>
      <c r="F190" s="28" t="s">
        <v>461</v>
      </c>
    </row>
    <row r="191" spans="1:6" x14ac:dyDescent="0.4">
      <c r="A191" s="28" t="s">
        <v>542</v>
      </c>
      <c r="B191" s="28" t="s">
        <v>539</v>
      </c>
      <c r="C191" s="29">
        <v>2</v>
      </c>
      <c r="D191" s="30">
        <v>87.625908973115131</v>
      </c>
      <c r="F191" s="28" t="s">
        <v>461</v>
      </c>
    </row>
    <row r="192" spans="1:6" x14ac:dyDescent="0.4">
      <c r="A192" s="28" t="s">
        <v>542</v>
      </c>
      <c r="B192" s="28" t="s">
        <v>539</v>
      </c>
      <c r="C192" s="29">
        <v>3</v>
      </c>
      <c r="D192" s="30">
        <v>87.294881252150276</v>
      </c>
      <c r="F192" s="28" t="s">
        <v>461</v>
      </c>
    </row>
    <row r="193" spans="1:6" x14ac:dyDescent="0.4">
      <c r="A193" s="28" t="s">
        <v>542</v>
      </c>
      <c r="B193" s="28" t="s">
        <v>539</v>
      </c>
      <c r="C193" s="29">
        <v>4</v>
      </c>
      <c r="D193" s="30">
        <v>87.726787016393814</v>
      </c>
      <c r="F193" s="28" t="s">
        <v>461</v>
      </c>
    </row>
    <row r="194" spans="1:6" x14ac:dyDescent="0.4">
      <c r="A194" s="28" t="s">
        <v>542</v>
      </c>
      <c r="B194" s="28" t="s">
        <v>539</v>
      </c>
      <c r="C194" s="29">
        <v>5</v>
      </c>
      <c r="D194" s="30">
        <v>87.28634009059121</v>
      </c>
      <c r="F194" s="28" t="s">
        <v>461</v>
      </c>
    </row>
    <row r="195" spans="1:6" x14ac:dyDescent="0.4">
      <c r="A195" s="28" t="s">
        <v>542</v>
      </c>
      <c r="B195" s="28" t="s">
        <v>539</v>
      </c>
      <c r="C195" s="29">
        <v>6</v>
      </c>
      <c r="D195" s="30">
        <v>87.129136549463539</v>
      </c>
      <c r="F195" s="28" t="s">
        <v>461</v>
      </c>
    </row>
    <row r="196" spans="1:6" x14ac:dyDescent="0.4">
      <c r="A196" s="28" t="s">
        <v>542</v>
      </c>
      <c r="B196" s="28" t="s">
        <v>539</v>
      </c>
      <c r="C196" s="29">
        <v>9</v>
      </c>
      <c r="D196" s="30">
        <v>86.937229730289573</v>
      </c>
      <c r="F196" s="28" t="s">
        <v>461</v>
      </c>
    </row>
    <row r="197" spans="1:6" x14ac:dyDescent="0.4">
      <c r="A197" s="28" t="s">
        <v>542</v>
      </c>
      <c r="B197" s="28" t="s">
        <v>539</v>
      </c>
      <c r="C197" s="29">
        <v>10</v>
      </c>
      <c r="D197" s="30">
        <v>87.061422836202468</v>
      </c>
      <c r="F197" s="28" t="s">
        <v>461</v>
      </c>
    </row>
    <row r="198" spans="1:6" x14ac:dyDescent="0.4">
      <c r="A198" s="28" t="s">
        <v>542</v>
      </c>
      <c r="B198" s="28" t="s">
        <v>539</v>
      </c>
      <c r="C198" s="29">
        <v>12</v>
      </c>
      <c r="D198" s="30">
        <v>86.14782633898821</v>
      </c>
      <c r="F198" s="28" t="s">
        <v>461</v>
      </c>
    </row>
    <row r="199" spans="1:6" x14ac:dyDescent="0.4">
      <c r="A199" s="28" t="s">
        <v>542</v>
      </c>
      <c r="B199" s="28" t="s">
        <v>539</v>
      </c>
      <c r="C199" s="29">
        <v>14</v>
      </c>
      <c r="D199" s="30">
        <v>87.038261668371149</v>
      </c>
      <c r="F199" s="28" t="s">
        <v>461</v>
      </c>
    </row>
    <row r="200" spans="1:6" x14ac:dyDescent="0.4">
      <c r="A200" s="28" t="s">
        <v>542</v>
      </c>
      <c r="B200" s="28" t="s">
        <v>539</v>
      </c>
      <c r="C200" s="29">
        <v>16</v>
      </c>
      <c r="D200" s="30">
        <v>86.569882835848347</v>
      </c>
      <c r="F200" s="28" t="s">
        <v>461</v>
      </c>
    </row>
    <row r="201" spans="1:6" x14ac:dyDescent="0.4">
      <c r="A201" s="28" t="s">
        <v>542</v>
      </c>
      <c r="B201" s="28" t="s">
        <v>539</v>
      </c>
      <c r="C201" s="29">
        <v>18</v>
      </c>
      <c r="D201" s="30">
        <v>86.765637025093952</v>
      </c>
      <c r="F201" s="28" t="s">
        <v>461</v>
      </c>
    </row>
    <row r="202" spans="1:6" x14ac:dyDescent="0.4">
      <c r="A202" s="28" t="s">
        <v>542</v>
      </c>
      <c r="B202" s="28" t="s">
        <v>539</v>
      </c>
      <c r="C202" s="29">
        <v>20</v>
      </c>
      <c r="D202" s="30">
        <v>86.94792541908879</v>
      </c>
      <c r="F202" s="28" t="s">
        <v>461</v>
      </c>
    </row>
    <row r="203" spans="1:6" x14ac:dyDescent="0.4">
      <c r="A203" s="28" t="s">
        <v>542</v>
      </c>
      <c r="B203" s="28" t="s">
        <v>539</v>
      </c>
      <c r="C203" s="29">
        <v>22</v>
      </c>
      <c r="D203" s="30">
        <v>86.39059539050939</v>
      </c>
      <c r="F203" s="28" t="s">
        <v>461</v>
      </c>
    </row>
    <row r="204" spans="1:6" x14ac:dyDescent="0.4">
      <c r="A204" s="28" t="s">
        <v>542</v>
      </c>
      <c r="B204" s="28" t="s">
        <v>539</v>
      </c>
      <c r="C204" s="29">
        <v>24</v>
      </c>
      <c r="D204" s="30">
        <v>86.737243433965162</v>
      </c>
      <c r="F204" s="28" t="s">
        <v>461</v>
      </c>
    </row>
    <row r="205" spans="1:6" x14ac:dyDescent="0.4">
      <c r="A205" s="28" t="s">
        <v>542</v>
      </c>
      <c r="B205" s="28" t="s">
        <v>539</v>
      </c>
      <c r="C205" s="29">
        <v>26</v>
      </c>
      <c r="D205" s="30">
        <v>87.075812000270474</v>
      </c>
      <c r="F205" s="28" t="s">
        <v>461</v>
      </c>
    </row>
    <row r="206" spans="1:6" x14ac:dyDescent="0.4">
      <c r="A206" s="28" t="s">
        <v>542</v>
      </c>
      <c r="B206" s="28" t="s">
        <v>539</v>
      </c>
      <c r="C206" s="29">
        <v>28</v>
      </c>
      <c r="D206" s="30">
        <v>87.019717344625775</v>
      </c>
      <c r="F206" s="28" t="s">
        <v>461</v>
      </c>
    </row>
    <row r="207" spans="1:6" x14ac:dyDescent="0.4">
      <c r="A207" s="28" t="s">
        <v>542</v>
      </c>
      <c r="B207" s="28" t="s">
        <v>539</v>
      </c>
      <c r="C207" s="29">
        <v>30</v>
      </c>
      <c r="D207" s="30">
        <v>86.724777954933003</v>
      </c>
      <c r="F207" s="28" t="s">
        <v>461</v>
      </c>
    </row>
    <row r="208" spans="1:6" x14ac:dyDescent="0.4">
      <c r="A208" s="28" t="s">
        <v>542</v>
      </c>
      <c r="B208" s="28" t="s">
        <v>539</v>
      </c>
      <c r="C208" s="29">
        <v>32</v>
      </c>
      <c r="D208" s="30">
        <v>85.71753647017475</v>
      </c>
      <c r="F208" s="28" t="s">
        <v>461</v>
      </c>
    </row>
    <row r="209" spans="1:6" x14ac:dyDescent="0.4">
      <c r="A209" s="28" t="s">
        <v>543</v>
      </c>
      <c r="B209" s="28" t="s">
        <v>538</v>
      </c>
      <c r="C209" s="29">
        <v>1</v>
      </c>
      <c r="D209" s="30">
        <v>175.46405401228594</v>
      </c>
      <c r="F209" s="28" t="s">
        <v>461</v>
      </c>
    </row>
    <row r="210" spans="1:6" x14ac:dyDescent="0.4">
      <c r="A210" s="28" t="s">
        <v>543</v>
      </c>
      <c r="B210" s="28" t="s">
        <v>538</v>
      </c>
      <c r="C210" s="29">
        <v>2</v>
      </c>
      <c r="D210" s="30">
        <v>189.465750647525</v>
      </c>
      <c r="F210" s="28" t="s">
        <v>461</v>
      </c>
    </row>
    <row r="211" spans="1:6" x14ac:dyDescent="0.4">
      <c r="A211" s="28" t="s">
        <v>543</v>
      </c>
      <c r="B211" s="28" t="s">
        <v>538</v>
      </c>
      <c r="C211" s="29">
        <v>3</v>
      </c>
      <c r="D211" s="30">
        <v>196.75917318382818</v>
      </c>
      <c r="F211" s="28" t="s">
        <v>461</v>
      </c>
    </row>
    <row r="212" spans="1:6" x14ac:dyDescent="0.4">
      <c r="A212" s="28" t="s">
        <v>543</v>
      </c>
      <c r="B212" s="28" t="s">
        <v>538</v>
      </c>
      <c r="C212" s="29">
        <v>4</v>
      </c>
      <c r="D212" s="30">
        <v>212.89505513472292</v>
      </c>
      <c r="F212" s="28" t="s">
        <v>461</v>
      </c>
    </row>
    <row r="213" spans="1:6" x14ac:dyDescent="0.4">
      <c r="A213" s="28" t="s">
        <v>543</v>
      </c>
      <c r="B213" s="28" t="s">
        <v>538</v>
      </c>
      <c r="C213" s="29">
        <v>5</v>
      </c>
      <c r="D213" s="30">
        <v>213.75087123529838</v>
      </c>
      <c r="F213" s="28" t="s">
        <v>461</v>
      </c>
    </row>
    <row r="214" spans="1:6" x14ac:dyDescent="0.4">
      <c r="A214" s="28" t="s">
        <v>543</v>
      </c>
      <c r="B214" s="28" t="s">
        <v>538</v>
      </c>
      <c r="C214" s="29">
        <v>6</v>
      </c>
      <c r="D214" s="30">
        <v>211.64394741090109</v>
      </c>
      <c r="F214" s="28" t="s">
        <v>461</v>
      </c>
    </row>
    <row r="215" spans="1:6" x14ac:dyDescent="0.4">
      <c r="A215" s="28" t="s">
        <v>543</v>
      </c>
      <c r="B215" s="28" t="s">
        <v>538</v>
      </c>
      <c r="C215" s="29">
        <v>7</v>
      </c>
      <c r="D215" s="30">
        <v>205.69996869188748</v>
      </c>
      <c r="F215" s="28" t="s">
        <v>461</v>
      </c>
    </row>
    <row r="216" spans="1:6" x14ac:dyDescent="0.4">
      <c r="A216" s="28" t="s">
        <v>543</v>
      </c>
      <c r="B216" s="28" t="s">
        <v>538</v>
      </c>
      <c r="C216" s="29">
        <v>8</v>
      </c>
      <c r="D216" s="30">
        <v>203.05949853857626</v>
      </c>
      <c r="F216" s="28" t="s">
        <v>461</v>
      </c>
    </row>
    <row r="217" spans="1:6" x14ac:dyDescent="0.4">
      <c r="A217" s="28" t="s">
        <v>543</v>
      </c>
      <c r="B217" s="28" t="s">
        <v>538</v>
      </c>
      <c r="C217" s="29">
        <v>10</v>
      </c>
      <c r="D217" s="30">
        <v>193.75067289852893</v>
      </c>
      <c r="F217" s="28" t="s">
        <v>461</v>
      </c>
    </row>
    <row r="218" spans="1:6" x14ac:dyDescent="0.4">
      <c r="A218" s="28" t="s">
        <v>543</v>
      </c>
      <c r="B218" s="28" t="s">
        <v>538</v>
      </c>
      <c r="C218" s="29">
        <v>11</v>
      </c>
      <c r="D218" s="30">
        <v>191.03718089363281</v>
      </c>
      <c r="F218" s="28" t="s">
        <v>461</v>
      </c>
    </row>
    <row r="219" spans="1:6" x14ac:dyDescent="0.4">
      <c r="A219" s="28" t="s">
        <v>543</v>
      </c>
      <c r="B219" s="28" t="s">
        <v>538</v>
      </c>
      <c r="C219" s="29">
        <v>12</v>
      </c>
      <c r="D219" s="30">
        <v>199.32759511024227</v>
      </c>
      <c r="F219" s="28" t="s">
        <v>461</v>
      </c>
    </row>
    <row r="220" spans="1:6" x14ac:dyDescent="0.4">
      <c r="A220" s="28" t="s">
        <v>543</v>
      </c>
      <c r="B220" s="28" t="s">
        <v>538</v>
      </c>
      <c r="C220" s="29">
        <v>13</v>
      </c>
      <c r="D220" s="30">
        <v>189.14834899930247</v>
      </c>
      <c r="F220" s="28" t="s">
        <v>461</v>
      </c>
    </row>
    <row r="221" spans="1:6" x14ac:dyDescent="0.4">
      <c r="A221" s="28" t="s">
        <v>543</v>
      </c>
      <c r="B221" s="28" t="s">
        <v>538</v>
      </c>
      <c r="C221" s="29">
        <v>14</v>
      </c>
      <c r="D221" s="30">
        <v>193.19668045117123</v>
      </c>
      <c r="F221" s="28" t="s">
        <v>461</v>
      </c>
    </row>
    <row r="222" spans="1:6" x14ac:dyDescent="0.4">
      <c r="A222" s="28" t="s">
        <v>543</v>
      </c>
      <c r="B222" s="28" t="s">
        <v>538</v>
      </c>
      <c r="C222" s="29">
        <v>15</v>
      </c>
      <c r="D222" s="30">
        <v>186.40856912783579</v>
      </c>
      <c r="F222" s="28" t="s">
        <v>461</v>
      </c>
    </row>
    <row r="223" spans="1:6" x14ac:dyDescent="0.4">
      <c r="A223" s="28" t="s">
        <v>543</v>
      </c>
      <c r="B223" s="28" t="s">
        <v>538</v>
      </c>
      <c r="C223" s="29">
        <v>16</v>
      </c>
      <c r="D223" s="30">
        <v>193.19765407585902</v>
      </c>
      <c r="F223" s="28" t="s">
        <v>461</v>
      </c>
    </row>
    <row r="224" spans="1:6" x14ac:dyDescent="0.4">
      <c r="A224" s="28" t="s">
        <v>543</v>
      </c>
      <c r="B224" s="28" t="s">
        <v>539</v>
      </c>
      <c r="C224" s="29">
        <v>1</v>
      </c>
      <c r="D224" s="30">
        <v>369.2902475414266</v>
      </c>
      <c r="F224" s="28" t="s">
        <v>461</v>
      </c>
    </row>
    <row r="225" spans="1:6" x14ac:dyDescent="0.4">
      <c r="A225" s="28" t="s">
        <v>543</v>
      </c>
      <c r="B225" s="28" t="s">
        <v>539</v>
      </c>
      <c r="C225" s="29">
        <v>2</v>
      </c>
      <c r="D225" s="30">
        <v>262.28724740827556</v>
      </c>
      <c r="F225" s="28" t="s">
        <v>461</v>
      </c>
    </row>
    <row r="226" spans="1:6" x14ac:dyDescent="0.4">
      <c r="A226" s="28" t="s">
        <v>543</v>
      </c>
      <c r="B226" s="28" t="s">
        <v>539</v>
      </c>
      <c r="C226" s="29">
        <v>3</v>
      </c>
      <c r="D226" s="30">
        <v>284.27812031826659</v>
      </c>
      <c r="F226" s="28" t="s">
        <v>461</v>
      </c>
    </row>
    <row r="227" spans="1:6" x14ac:dyDescent="0.4">
      <c r="A227" s="28" t="s">
        <v>543</v>
      </c>
      <c r="B227" s="28" t="s">
        <v>539</v>
      </c>
      <c r="C227" s="29">
        <v>4</v>
      </c>
      <c r="D227" s="30">
        <v>247.94746594836894</v>
      </c>
      <c r="F227" s="28" t="s">
        <v>461</v>
      </c>
    </row>
    <row r="228" spans="1:6" x14ac:dyDescent="0.4">
      <c r="A228" s="28" t="s">
        <v>543</v>
      </c>
      <c r="B228" s="28" t="s">
        <v>539</v>
      </c>
      <c r="C228" s="29">
        <v>5</v>
      </c>
      <c r="D228" s="30">
        <v>293.79520122752609</v>
      </c>
      <c r="F228" s="28" t="s">
        <v>461</v>
      </c>
    </row>
    <row r="229" spans="1:6" x14ac:dyDescent="0.4">
      <c r="A229" s="28" t="s">
        <v>543</v>
      </c>
      <c r="B229" s="28" t="s">
        <v>539</v>
      </c>
      <c r="C229" s="29">
        <v>6</v>
      </c>
      <c r="D229" s="30">
        <v>263.12132865650278</v>
      </c>
      <c r="F229" s="28" t="s">
        <v>461</v>
      </c>
    </row>
    <row r="230" spans="1:6" x14ac:dyDescent="0.4">
      <c r="A230" s="28" t="s">
        <v>543</v>
      </c>
      <c r="B230" s="28" t="s">
        <v>539</v>
      </c>
      <c r="C230" s="29">
        <v>9</v>
      </c>
      <c r="D230" s="30">
        <v>278.23637794328727</v>
      </c>
      <c r="F230" s="28" t="s">
        <v>461</v>
      </c>
    </row>
    <row r="231" spans="1:6" x14ac:dyDescent="0.4">
      <c r="A231" s="28" t="s">
        <v>543</v>
      </c>
      <c r="B231" s="28" t="s">
        <v>539</v>
      </c>
      <c r="C231" s="29">
        <v>10</v>
      </c>
      <c r="D231" s="30">
        <v>268.3984965539405</v>
      </c>
      <c r="F231" s="28" t="s">
        <v>461</v>
      </c>
    </row>
    <row r="232" spans="1:6" x14ac:dyDescent="0.4">
      <c r="A232" s="28" t="s">
        <v>543</v>
      </c>
      <c r="B232" s="28" t="s">
        <v>539</v>
      </c>
      <c r="C232" s="29">
        <v>12</v>
      </c>
      <c r="D232" s="30">
        <v>272.78811645646965</v>
      </c>
      <c r="F232" s="28" t="s">
        <v>461</v>
      </c>
    </row>
    <row r="233" spans="1:6" x14ac:dyDescent="0.4">
      <c r="A233" s="28" t="s">
        <v>543</v>
      </c>
      <c r="B233" s="28" t="s">
        <v>539</v>
      </c>
      <c r="C233" s="29">
        <v>14</v>
      </c>
      <c r="D233" s="30">
        <v>276.49336200147911</v>
      </c>
      <c r="F233" s="28" t="s">
        <v>461</v>
      </c>
    </row>
    <row r="234" spans="1:6" x14ac:dyDescent="0.4">
      <c r="A234" s="28" t="s">
        <v>543</v>
      </c>
      <c r="B234" s="28" t="s">
        <v>539</v>
      </c>
      <c r="C234" s="29">
        <v>16</v>
      </c>
      <c r="D234" s="30">
        <v>277.71240382581118</v>
      </c>
      <c r="F234" s="28" t="s">
        <v>461</v>
      </c>
    </row>
    <row r="235" spans="1:6" x14ac:dyDescent="0.4">
      <c r="A235" s="28" t="s">
        <v>543</v>
      </c>
      <c r="B235" s="28" t="s">
        <v>539</v>
      </c>
      <c r="C235" s="29">
        <v>18</v>
      </c>
      <c r="D235" s="30">
        <v>275.37590699584138</v>
      </c>
      <c r="F235" s="28" t="s">
        <v>461</v>
      </c>
    </row>
    <row r="236" spans="1:6" x14ac:dyDescent="0.4">
      <c r="A236" s="28" t="s">
        <v>543</v>
      </c>
      <c r="B236" s="28" t="s">
        <v>539</v>
      </c>
      <c r="C236" s="29">
        <v>20</v>
      </c>
      <c r="D236" s="30">
        <v>266.87469427352534</v>
      </c>
      <c r="F236" s="28" t="s">
        <v>461</v>
      </c>
    </row>
    <row r="237" spans="1:6" x14ac:dyDescent="0.4">
      <c r="A237" s="28" t="s">
        <v>543</v>
      </c>
      <c r="B237" s="28" t="s">
        <v>539</v>
      </c>
      <c r="C237" s="29">
        <v>22</v>
      </c>
      <c r="D237" s="30">
        <v>264.01957000074754</v>
      </c>
      <c r="F237" s="28" t="s">
        <v>461</v>
      </c>
    </row>
    <row r="238" spans="1:6" x14ac:dyDescent="0.4">
      <c r="A238" s="28" t="s">
        <v>543</v>
      </c>
      <c r="B238" s="28" t="s">
        <v>539</v>
      </c>
      <c r="C238" s="29">
        <v>24</v>
      </c>
      <c r="D238" s="30">
        <v>252.06440544282384</v>
      </c>
      <c r="F238" s="28" t="s">
        <v>461</v>
      </c>
    </row>
    <row r="239" spans="1:6" x14ac:dyDescent="0.4">
      <c r="A239" s="28" t="s">
        <v>543</v>
      </c>
      <c r="B239" s="28" t="s">
        <v>539</v>
      </c>
      <c r="C239" s="29">
        <v>26</v>
      </c>
      <c r="D239" s="30">
        <v>242.49920446155127</v>
      </c>
      <c r="F239" s="28" t="s">
        <v>461</v>
      </c>
    </row>
    <row r="240" spans="1:6" x14ac:dyDescent="0.4">
      <c r="A240" s="28" t="s">
        <v>543</v>
      </c>
      <c r="B240" s="28" t="s">
        <v>539</v>
      </c>
      <c r="C240" s="29">
        <v>28</v>
      </c>
      <c r="D240" s="30">
        <v>239.89537389817528</v>
      </c>
      <c r="F240" s="28" t="s">
        <v>461</v>
      </c>
    </row>
    <row r="241" spans="1:6" x14ac:dyDescent="0.4">
      <c r="A241" s="28" t="s">
        <v>543</v>
      </c>
      <c r="B241" s="28" t="s">
        <v>539</v>
      </c>
      <c r="C241" s="29">
        <v>30</v>
      </c>
      <c r="D241" s="30">
        <v>223.45969596836426</v>
      </c>
      <c r="F241" s="28" t="s">
        <v>461</v>
      </c>
    </row>
    <row r="242" spans="1:6" x14ac:dyDescent="0.4">
      <c r="A242" s="28" t="s">
        <v>543</v>
      </c>
      <c r="B242" s="28" t="s">
        <v>539</v>
      </c>
      <c r="C242" s="29">
        <v>32</v>
      </c>
      <c r="D242" s="30">
        <v>230.95038717840495</v>
      </c>
      <c r="F242" s="28" t="s">
        <v>461</v>
      </c>
    </row>
    <row r="243" spans="1:6" x14ac:dyDescent="0.4">
      <c r="A243" s="28" t="s">
        <v>140</v>
      </c>
      <c r="B243" s="28" t="s">
        <v>539</v>
      </c>
      <c r="C243" s="29">
        <v>1</v>
      </c>
      <c r="D243" s="42">
        <v>28.032120182076845</v>
      </c>
      <c r="E243" s="42"/>
      <c r="F243" s="28" t="s">
        <v>464</v>
      </c>
    </row>
    <row r="244" spans="1:6" x14ac:dyDescent="0.4">
      <c r="A244" s="28" t="s">
        <v>140</v>
      </c>
      <c r="B244" s="28" t="s">
        <v>539</v>
      </c>
      <c r="C244" s="29">
        <v>2</v>
      </c>
      <c r="D244" s="42">
        <v>27.965463186854475</v>
      </c>
      <c r="E244" s="42"/>
      <c r="F244" s="28" t="s">
        <v>464</v>
      </c>
    </row>
    <row r="245" spans="1:6" x14ac:dyDescent="0.4">
      <c r="A245" s="28" t="s">
        <v>140</v>
      </c>
      <c r="B245" s="28" t="s">
        <v>539</v>
      </c>
      <c r="C245" s="29">
        <v>3</v>
      </c>
      <c r="D245" s="42">
        <v>28.070132684757713</v>
      </c>
      <c r="E245" s="42"/>
      <c r="F245" s="28" t="s">
        <v>464</v>
      </c>
    </row>
    <row r="246" spans="1:6" x14ac:dyDescent="0.4">
      <c r="A246" s="28" t="s">
        <v>140</v>
      </c>
      <c r="B246" s="28" t="s">
        <v>539</v>
      </c>
      <c r="C246" s="29">
        <v>4</v>
      </c>
      <c r="D246" s="42">
        <v>29.075932696450938</v>
      </c>
      <c r="E246" s="42"/>
      <c r="F246" s="28" t="s">
        <v>464</v>
      </c>
    </row>
    <row r="247" spans="1:6" x14ac:dyDescent="0.4">
      <c r="A247" s="28" t="s">
        <v>140</v>
      </c>
      <c r="B247" s="28" t="s">
        <v>539</v>
      </c>
      <c r="C247" s="29">
        <v>5</v>
      </c>
      <c r="D247" s="42">
        <v>28.013384161798129</v>
      </c>
      <c r="E247" s="42"/>
      <c r="F247" s="28" t="s">
        <v>464</v>
      </c>
    </row>
    <row r="248" spans="1:6" x14ac:dyDescent="0.4">
      <c r="A248" s="28" t="s">
        <v>140</v>
      </c>
      <c r="B248" s="28" t="s">
        <v>539</v>
      </c>
      <c r="C248" s="29">
        <v>6</v>
      </c>
      <c r="D248" s="42">
        <v>28.214436071712086</v>
      </c>
      <c r="E248" s="42"/>
      <c r="F248" s="28" t="s">
        <v>464</v>
      </c>
    </row>
    <row r="249" spans="1:6" x14ac:dyDescent="0.4">
      <c r="A249" s="28" t="s">
        <v>140</v>
      </c>
      <c r="B249" s="28" t="s">
        <v>539</v>
      </c>
      <c r="C249" s="29">
        <v>9</v>
      </c>
      <c r="D249" s="42">
        <v>27.906192507318913</v>
      </c>
      <c r="E249" s="42"/>
      <c r="F249" s="28" t="s">
        <v>464</v>
      </c>
    </row>
    <row r="250" spans="1:6" x14ac:dyDescent="0.4">
      <c r="A250" s="28" t="s">
        <v>140</v>
      </c>
      <c r="B250" s="28" t="s">
        <v>539</v>
      </c>
      <c r="C250" s="29">
        <v>10</v>
      </c>
      <c r="D250" s="42">
        <v>28.104181798533467</v>
      </c>
      <c r="E250" s="42"/>
      <c r="F250" s="28" t="s">
        <v>464</v>
      </c>
    </row>
    <row r="251" spans="1:6" x14ac:dyDescent="0.4">
      <c r="A251" s="28" t="s">
        <v>140</v>
      </c>
      <c r="B251" s="28" t="s">
        <v>539</v>
      </c>
      <c r="C251" s="29">
        <v>12</v>
      </c>
      <c r="D251" s="42">
        <v>27.539398879554732</v>
      </c>
      <c r="E251" s="42"/>
      <c r="F251" s="28" t="s">
        <v>464</v>
      </c>
    </row>
    <row r="252" spans="1:6" x14ac:dyDescent="0.4">
      <c r="A252" s="28" t="s">
        <v>140</v>
      </c>
      <c r="B252" s="28" t="s">
        <v>539</v>
      </c>
      <c r="C252" s="29">
        <v>14</v>
      </c>
      <c r="D252" s="42">
        <v>27.506070381943545</v>
      </c>
      <c r="E252" s="42"/>
      <c r="F252" s="28" t="s">
        <v>464</v>
      </c>
    </row>
    <row r="253" spans="1:6" x14ac:dyDescent="0.4">
      <c r="A253" s="28" t="s">
        <v>140</v>
      </c>
      <c r="B253" s="28" t="s">
        <v>539</v>
      </c>
      <c r="C253" s="29">
        <v>16</v>
      </c>
      <c r="D253" s="42">
        <v>27.565521215520253</v>
      </c>
      <c r="E253" s="42"/>
      <c r="F253" s="28" t="s">
        <v>464</v>
      </c>
    </row>
    <row r="254" spans="1:6" x14ac:dyDescent="0.4">
      <c r="A254" s="28" t="s">
        <v>140</v>
      </c>
      <c r="B254" s="28" t="s">
        <v>539</v>
      </c>
      <c r="C254" s="29">
        <v>18</v>
      </c>
      <c r="D254" s="42">
        <v>27.522824707769711</v>
      </c>
      <c r="E254" s="42"/>
      <c r="F254" s="28" t="s">
        <v>464</v>
      </c>
    </row>
    <row r="255" spans="1:6" x14ac:dyDescent="0.4">
      <c r="A255" s="28" t="s">
        <v>140</v>
      </c>
      <c r="B255" s="28" t="s">
        <v>539</v>
      </c>
      <c r="C255" s="29">
        <v>20</v>
      </c>
      <c r="D255" s="42">
        <v>27.412750588632228</v>
      </c>
      <c r="E255" s="42"/>
      <c r="F255" s="28" t="s">
        <v>464</v>
      </c>
    </row>
    <row r="256" spans="1:6" x14ac:dyDescent="0.4">
      <c r="A256" s="28" t="s">
        <v>140</v>
      </c>
      <c r="B256" s="28" t="s">
        <v>539</v>
      </c>
      <c r="C256" s="29">
        <v>22</v>
      </c>
      <c r="D256" s="42">
        <v>27.491477904611081</v>
      </c>
      <c r="E256" s="42"/>
      <c r="F256" s="28" t="s">
        <v>464</v>
      </c>
    </row>
    <row r="257" spans="1:6" x14ac:dyDescent="0.4">
      <c r="A257" s="28" t="s">
        <v>140</v>
      </c>
      <c r="B257" s="28" t="s">
        <v>539</v>
      </c>
      <c r="C257" s="29">
        <v>24</v>
      </c>
      <c r="D257" s="42">
        <v>27.605155104571391</v>
      </c>
      <c r="E257" s="42"/>
      <c r="F257" s="28" t="s">
        <v>464</v>
      </c>
    </row>
    <row r="258" spans="1:6" x14ac:dyDescent="0.4">
      <c r="A258" s="28" t="s">
        <v>140</v>
      </c>
      <c r="B258" s="28" t="s">
        <v>539</v>
      </c>
      <c r="C258" s="29">
        <v>26</v>
      </c>
      <c r="D258" s="42">
        <v>27.84818290607133</v>
      </c>
      <c r="E258" s="42"/>
      <c r="F258" s="28" t="s">
        <v>464</v>
      </c>
    </row>
    <row r="259" spans="1:6" x14ac:dyDescent="0.4">
      <c r="A259" s="28" t="s">
        <v>140</v>
      </c>
      <c r="B259" s="28" t="s">
        <v>539</v>
      </c>
      <c r="C259" s="29">
        <v>28</v>
      </c>
      <c r="D259" s="42">
        <v>27.519762089070301</v>
      </c>
      <c r="E259" s="42"/>
      <c r="F259" s="28" t="s">
        <v>464</v>
      </c>
    </row>
    <row r="260" spans="1:6" x14ac:dyDescent="0.4">
      <c r="A260" s="28" t="s">
        <v>140</v>
      </c>
      <c r="B260" s="28" t="s">
        <v>539</v>
      </c>
      <c r="C260" s="29">
        <v>30</v>
      </c>
      <c r="D260" s="42">
        <v>27.239982863177495</v>
      </c>
      <c r="E260" s="42"/>
      <c r="F260" s="28" t="s">
        <v>464</v>
      </c>
    </row>
    <row r="261" spans="1:6" x14ac:dyDescent="0.4">
      <c r="A261" s="28" t="s">
        <v>140</v>
      </c>
      <c r="B261" s="28" t="s">
        <v>539</v>
      </c>
      <c r="C261" s="29">
        <v>32</v>
      </c>
      <c r="D261" s="42">
        <v>27.386448098625564</v>
      </c>
      <c r="E261" s="42"/>
      <c r="F261" s="28" t="s">
        <v>464</v>
      </c>
    </row>
    <row r="262" spans="1:6" x14ac:dyDescent="0.4">
      <c r="A262" s="28" t="s">
        <v>139</v>
      </c>
      <c r="B262" s="28" t="s">
        <v>538</v>
      </c>
      <c r="C262" s="29">
        <v>1</v>
      </c>
      <c r="D262" s="30">
        <v>333.62945250680463</v>
      </c>
      <c r="F262" s="28" t="s">
        <v>461</v>
      </c>
    </row>
    <row r="263" spans="1:6" x14ac:dyDescent="0.4">
      <c r="A263" s="28" t="s">
        <v>139</v>
      </c>
      <c r="B263" s="28" t="s">
        <v>538</v>
      </c>
      <c r="C263" s="29">
        <v>2</v>
      </c>
      <c r="D263" s="30">
        <v>393.10607619234327</v>
      </c>
      <c r="F263" s="28" t="s">
        <v>461</v>
      </c>
    </row>
    <row r="264" spans="1:6" x14ac:dyDescent="0.4">
      <c r="A264" s="28" t="s">
        <v>139</v>
      </c>
      <c r="B264" s="28" t="s">
        <v>538</v>
      </c>
      <c r="C264" s="29">
        <v>3</v>
      </c>
      <c r="D264" s="30">
        <v>432.76455210125363</v>
      </c>
      <c r="F264" s="28" t="s">
        <v>461</v>
      </c>
    </row>
    <row r="265" spans="1:6" x14ac:dyDescent="0.4">
      <c r="A265" s="28" t="s">
        <v>139</v>
      </c>
      <c r="B265" s="28" t="s">
        <v>538</v>
      </c>
      <c r="C265" s="29">
        <v>4</v>
      </c>
      <c r="D265" s="30">
        <v>506.5031444721555</v>
      </c>
      <c r="F265" s="28" t="s">
        <v>461</v>
      </c>
    </row>
    <row r="266" spans="1:6" x14ac:dyDescent="0.4">
      <c r="A266" s="28" t="s">
        <v>139</v>
      </c>
      <c r="B266" s="28" t="s">
        <v>538</v>
      </c>
      <c r="C266" s="29">
        <v>5</v>
      </c>
      <c r="D266" s="30">
        <v>527.7574702773644</v>
      </c>
      <c r="F266" s="28" t="s">
        <v>461</v>
      </c>
    </row>
    <row r="267" spans="1:6" x14ac:dyDescent="0.4">
      <c r="A267" s="28" t="s">
        <v>139</v>
      </c>
      <c r="B267" s="28" t="s">
        <v>538</v>
      </c>
      <c r="C267" s="29">
        <v>6</v>
      </c>
      <c r="D267" s="30">
        <v>558.81828582598871</v>
      </c>
      <c r="F267" s="28" t="s">
        <v>461</v>
      </c>
    </row>
    <row r="268" spans="1:6" x14ac:dyDescent="0.4">
      <c r="A268" s="28" t="s">
        <v>139</v>
      </c>
      <c r="B268" s="28" t="s">
        <v>538</v>
      </c>
      <c r="C268" s="29">
        <v>7</v>
      </c>
      <c r="D268" s="30">
        <v>522.99978398963435</v>
      </c>
      <c r="F268" s="28" t="s">
        <v>461</v>
      </c>
    </row>
    <row r="269" spans="1:6" x14ac:dyDescent="0.4">
      <c r="A269" s="28" t="s">
        <v>139</v>
      </c>
      <c r="B269" s="28" t="s">
        <v>538</v>
      </c>
      <c r="C269" s="29">
        <v>8</v>
      </c>
      <c r="D269" s="30">
        <v>558.48558049118242</v>
      </c>
      <c r="F269" s="28" t="s">
        <v>461</v>
      </c>
    </row>
    <row r="270" spans="1:6" x14ac:dyDescent="0.4">
      <c r="A270" s="28" t="s">
        <v>139</v>
      </c>
      <c r="B270" s="28" t="s">
        <v>538</v>
      </c>
      <c r="C270" s="29">
        <v>10</v>
      </c>
      <c r="D270" s="30">
        <v>521.16713210374292</v>
      </c>
      <c r="F270" s="28" t="s">
        <v>461</v>
      </c>
    </row>
    <row r="271" spans="1:6" x14ac:dyDescent="0.4">
      <c r="A271" s="28" t="s">
        <v>139</v>
      </c>
      <c r="B271" s="28" t="s">
        <v>538</v>
      </c>
      <c r="C271" s="29">
        <v>11</v>
      </c>
      <c r="D271" s="30">
        <v>494.71151289772905</v>
      </c>
      <c r="F271" s="28" t="s">
        <v>461</v>
      </c>
    </row>
    <row r="272" spans="1:6" x14ac:dyDescent="0.4">
      <c r="A272" s="28" t="s">
        <v>139</v>
      </c>
      <c r="B272" s="28" t="s">
        <v>538</v>
      </c>
      <c r="C272" s="29">
        <v>12</v>
      </c>
      <c r="D272" s="30">
        <v>476.598479961983</v>
      </c>
      <c r="F272" s="28" t="s">
        <v>461</v>
      </c>
    </row>
    <row r="273" spans="1:6" x14ac:dyDescent="0.4">
      <c r="A273" s="28" t="s">
        <v>139</v>
      </c>
      <c r="B273" s="28" t="s">
        <v>538</v>
      </c>
      <c r="C273" s="29">
        <v>13</v>
      </c>
      <c r="D273" s="30">
        <v>502.6548527662294</v>
      </c>
      <c r="F273" s="28" t="s">
        <v>461</v>
      </c>
    </row>
    <row r="274" spans="1:6" x14ac:dyDescent="0.4">
      <c r="A274" s="28" t="s">
        <v>139</v>
      </c>
      <c r="B274" s="28" t="s">
        <v>538</v>
      </c>
      <c r="C274" s="29">
        <v>14</v>
      </c>
      <c r="D274" s="30">
        <v>471.58571958423488</v>
      </c>
      <c r="F274" s="28" t="s">
        <v>461</v>
      </c>
    </row>
    <row r="275" spans="1:6" x14ac:dyDescent="0.4">
      <c r="A275" s="28" t="s">
        <v>139</v>
      </c>
      <c r="B275" s="28" t="s">
        <v>538</v>
      </c>
      <c r="C275" s="29">
        <v>15</v>
      </c>
      <c r="D275" s="30">
        <v>499.50801480785316</v>
      </c>
      <c r="F275" s="28" t="s">
        <v>461</v>
      </c>
    </row>
    <row r="276" spans="1:6" x14ac:dyDescent="0.4">
      <c r="A276" s="28" t="s">
        <v>139</v>
      </c>
      <c r="B276" s="28" t="s">
        <v>538</v>
      </c>
      <c r="C276" s="29">
        <v>16</v>
      </c>
      <c r="D276" s="30">
        <v>497.4729671766213</v>
      </c>
      <c r="F276" s="28" t="s">
        <v>461</v>
      </c>
    </row>
    <row r="277" spans="1:6" x14ac:dyDescent="0.4">
      <c r="A277" s="28" t="s">
        <v>666</v>
      </c>
      <c r="B277" s="28" t="s">
        <v>539</v>
      </c>
      <c r="C277" s="29">
        <v>1</v>
      </c>
      <c r="D277" s="30">
        <v>390.99855566748931</v>
      </c>
      <c r="F277" s="28" t="s">
        <v>461</v>
      </c>
    </row>
    <row r="278" spans="1:6" x14ac:dyDescent="0.4">
      <c r="A278" s="28" t="s">
        <v>666</v>
      </c>
      <c r="B278" s="28" t="s">
        <v>539</v>
      </c>
      <c r="C278" s="29">
        <v>2</v>
      </c>
      <c r="D278" s="30">
        <v>411.7216074935339</v>
      </c>
      <c r="F278" s="28" t="s">
        <v>461</v>
      </c>
    </row>
    <row r="279" spans="1:6" x14ac:dyDescent="0.4">
      <c r="A279" s="28" t="s">
        <v>666</v>
      </c>
      <c r="B279" s="28" t="s">
        <v>539</v>
      </c>
      <c r="C279" s="29">
        <v>3</v>
      </c>
      <c r="D279" s="30">
        <v>468.85696262394055</v>
      </c>
      <c r="F279" s="28" t="s">
        <v>461</v>
      </c>
    </row>
    <row r="280" spans="1:6" x14ac:dyDescent="0.4">
      <c r="A280" s="28" t="s">
        <v>666</v>
      </c>
      <c r="B280" s="28" t="s">
        <v>539</v>
      </c>
      <c r="C280" s="29">
        <v>4</v>
      </c>
      <c r="D280" s="30">
        <v>486.783752920685</v>
      </c>
      <c r="F280" s="28" t="s">
        <v>461</v>
      </c>
    </row>
    <row r="281" spans="1:6" x14ac:dyDescent="0.4">
      <c r="A281" s="28" t="s">
        <v>666</v>
      </c>
      <c r="B281" s="28" t="s">
        <v>539</v>
      </c>
      <c r="C281" s="29">
        <v>5</v>
      </c>
      <c r="D281" s="30">
        <v>541.26848514310927</v>
      </c>
      <c r="F281" s="28" t="s">
        <v>461</v>
      </c>
    </row>
    <row r="282" spans="1:6" x14ac:dyDescent="0.4">
      <c r="A282" s="28" t="s">
        <v>666</v>
      </c>
      <c r="B282" s="28" t="s">
        <v>539</v>
      </c>
      <c r="C282" s="29">
        <v>6</v>
      </c>
      <c r="D282" s="30">
        <v>531.86817413078404</v>
      </c>
      <c r="F282" s="28" t="s">
        <v>461</v>
      </c>
    </row>
    <row r="283" spans="1:6" x14ac:dyDescent="0.4">
      <c r="A283" s="28" t="s">
        <v>666</v>
      </c>
      <c r="B283" s="28" t="s">
        <v>539</v>
      </c>
      <c r="C283" s="29">
        <v>9</v>
      </c>
      <c r="D283" s="30">
        <v>602.2169241771071</v>
      </c>
      <c r="F283" s="28" t="s">
        <v>461</v>
      </c>
    </row>
    <row r="284" spans="1:6" x14ac:dyDescent="0.4">
      <c r="A284" s="28" t="s">
        <v>666</v>
      </c>
      <c r="B284" s="28" t="s">
        <v>539</v>
      </c>
      <c r="C284" s="29">
        <v>10</v>
      </c>
      <c r="D284" s="30">
        <v>615.45150289248807</v>
      </c>
      <c r="F284" s="28" t="s">
        <v>461</v>
      </c>
    </row>
    <row r="285" spans="1:6" x14ac:dyDescent="0.4">
      <c r="A285" s="28" t="s">
        <v>666</v>
      </c>
      <c r="B285" s="28" t="s">
        <v>539</v>
      </c>
      <c r="C285" s="29">
        <v>12</v>
      </c>
      <c r="D285" s="30">
        <v>620.42175184182179</v>
      </c>
      <c r="F285" s="28" t="s">
        <v>461</v>
      </c>
    </row>
    <row r="286" spans="1:6" x14ac:dyDescent="0.4">
      <c r="A286" s="28" t="s">
        <v>666</v>
      </c>
      <c r="B286" s="28" t="s">
        <v>539</v>
      </c>
      <c r="C286" s="29">
        <v>14</v>
      </c>
      <c r="D286" s="30">
        <v>637.11723379469822</v>
      </c>
      <c r="F286" s="28" t="s">
        <v>461</v>
      </c>
    </row>
    <row r="287" spans="1:6" x14ac:dyDescent="0.4">
      <c r="A287" s="28" t="s">
        <v>666</v>
      </c>
      <c r="B287" s="28" t="s">
        <v>539</v>
      </c>
      <c r="C287" s="29">
        <v>16</v>
      </c>
      <c r="D287" s="30">
        <v>629.79558310481661</v>
      </c>
      <c r="F287" s="28" t="s">
        <v>461</v>
      </c>
    </row>
    <row r="288" spans="1:6" x14ac:dyDescent="0.4">
      <c r="A288" s="28" t="s">
        <v>666</v>
      </c>
      <c r="B288" s="28" t="s">
        <v>539</v>
      </c>
      <c r="C288" s="29">
        <v>18</v>
      </c>
      <c r="D288" s="30">
        <v>634.15944579448194</v>
      </c>
      <c r="F288" s="28" t="s">
        <v>461</v>
      </c>
    </row>
    <row r="289" spans="1:6" x14ac:dyDescent="0.4">
      <c r="A289" s="28" t="s">
        <v>666</v>
      </c>
      <c r="B289" s="28" t="s">
        <v>539</v>
      </c>
      <c r="C289" s="29">
        <v>20</v>
      </c>
      <c r="D289" s="30">
        <v>629.82735880401322</v>
      </c>
      <c r="F289" s="28" t="s">
        <v>461</v>
      </c>
    </row>
    <row r="290" spans="1:6" x14ac:dyDescent="0.4">
      <c r="A290" s="28" t="s">
        <v>666</v>
      </c>
      <c r="B290" s="28" t="s">
        <v>539</v>
      </c>
      <c r="C290" s="29">
        <v>22</v>
      </c>
      <c r="D290" s="30">
        <v>624.33545879286885</v>
      </c>
      <c r="F290" s="28" t="s">
        <v>461</v>
      </c>
    </row>
    <row r="291" spans="1:6" x14ac:dyDescent="0.4">
      <c r="A291" s="28" t="s">
        <v>666</v>
      </c>
      <c r="B291" s="28" t="s">
        <v>539</v>
      </c>
      <c r="C291" s="29">
        <v>24</v>
      </c>
      <c r="D291" s="30">
        <v>614.36583316993779</v>
      </c>
      <c r="F291" s="28" t="s">
        <v>461</v>
      </c>
    </row>
    <row r="292" spans="1:6" x14ac:dyDescent="0.4">
      <c r="A292" s="28" t="s">
        <v>666</v>
      </c>
      <c r="B292" s="28" t="s">
        <v>539</v>
      </c>
      <c r="C292" s="29">
        <v>26</v>
      </c>
      <c r="D292" s="30">
        <v>606.16240682735076</v>
      </c>
      <c r="F292" s="28" t="s">
        <v>461</v>
      </c>
    </row>
    <row r="293" spans="1:6" x14ac:dyDescent="0.4">
      <c r="A293" s="28" t="s">
        <v>666</v>
      </c>
      <c r="B293" s="28" t="s">
        <v>539</v>
      </c>
      <c r="C293" s="29">
        <v>28</v>
      </c>
      <c r="D293" s="30">
        <v>606.2471420252084</v>
      </c>
      <c r="F293" s="28" t="s">
        <v>461</v>
      </c>
    </row>
    <row r="294" spans="1:6" x14ac:dyDescent="0.4">
      <c r="A294" s="28" t="s">
        <v>666</v>
      </c>
      <c r="B294" s="28" t="s">
        <v>539</v>
      </c>
      <c r="C294" s="29">
        <v>30</v>
      </c>
      <c r="D294" s="30">
        <v>606.98592703152917</v>
      </c>
      <c r="F294" s="28" t="s">
        <v>461</v>
      </c>
    </row>
    <row r="295" spans="1:6" x14ac:dyDescent="0.4">
      <c r="A295" s="28" t="s">
        <v>666</v>
      </c>
      <c r="B295" s="28" t="s">
        <v>539</v>
      </c>
      <c r="C295" s="29">
        <v>32</v>
      </c>
      <c r="D295" s="30">
        <v>598.48592749644058</v>
      </c>
      <c r="F295" s="28" t="s">
        <v>461</v>
      </c>
    </row>
    <row r="296" spans="1:6" x14ac:dyDescent="0.4">
      <c r="A296" s="28" t="s">
        <v>519</v>
      </c>
      <c r="B296" s="28" t="s">
        <v>538</v>
      </c>
      <c r="C296" s="29">
        <v>1</v>
      </c>
      <c r="D296" s="30">
        <v>6.8651176003562444</v>
      </c>
      <c r="F296" s="28" t="s">
        <v>461</v>
      </c>
    </row>
    <row r="297" spans="1:6" x14ac:dyDescent="0.4">
      <c r="A297" s="28" t="s">
        <v>519</v>
      </c>
      <c r="B297" s="28" t="s">
        <v>538</v>
      </c>
      <c r="C297" s="29">
        <v>2</v>
      </c>
      <c r="D297" s="30">
        <v>13.508149190818406</v>
      </c>
      <c r="F297" s="28" t="s">
        <v>461</v>
      </c>
    </row>
    <row r="298" spans="1:6" x14ac:dyDescent="0.4">
      <c r="A298" s="28" t="s">
        <v>519</v>
      </c>
      <c r="B298" s="28" t="s">
        <v>538</v>
      </c>
      <c r="C298" s="29">
        <v>3</v>
      </c>
      <c r="D298" s="30">
        <v>16.040414919979003</v>
      </c>
      <c r="F298" s="28" t="s">
        <v>461</v>
      </c>
    </row>
    <row r="299" spans="1:6" x14ac:dyDescent="0.4">
      <c r="A299" s="28" t="s">
        <v>519</v>
      </c>
      <c r="B299" s="28" t="s">
        <v>538</v>
      </c>
      <c r="C299" s="29">
        <v>4</v>
      </c>
      <c r="D299" s="30">
        <v>31.394746017329744</v>
      </c>
      <c r="F299" s="28" t="s">
        <v>461</v>
      </c>
    </row>
    <row r="300" spans="1:6" x14ac:dyDescent="0.4">
      <c r="A300" s="28" t="s">
        <v>519</v>
      </c>
      <c r="B300" s="28" t="s">
        <v>538</v>
      </c>
      <c r="C300" s="29">
        <v>5</v>
      </c>
      <c r="D300" s="30">
        <v>23.779484454335147</v>
      </c>
      <c r="F300" s="28" t="s">
        <v>461</v>
      </c>
    </row>
    <row r="301" spans="1:6" x14ac:dyDescent="0.4">
      <c r="A301" s="28" t="s">
        <v>519</v>
      </c>
      <c r="B301" s="28" t="s">
        <v>538</v>
      </c>
      <c r="C301" s="29">
        <v>6</v>
      </c>
      <c r="D301" s="30">
        <v>25.030556324369204</v>
      </c>
      <c r="F301" s="28" t="s">
        <v>461</v>
      </c>
    </row>
    <row r="302" spans="1:6" x14ac:dyDescent="0.4">
      <c r="A302" s="28" t="s">
        <v>519</v>
      </c>
      <c r="B302" s="28" t="s">
        <v>538</v>
      </c>
      <c r="C302" s="29">
        <v>7</v>
      </c>
      <c r="D302" s="30">
        <v>18.437642859993502</v>
      </c>
      <c r="F302" s="28" t="s">
        <v>461</v>
      </c>
    </row>
    <row r="303" spans="1:6" x14ac:dyDescent="0.4">
      <c r="A303" s="28" t="s">
        <v>519</v>
      </c>
      <c r="B303" s="28" t="s">
        <v>538</v>
      </c>
      <c r="C303" s="29">
        <v>8</v>
      </c>
      <c r="D303" s="30">
        <v>20.522799674808361</v>
      </c>
      <c r="F303" s="28" t="s">
        <v>461</v>
      </c>
    </row>
    <row r="304" spans="1:6" x14ac:dyDescent="0.4">
      <c r="A304" s="28" t="s">
        <v>519</v>
      </c>
      <c r="B304" s="28" t="s">
        <v>538</v>
      </c>
      <c r="C304" s="29">
        <v>10</v>
      </c>
      <c r="D304" s="30">
        <v>15.814074224175327</v>
      </c>
      <c r="F304" s="28" t="s">
        <v>461</v>
      </c>
    </row>
    <row r="305" spans="1:6" x14ac:dyDescent="0.4">
      <c r="A305" s="28" t="s">
        <v>519</v>
      </c>
      <c r="B305" s="28" t="s">
        <v>538</v>
      </c>
      <c r="C305" s="29">
        <v>11</v>
      </c>
      <c r="D305" s="30">
        <v>12.817777141197785</v>
      </c>
      <c r="F305" s="28" t="s">
        <v>461</v>
      </c>
    </row>
    <row r="306" spans="1:6" x14ac:dyDescent="0.4">
      <c r="A306" s="28" t="s">
        <v>519</v>
      </c>
      <c r="B306" s="28" t="s">
        <v>538</v>
      </c>
      <c r="C306" s="29">
        <v>12</v>
      </c>
      <c r="D306" s="30">
        <v>10.571554521244328</v>
      </c>
      <c r="F306" s="28" t="s">
        <v>461</v>
      </c>
    </row>
    <row r="307" spans="1:6" x14ac:dyDescent="0.4">
      <c r="A307" s="28" t="s">
        <v>519</v>
      </c>
      <c r="B307" s="28" t="s">
        <v>538</v>
      </c>
      <c r="C307" s="29">
        <v>13</v>
      </c>
      <c r="D307" s="30">
        <v>13.286978681745511</v>
      </c>
      <c r="F307" s="28" t="s">
        <v>461</v>
      </c>
    </row>
    <row r="308" spans="1:6" x14ac:dyDescent="0.4">
      <c r="A308" s="28" t="s">
        <v>519</v>
      </c>
      <c r="B308" s="28" t="s">
        <v>538</v>
      </c>
      <c r="C308" s="29">
        <v>14</v>
      </c>
      <c r="D308" s="30">
        <v>10.518111801300257</v>
      </c>
      <c r="F308" s="28" t="s">
        <v>461</v>
      </c>
    </row>
    <row r="309" spans="1:6" x14ac:dyDescent="0.4">
      <c r="A309" s="28" t="s">
        <v>519</v>
      </c>
      <c r="B309" s="28" t="s">
        <v>538</v>
      </c>
      <c r="C309" s="29">
        <v>15</v>
      </c>
      <c r="D309" s="30">
        <v>15.818728325177744</v>
      </c>
      <c r="F309" s="28" t="s">
        <v>461</v>
      </c>
    </row>
    <row r="310" spans="1:6" x14ac:dyDescent="0.4">
      <c r="A310" s="28" t="s">
        <v>519</v>
      </c>
      <c r="B310" s="28" t="s">
        <v>538</v>
      </c>
      <c r="C310" s="29">
        <v>16</v>
      </c>
      <c r="D310" s="30">
        <v>13.355677902304471</v>
      </c>
      <c r="F310" s="28" t="s">
        <v>461</v>
      </c>
    </row>
    <row r="311" spans="1:6" x14ac:dyDescent="0.4">
      <c r="A311" s="28" t="s">
        <v>519</v>
      </c>
      <c r="B311" s="28" t="s">
        <v>539</v>
      </c>
      <c r="C311" s="29">
        <v>1</v>
      </c>
      <c r="D311" s="30">
        <v>4.7542116115418782</v>
      </c>
      <c r="F311" s="28" t="s">
        <v>461</v>
      </c>
    </row>
    <row r="312" spans="1:6" x14ac:dyDescent="0.4">
      <c r="A312" s="28" t="s">
        <v>519</v>
      </c>
      <c r="B312" s="28" t="s">
        <v>539</v>
      </c>
      <c r="C312" s="29">
        <v>2</v>
      </c>
      <c r="D312" s="30">
        <v>3.6868839767043129</v>
      </c>
      <c r="F312" s="28" t="s">
        <v>461</v>
      </c>
    </row>
    <row r="313" spans="1:6" x14ac:dyDescent="0.4">
      <c r="A313" s="28" t="s">
        <v>519</v>
      </c>
      <c r="B313" s="28" t="s">
        <v>539</v>
      </c>
      <c r="C313" s="29">
        <v>3</v>
      </c>
      <c r="D313" s="30">
        <v>4.3595381790929517</v>
      </c>
      <c r="F313" s="28" t="s">
        <v>461</v>
      </c>
    </row>
    <row r="314" spans="1:6" x14ac:dyDescent="0.4">
      <c r="A314" s="28" t="s">
        <v>519</v>
      </c>
      <c r="B314" s="28" t="s">
        <v>539</v>
      </c>
      <c r="C314" s="29">
        <v>4</v>
      </c>
      <c r="D314" s="30">
        <v>4.9827071229712407</v>
      </c>
      <c r="F314" s="28" t="s">
        <v>461</v>
      </c>
    </row>
    <row r="315" spans="1:6" x14ac:dyDescent="0.4">
      <c r="A315" s="28" t="s">
        <v>519</v>
      </c>
      <c r="B315" s="28" t="s">
        <v>539</v>
      </c>
      <c r="C315" s="29">
        <v>5</v>
      </c>
      <c r="D315" s="30">
        <v>6.2793496842071406</v>
      </c>
      <c r="F315" s="28" t="s">
        <v>461</v>
      </c>
    </row>
    <row r="316" spans="1:6" x14ac:dyDescent="0.4">
      <c r="A316" s="28" t="s">
        <v>519</v>
      </c>
      <c r="B316" s="28" t="s">
        <v>539</v>
      </c>
      <c r="C316" s="29">
        <v>6</v>
      </c>
      <c r="D316" s="30">
        <v>5.8678215958326287</v>
      </c>
      <c r="F316" s="28" t="s">
        <v>461</v>
      </c>
    </row>
    <row r="317" spans="1:6" x14ac:dyDescent="0.4">
      <c r="A317" s="28" t="s">
        <v>519</v>
      </c>
      <c r="B317" s="28" t="s">
        <v>539</v>
      </c>
      <c r="C317" s="29">
        <v>9</v>
      </c>
      <c r="D317" s="30">
        <v>10.108940885761072</v>
      </c>
      <c r="F317" s="28" t="s">
        <v>461</v>
      </c>
    </row>
    <row r="318" spans="1:6" x14ac:dyDescent="0.4">
      <c r="A318" s="28" t="s">
        <v>519</v>
      </c>
      <c r="B318" s="28" t="s">
        <v>539</v>
      </c>
      <c r="C318" s="29">
        <v>10</v>
      </c>
      <c r="D318" s="30">
        <v>9.2633584052766711</v>
      </c>
      <c r="F318" s="28" t="s">
        <v>461</v>
      </c>
    </row>
    <row r="319" spans="1:6" x14ac:dyDescent="0.4">
      <c r="A319" s="28" t="s">
        <v>519</v>
      </c>
      <c r="B319" s="28" t="s">
        <v>539</v>
      </c>
      <c r="C319" s="29">
        <v>12</v>
      </c>
      <c r="D319" s="30">
        <v>10.974496711929921</v>
      </c>
      <c r="F319" s="28" t="s">
        <v>461</v>
      </c>
    </row>
    <row r="320" spans="1:6" x14ac:dyDescent="0.4">
      <c r="A320" s="28" t="s">
        <v>519</v>
      </c>
      <c r="B320" s="28" t="s">
        <v>539</v>
      </c>
      <c r="C320" s="29">
        <v>14</v>
      </c>
      <c r="D320" s="30">
        <v>12.201646886641251</v>
      </c>
      <c r="F320" s="28" t="s">
        <v>461</v>
      </c>
    </row>
    <row r="321" spans="1:6" x14ac:dyDescent="0.4">
      <c r="A321" s="28" t="s">
        <v>519</v>
      </c>
      <c r="B321" s="28" t="s">
        <v>539</v>
      </c>
      <c r="C321" s="29">
        <v>16</v>
      </c>
      <c r="D321" s="30">
        <v>11.1829572101043</v>
      </c>
      <c r="F321" s="28" t="s">
        <v>461</v>
      </c>
    </row>
    <row r="322" spans="1:6" x14ac:dyDescent="0.4">
      <c r="A322" s="28" t="s">
        <v>519</v>
      </c>
      <c r="B322" s="28" t="s">
        <v>539</v>
      </c>
      <c r="C322" s="29">
        <v>18</v>
      </c>
      <c r="D322" s="30">
        <v>12.145656605155526</v>
      </c>
      <c r="F322" s="28" t="s">
        <v>461</v>
      </c>
    </row>
    <row r="323" spans="1:6" x14ac:dyDescent="0.4">
      <c r="A323" s="28" t="s">
        <v>519</v>
      </c>
      <c r="B323" s="28" t="s">
        <v>539</v>
      </c>
      <c r="C323" s="29">
        <v>20</v>
      </c>
      <c r="D323" s="30">
        <v>12.218558022532962</v>
      </c>
      <c r="F323" s="28" t="s">
        <v>461</v>
      </c>
    </row>
    <row r="324" spans="1:6" x14ac:dyDescent="0.4">
      <c r="A324" s="28" t="s">
        <v>519</v>
      </c>
      <c r="B324" s="28" t="s">
        <v>539</v>
      </c>
      <c r="C324" s="29">
        <v>22</v>
      </c>
      <c r="D324" s="30">
        <v>11.494453220765477</v>
      </c>
      <c r="F324" s="28" t="s">
        <v>461</v>
      </c>
    </row>
    <row r="325" spans="1:6" x14ac:dyDescent="0.4">
      <c r="A325" s="28" t="s">
        <v>519</v>
      </c>
      <c r="B325" s="28" t="s">
        <v>539</v>
      </c>
      <c r="C325" s="29">
        <v>24</v>
      </c>
      <c r="D325" s="30">
        <v>10.399909152242452</v>
      </c>
      <c r="F325" s="28" t="s">
        <v>461</v>
      </c>
    </row>
    <row r="326" spans="1:6" x14ac:dyDescent="0.4">
      <c r="A326" s="28" t="s">
        <v>519</v>
      </c>
      <c r="B326" s="28" t="s">
        <v>539</v>
      </c>
      <c r="C326" s="29">
        <v>26</v>
      </c>
      <c r="D326" s="30">
        <v>10.134387796821745</v>
      </c>
      <c r="F326" s="28" t="s">
        <v>461</v>
      </c>
    </row>
    <row r="327" spans="1:6" x14ac:dyDescent="0.4">
      <c r="A327" s="28" t="s">
        <v>519</v>
      </c>
      <c r="B327" s="28" t="s">
        <v>539</v>
      </c>
      <c r="C327" s="29">
        <v>28</v>
      </c>
      <c r="D327" s="30">
        <v>11.391403068597379</v>
      </c>
      <c r="F327" s="28" t="s">
        <v>461</v>
      </c>
    </row>
    <row r="328" spans="1:6" x14ac:dyDescent="0.4">
      <c r="A328" s="28" t="s">
        <v>519</v>
      </c>
      <c r="B328" s="28" t="s">
        <v>539</v>
      </c>
      <c r="C328" s="29">
        <v>30</v>
      </c>
      <c r="D328" s="30">
        <v>10.245134218199359</v>
      </c>
      <c r="F328" s="28" t="s">
        <v>461</v>
      </c>
    </row>
    <row r="329" spans="1:6" x14ac:dyDescent="0.4">
      <c r="A329" s="28" t="s">
        <v>519</v>
      </c>
      <c r="B329" s="28" t="s">
        <v>539</v>
      </c>
      <c r="C329" s="29">
        <v>32</v>
      </c>
      <c r="D329" s="30">
        <v>10.201827272468243</v>
      </c>
      <c r="F329" s="28" t="s">
        <v>461</v>
      </c>
    </row>
    <row r="330" spans="1:6" x14ac:dyDescent="0.4">
      <c r="A330" s="28" t="s">
        <v>463</v>
      </c>
      <c r="B330" s="28" t="s">
        <v>537</v>
      </c>
      <c r="C330" s="29">
        <v>0.5</v>
      </c>
      <c r="D330" s="30">
        <v>8.6096184902453909E-2</v>
      </c>
      <c r="F330" s="28" t="s">
        <v>457</v>
      </c>
    </row>
    <row r="331" spans="1:6" x14ac:dyDescent="0.4">
      <c r="A331" s="28" t="s">
        <v>463</v>
      </c>
      <c r="B331" s="28" t="s">
        <v>537</v>
      </c>
      <c r="C331" s="29">
        <v>1.5</v>
      </c>
      <c r="D331" s="30">
        <v>7.0586928751735875E-2</v>
      </c>
      <c r="F331" s="28" t="s">
        <v>457</v>
      </c>
    </row>
    <row r="332" spans="1:6" x14ac:dyDescent="0.4">
      <c r="A332" s="28" t="s">
        <v>463</v>
      </c>
      <c r="B332" s="28" t="s">
        <v>537</v>
      </c>
      <c r="C332" s="29">
        <v>2.5</v>
      </c>
      <c r="D332" s="30">
        <v>8.3095460122414949E-2</v>
      </c>
      <c r="F332" s="28" t="s">
        <v>457</v>
      </c>
    </row>
    <row r="333" spans="1:6" x14ac:dyDescent="0.4">
      <c r="A333" s="28" t="s">
        <v>463</v>
      </c>
      <c r="B333" s="28" t="s">
        <v>537</v>
      </c>
      <c r="C333" s="29">
        <v>4.5</v>
      </c>
      <c r="D333" s="30">
        <v>8.1212601859102132E-2</v>
      </c>
      <c r="F333" s="28" t="s">
        <v>457</v>
      </c>
    </row>
    <row r="334" spans="1:6" x14ac:dyDescent="0.4">
      <c r="A334" s="28" t="s">
        <v>463</v>
      </c>
      <c r="B334" s="28" t="s">
        <v>537</v>
      </c>
      <c r="C334" s="29">
        <v>6.5</v>
      </c>
      <c r="D334" s="30">
        <v>7.4775994278165323E-2</v>
      </c>
      <c r="F334" s="28" t="s">
        <v>457</v>
      </c>
    </row>
    <row r="335" spans="1:6" x14ac:dyDescent="0.4">
      <c r="A335" s="28" t="s">
        <v>463</v>
      </c>
      <c r="B335" s="28" t="s">
        <v>537</v>
      </c>
      <c r="C335" s="29">
        <v>8.5</v>
      </c>
      <c r="D335" s="30">
        <v>7.3545007160054979E-2</v>
      </c>
      <c r="F335" s="28" t="s">
        <v>457</v>
      </c>
    </row>
    <row r="336" spans="1:6" x14ac:dyDescent="0.4">
      <c r="A336" s="28" t="s">
        <v>463</v>
      </c>
      <c r="B336" s="28" t="s">
        <v>537</v>
      </c>
      <c r="C336" s="29">
        <v>9.5</v>
      </c>
      <c r="D336" s="30">
        <v>7.5474281501677551E-2</v>
      </c>
      <c r="F336" s="28" t="s">
        <v>457</v>
      </c>
    </row>
    <row r="337" spans="1:6" x14ac:dyDescent="0.4">
      <c r="A337" s="28" t="s">
        <v>463</v>
      </c>
      <c r="B337" s="28" t="s">
        <v>537</v>
      </c>
      <c r="C337" s="29">
        <v>11.5</v>
      </c>
      <c r="D337" s="30">
        <v>9.8566293492953358E-2</v>
      </c>
      <c r="F337" s="28" t="s">
        <v>457</v>
      </c>
    </row>
    <row r="338" spans="1:6" x14ac:dyDescent="0.4">
      <c r="A338" s="28" t="s">
        <v>463</v>
      </c>
      <c r="B338" s="28" t="s">
        <v>537</v>
      </c>
      <c r="C338" s="29">
        <v>13.5</v>
      </c>
      <c r="D338" s="30">
        <v>8.0135116114508451E-2</v>
      </c>
      <c r="F338" s="28" t="s">
        <v>457</v>
      </c>
    </row>
    <row r="339" spans="1:6" x14ac:dyDescent="0.4">
      <c r="A339" s="28" t="s">
        <v>463</v>
      </c>
      <c r="B339" s="28" t="s">
        <v>537</v>
      </c>
      <c r="C339" s="29">
        <v>15.5</v>
      </c>
      <c r="D339" s="30">
        <v>8.877092334904936E-2</v>
      </c>
      <c r="F339" s="28" t="s">
        <v>457</v>
      </c>
    </row>
    <row r="340" spans="1:6" x14ac:dyDescent="0.4">
      <c r="A340" s="28" t="s">
        <v>463</v>
      </c>
      <c r="B340" s="28" t="s">
        <v>537</v>
      </c>
      <c r="C340" s="29">
        <v>17.5</v>
      </c>
      <c r="D340" s="30">
        <v>8.5678269416396252E-2</v>
      </c>
      <c r="F340" s="28" t="s">
        <v>457</v>
      </c>
    </row>
    <row r="341" spans="1:6" x14ac:dyDescent="0.4">
      <c r="A341" s="28" t="s">
        <v>463</v>
      </c>
      <c r="B341" s="28" t="s">
        <v>537</v>
      </c>
      <c r="C341" s="29">
        <v>20.75</v>
      </c>
      <c r="D341" s="30">
        <v>7.4639937975265983E-2</v>
      </c>
      <c r="F341" s="28" t="s">
        <v>457</v>
      </c>
    </row>
    <row r="342" spans="1:6" x14ac:dyDescent="0.4">
      <c r="A342" s="28" t="s">
        <v>463</v>
      </c>
      <c r="B342" s="28" t="s">
        <v>538</v>
      </c>
      <c r="C342" s="29">
        <v>0.6</v>
      </c>
      <c r="D342" s="30">
        <v>0.14563924176065529</v>
      </c>
      <c r="F342" s="28" t="s">
        <v>457</v>
      </c>
    </row>
    <row r="343" spans="1:6" x14ac:dyDescent="0.4">
      <c r="A343" s="28" t="s">
        <v>463</v>
      </c>
      <c r="B343" s="28" t="s">
        <v>538</v>
      </c>
      <c r="C343" s="29">
        <v>1.7999999999999998</v>
      </c>
      <c r="D343" s="30">
        <v>9.7939146381701356E-2</v>
      </c>
      <c r="F343" s="28" t="s">
        <v>457</v>
      </c>
    </row>
    <row r="344" spans="1:6" x14ac:dyDescent="0.4">
      <c r="A344" s="28" t="s">
        <v>463</v>
      </c>
      <c r="B344" s="28" t="s">
        <v>538</v>
      </c>
      <c r="C344" s="29">
        <v>3.05</v>
      </c>
      <c r="D344" s="30">
        <v>8.9299807719474461E-2</v>
      </c>
      <c r="F344" s="28" t="s">
        <v>457</v>
      </c>
    </row>
    <row r="345" spans="1:6" x14ac:dyDescent="0.4">
      <c r="A345" s="28" t="s">
        <v>463</v>
      </c>
      <c r="B345" s="28" t="s">
        <v>538</v>
      </c>
      <c r="C345" s="29">
        <v>4.3000000000000007</v>
      </c>
      <c r="D345" s="30">
        <v>3.5888696942956997E-3</v>
      </c>
      <c r="F345" s="28" t="s">
        <v>457</v>
      </c>
    </row>
    <row r="346" spans="1:6" x14ac:dyDescent="0.4">
      <c r="A346" s="28" t="s">
        <v>463</v>
      </c>
      <c r="B346" s="28" t="s">
        <v>538</v>
      </c>
      <c r="C346" s="29">
        <v>5.5</v>
      </c>
      <c r="D346" s="30">
        <v>9.0311440724786848E-2</v>
      </c>
      <c r="F346" s="28" t="s">
        <v>457</v>
      </c>
    </row>
    <row r="347" spans="1:6" x14ac:dyDescent="0.4">
      <c r="A347" s="28" t="s">
        <v>463</v>
      </c>
      <c r="B347" s="28" t="s">
        <v>538</v>
      </c>
      <c r="C347" s="29">
        <v>6.6999999999999993</v>
      </c>
      <c r="D347" s="30">
        <v>7.2217210163428192E-2</v>
      </c>
      <c r="F347" s="28" t="s">
        <v>457</v>
      </c>
    </row>
    <row r="348" spans="1:6" x14ac:dyDescent="0.4">
      <c r="A348" s="28" t="s">
        <v>463</v>
      </c>
      <c r="B348" s="28" t="s">
        <v>538</v>
      </c>
      <c r="C348" s="29">
        <v>7.9499999999999993</v>
      </c>
      <c r="D348" s="30">
        <v>6.3341292026180995E-2</v>
      </c>
      <c r="F348" s="28" t="s">
        <v>457</v>
      </c>
    </row>
    <row r="349" spans="1:6" x14ac:dyDescent="0.4">
      <c r="A349" s="28" t="s">
        <v>463</v>
      </c>
      <c r="B349" s="28" t="s">
        <v>538</v>
      </c>
      <c r="C349" s="29">
        <v>9.1999999999999993</v>
      </c>
      <c r="D349" s="30">
        <v>8.8584511575504232E-2</v>
      </c>
      <c r="F349" s="28" t="s">
        <v>457</v>
      </c>
    </row>
    <row r="350" spans="1:6" x14ac:dyDescent="0.4">
      <c r="A350" s="28" t="s">
        <v>463</v>
      </c>
      <c r="B350" s="28" t="s">
        <v>538</v>
      </c>
      <c r="C350" s="29">
        <v>10.4</v>
      </c>
      <c r="D350" s="30">
        <v>9.2142945980185867E-2</v>
      </c>
      <c r="F350" s="28" t="s">
        <v>457</v>
      </c>
    </row>
    <row r="351" spans="1:6" x14ac:dyDescent="0.4">
      <c r="A351" s="28" t="s">
        <v>463</v>
      </c>
      <c r="B351" s="28" t="s">
        <v>539</v>
      </c>
      <c r="C351" s="29">
        <v>0.6</v>
      </c>
      <c r="D351" s="30">
        <v>3.3661638573595588E-2</v>
      </c>
      <c r="F351" s="28" t="s">
        <v>457</v>
      </c>
    </row>
    <row r="352" spans="1:6" x14ac:dyDescent="0.4">
      <c r="A352" s="28" t="s">
        <v>463</v>
      </c>
      <c r="B352" s="28" t="s">
        <v>539</v>
      </c>
      <c r="C352" s="29">
        <v>1.7999999999999998</v>
      </c>
      <c r="D352" s="30">
        <v>2.6392816615369036E-2</v>
      </c>
      <c r="F352" s="28" t="s">
        <v>457</v>
      </c>
    </row>
    <row r="353" spans="1:6" x14ac:dyDescent="0.4">
      <c r="A353" s="28" t="s">
        <v>463</v>
      </c>
      <c r="B353" s="28" t="s">
        <v>539</v>
      </c>
      <c r="C353" s="29">
        <v>3.05</v>
      </c>
      <c r="D353" s="30">
        <v>4.3025354489320974E-2</v>
      </c>
      <c r="F353" s="28" t="s">
        <v>457</v>
      </c>
    </row>
    <row r="354" spans="1:6" x14ac:dyDescent="0.4">
      <c r="A354" s="28" t="s">
        <v>463</v>
      </c>
      <c r="B354" s="28" t="s">
        <v>539</v>
      </c>
      <c r="C354" s="29">
        <v>4.3000000000000007</v>
      </c>
      <c r="D354" s="30">
        <v>2.8170383678402956E-2</v>
      </c>
      <c r="F354" s="28" t="s">
        <v>457</v>
      </c>
    </row>
    <row r="355" spans="1:6" x14ac:dyDescent="0.4">
      <c r="A355" s="28" t="s">
        <v>463</v>
      </c>
      <c r="B355" s="28" t="s">
        <v>539</v>
      </c>
      <c r="C355" s="29">
        <v>5.5</v>
      </c>
      <c r="D355" s="30">
        <v>6.0276804395269001E-2</v>
      </c>
      <c r="F355" s="28" t="s">
        <v>457</v>
      </c>
    </row>
    <row r="356" spans="1:6" x14ac:dyDescent="0.4">
      <c r="A356" s="28" t="s">
        <v>463</v>
      </c>
      <c r="B356" s="28" t="s">
        <v>539</v>
      </c>
      <c r="C356" s="29">
        <v>6.6999999999999993</v>
      </c>
      <c r="D356" s="30">
        <v>6.2039932725433469E-2</v>
      </c>
      <c r="F356" s="28" t="s">
        <v>457</v>
      </c>
    </row>
    <row r="357" spans="1:6" x14ac:dyDescent="0.4">
      <c r="A357" s="28" t="s">
        <v>463</v>
      </c>
      <c r="B357" s="28" t="s">
        <v>539</v>
      </c>
      <c r="C357" s="29">
        <v>7.9499999999999993</v>
      </c>
      <c r="D357" s="30">
        <v>7.2726686731620901E-2</v>
      </c>
      <c r="F357" s="28" t="s">
        <v>457</v>
      </c>
    </row>
    <row r="358" spans="1:6" x14ac:dyDescent="0.4">
      <c r="A358" s="28" t="s">
        <v>463</v>
      </c>
      <c r="B358" s="28" t="s">
        <v>539</v>
      </c>
      <c r="C358" s="29">
        <v>9.1999999999999993</v>
      </c>
      <c r="D358" s="30">
        <v>7.6676854165411062E-2</v>
      </c>
      <c r="F358" s="28" t="s">
        <v>457</v>
      </c>
    </row>
    <row r="359" spans="1:6" x14ac:dyDescent="0.4">
      <c r="A359" s="28" t="s">
        <v>463</v>
      </c>
      <c r="B359" s="28" t="s">
        <v>539</v>
      </c>
      <c r="C359" s="29">
        <v>10.4</v>
      </c>
      <c r="D359" s="30">
        <v>9.6174856155226057E-2</v>
      </c>
      <c r="F359" s="28" t="s">
        <v>457</v>
      </c>
    </row>
    <row r="360" spans="1:6" x14ac:dyDescent="0.4">
      <c r="A360" s="28" t="s">
        <v>1</v>
      </c>
      <c r="B360" s="28" t="s">
        <v>537</v>
      </c>
      <c r="C360" s="29">
        <v>0.5</v>
      </c>
      <c r="D360" s="30">
        <v>2.3519231834084215</v>
      </c>
      <c r="F360" s="28" t="s">
        <v>457</v>
      </c>
    </row>
    <row r="361" spans="1:6" x14ac:dyDescent="0.4">
      <c r="A361" s="28" t="s">
        <v>1</v>
      </c>
      <c r="B361" s="28" t="s">
        <v>537</v>
      </c>
      <c r="C361" s="29">
        <v>1.5</v>
      </c>
      <c r="D361" s="30">
        <v>1.3918122556423462</v>
      </c>
      <c r="F361" s="28" t="s">
        <v>457</v>
      </c>
    </row>
    <row r="362" spans="1:6" x14ac:dyDescent="0.4">
      <c r="A362" s="28" t="s">
        <v>1</v>
      </c>
      <c r="B362" s="28" t="s">
        <v>537</v>
      </c>
      <c r="C362" s="29">
        <v>4.5</v>
      </c>
      <c r="D362" s="30">
        <v>1.8564746551352183</v>
      </c>
      <c r="F362" s="28" t="s">
        <v>457</v>
      </c>
    </row>
    <row r="363" spans="1:6" x14ac:dyDescent="0.4">
      <c r="A363" s="28" t="s">
        <v>1</v>
      </c>
      <c r="B363" s="28" t="s">
        <v>537</v>
      </c>
      <c r="C363" s="29">
        <v>6.5</v>
      </c>
      <c r="D363" s="30">
        <v>1.974205849712791</v>
      </c>
      <c r="F363" s="28" t="s">
        <v>457</v>
      </c>
    </row>
    <row r="364" spans="1:6" x14ac:dyDescent="0.4">
      <c r="A364" s="28" t="s">
        <v>1</v>
      </c>
      <c r="B364" s="28" t="s">
        <v>537</v>
      </c>
      <c r="C364" s="29">
        <v>8.5</v>
      </c>
      <c r="D364" s="30">
        <v>1.7901274182496014</v>
      </c>
      <c r="F364" s="28" t="s">
        <v>457</v>
      </c>
    </row>
    <row r="365" spans="1:6" x14ac:dyDescent="0.4">
      <c r="A365" s="28" t="s">
        <v>1</v>
      </c>
      <c r="B365" s="28" t="s">
        <v>537</v>
      </c>
      <c r="C365" s="29">
        <v>9.5</v>
      </c>
      <c r="D365" s="30">
        <v>1.6987511870845204</v>
      </c>
      <c r="F365" s="28" t="s">
        <v>457</v>
      </c>
    </row>
    <row r="366" spans="1:6" x14ac:dyDescent="0.4">
      <c r="A366" s="28" t="s">
        <v>1</v>
      </c>
      <c r="B366" s="28" t="s">
        <v>537</v>
      </c>
      <c r="C366" s="29">
        <v>11.5</v>
      </c>
      <c r="D366" s="30">
        <v>1.8009270936485184</v>
      </c>
      <c r="F366" s="28" t="s">
        <v>457</v>
      </c>
    </row>
    <row r="367" spans="1:6" x14ac:dyDescent="0.4">
      <c r="A367" s="28" t="s">
        <v>1</v>
      </c>
      <c r="B367" s="28" t="s">
        <v>537</v>
      </c>
      <c r="C367" s="29">
        <v>13.5</v>
      </c>
      <c r="D367" s="30">
        <v>1.9815127511591963</v>
      </c>
      <c r="F367" s="28" t="s">
        <v>457</v>
      </c>
    </row>
    <row r="368" spans="1:6" x14ac:dyDescent="0.4">
      <c r="A368" s="28" t="s">
        <v>1</v>
      </c>
      <c r="B368" s="28" t="s">
        <v>537</v>
      </c>
      <c r="C368" s="29">
        <v>15.5</v>
      </c>
      <c r="D368" s="30">
        <v>1.7655388450954721</v>
      </c>
      <c r="F368" s="28" t="s">
        <v>457</v>
      </c>
    </row>
    <row r="369" spans="1:6" x14ac:dyDescent="0.4">
      <c r="A369" s="28" t="s">
        <v>1</v>
      </c>
      <c r="B369" s="28" t="s">
        <v>537</v>
      </c>
      <c r="C369" s="29">
        <v>17.5</v>
      </c>
      <c r="D369" s="30">
        <v>1.7277143068209675</v>
      </c>
      <c r="F369" s="28" t="s">
        <v>457</v>
      </c>
    </row>
    <row r="370" spans="1:6" x14ac:dyDescent="0.4">
      <c r="A370" s="28" t="s">
        <v>1</v>
      </c>
      <c r="B370" s="28" t="s">
        <v>537</v>
      </c>
      <c r="C370" s="29">
        <v>20.75</v>
      </c>
      <c r="D370" s="30">
        <v>1.9092552478702152</v>
      </c>
      <c r="F370" s="28" t="s">
        <v>457</v>
      </c>
    </row>
    <row r="371" spans="1:6" x14ac:dyDescent="0.4">
      <c r="A371" s="28" t="s">
        <v>1</v>
      </c>
      <c r="B371" s="28" t="s">
        <v>538</v>
      </c>
      <c r="C371" s="29">
        <v>0.6</v>
      </c>
      <c r="D371" s="30">
        <v>2.034360758239345</v>
      </c>
      <c r="F371" s="28" t="s">
        <v>457</v>
      </c>
    </row>
    <row r="372" spans="1:6" x14ac:dyDescent="0.4">
      <c r="A372" s="28" t="s">
        <v>1</v>
      </c>
      <c r="B372" s="28" t="s">
        <v>538</v>
      </c>
      <c r="C372" s="29">
        <v>1.7999999999999998</v>
      </c>
      <c r="D372" s="30">
        <v>2.1620608536182986</v>
      </c>
      <c r="F372" s="28" t="s">
        <v>457</v>
      </c>
    </row>
    <row r="373" spans="1:6" x14ac:dyDescent="0.4">
      <c r="A373" s="28" t="s">
        <v>1</v>
      </c>
      <c r="B373" s="28" t="s">
        <v>538</v>
      </c>
      <c r="C373" s="29">
        <v>3.05</v>
      </c>
      <c r="D373" s="30">
        <v>2.2307001922805254</v>
      </c>
      <c r="F373" s="28" t="s">
        <v>457</v>
      </c>
    </row>
    <row r="374" spans="1:6" x14ac:dyDescent="0.4">
      <c r="A374" s="28" t="s">
        <v>1</v>
      </c>
      <c r="B374" s="28" t="s">
        <v>538</v>
      </c>
      <c r="C374" s="29">
        <v>4.3000000000000007</v>
      </c>
      <c r="D374" s="30">
        <v>2.0364111303057042</v>
      </c>
      <c r="F374" s="28" t="s">
        <v>457</v>
      </c>
    </row>
    <row r="375" spans="1:6" x14ac:dyDescent="0.4">
      <c r="A375" s="28" t="s">
        <v>1</v>
      </c>
      <c r="B375" s="28" t="s">
        <v>538</v>
      </c>
      <c r="C375" s="29">
        <v>5.5</v>
      </c>
      <c r="D375" s="30">
        <v>1.9696885592752131</v>
      </c>
      <c r="F375" s="28" t="s">
        <v>457</v>
      </c>
    </row>
    <row r="376" spans="1:6" x14ac:dyDescent="0.4">
      <c r="A376" s="28" t="s">
        <v>1</v>
      </c>
      <c r="B376" s="28" t="s">
        <v>538</v>
      </c>
      <c r="C376" s="29">
        <v>6.6999999999999993</v>
      </c>
      <c r="D376" s="30">
        <v>1.9977827898365716</v>
      </c>
      <c r="F376" s="28" t="s">
        <v>457</v>
      </c>
    </row>
    <row r="377" spans="1:6" x14ac:dyDescent="0.4">
      <c r="A377" s="28" t="s">
        <v>1</v>
      </c>
      <c r="B377" s="28" t="s">
        <v>538</v>
      </c>
      <c r="C377" s="29">
        <v>7.9499999999999993</v>
      </c>
      <c r="D377" s="30">
        <v>1.7366587079738189</v>
      </c>
      <c r="F377" s="28" t="s">
        <v>457</v>
      </c>
    </row>
    <row r="378" spans="1:6" x14ac:dyDescent="0.4">
      <c r="A378" s="28" t="s">
        <v>1</v>
      </c>
      <c r="B378" s="28" t="s">
        <v>538</v>
      </c>
      <c r="C378" s="29">
        <v>9.1999999999999993</v>
      </c>
      <c r="D378" s="30">
        <v>1.7714154884244959</v>
      </c>
      <c r="F378" s="28" t="s">
        <v>457</v>
      </c>
    </row>
    <row r="379" spans="1:6" x14ac:dyDescent="0.4">
      <c r="A379" s="28" t="s">
        <v>1</v>
      </c>
      <c r="B379" s="28" t="s">
        <v>538</v>
      </c>
      <c r="C379" s="29">
        <v>10.4</v>
      </c>
      <c r="D379" s="30">
        <v>1.7078570540198141</v>
      </c>
      <c r="F379" s="28" t="s">
        <v>457</v>
      </c>
    </row>
    <row r="380" spans="1:6" x14ac:dyDescent="0.4">
      <c r="A380" s="28" t="s">
        <v>1</v>
      </c>
      <c r="B380" s="28" t="s">
        <v>539</v>
      </c>
      <c r="C380" s="29">
        <v>0.6</v>
      </c>
      <c r="D380" s="30">
        <v>1.7663383614264045</v>
      </c>
      <c r="F380" s="28" t="s">
        <v>457</v>
      </c>
    </row>
    <row r="381" spans="1:6" x14ac:dyDescent="0.4">
      <c r="A381" s="28" t="s">
        <v>1</v>
      </c>
      <c r="B381" s="28" t="s">
        <v>539</v>
      </c>
      <c r="C381" s="29">
        <v>1.7999999999999998</v>
      </c>
      <c r="D381" s="30">
        <v>1.7236071833846309</v>
      </c>
      <c r="F381" s="28" t="s">
        <v>457</v>
      </c>
    </row>
    <row r="382" spans="1:6" x14ac:dyDescent="0.4">
      <c r="A382" s="28" t="s">
        <v>1</v>
      </c>
      <c r="B382" s="28" t="s">
        <v>539</v>
      </c>
      <c r="C382" s="29">
        <v>3.05</v>
      </c>
      <c r="D382" s="30">
        <v>1.9569746455106791</v>
      </c>
      <c r="F382" s="28" t="s">
        <v>457</v>
      </c>
    </row>
    <row r="383" spans="1:6" x14ac:dyDescent="0.4">
      <c r="A383" s="28" t="s">
        <v>1</v>
      </c>
      <c r="B383" s="28" t="s">
        <v>539</v>
      </c>
      <c r="C383" s="29">
        <v>4.3000000000000007</v>
      </c>
      <c r="D383" s="30">
        <v>1.7618296163215972</v>
      </c>
      <c r="F383" s="28" t="s">
        <v>457</v>
      </c>
    </row>
    <row r="384" spans="1:6" x14ac:dyDescent="0.4">
      <c r="A384" s="28" t="s">
        <v>1</v>
      </c>
      <c r="B384" s="28" t="s">
        <v>539</v>
      </c>
      <c r="C384" s="29">
        <v>5.5</v>
      </c>
      <c r="D384" s="30">
        <v>1.684723195604731</v>
      </c>
      <c r="F384" s="28" t="s">
        <v>457</v>
      </c>
    </row>
    <row r="385" spans="1:6" x14ac:dyDescent="0.4">
      <c r="A385" s="28" t="s">
        <v>1</v>
      </c>
      <c r="B385" s="28" t="s">
        <v>539</v>
      </c>
      <c r="C385" s="29">
        <v>6.6999999999999993</v>
      </c>
      <c r="D385" s="30">
        <v>1.7079600672745665</v>
      </c>
      <c r="F385" s="28" t="s">
        <v>457</v>
      </c>
    </row>
    <row r="386" spans="1:6" x14ac:dyDescent="0.4">
      <c r="A386" s="28" t="s">
        <v>1</v>
      </c>
      <c r="B386" s="28" t="s">
        <v>539</v>
      </c>
      <c r="C386" s="29">
        <v>7.9499999999999993</v>
      </c>
      <c r="D386" s="30">
        <v>1.667273313268379</v>
      </c>
      <c r="F386" s="28" t="s">
        <v>457</v>
      </c>
    </row>
    <row r="387" spans="1:6" x14ac:dyDescent="0.4">
      <c r="A387" s="28" t="s">
        <v>1</v>
      </c>
      <c r="B387" s="28" t="s">
        <v>539</v>
      </c>
      <c r="C387" s="29">
        <v>9.1999999999999993</v>
      </c>
      <c r="D387" s="30">
        <v>1.683323145834589</v>
      </c>
      <c r="F387" s="28" t="s">
        <v>457</v>
      </c>
    </row>
    <row r="388" spans="1:6" x14ac:dyDescent="0.4">
      <c r="A388" s="28" t="s">
        <v>1</v>
      </c>
      <c r="B388" s="28" t="s">
        <v>539</v>
      </c>
      <c r="C388" s="29">
        <v>10.4</v>
      </c>
      <c r="D388" s="30">
        <v>1.723825143844774</v>
      </c>
      <c r="F388" s="28" t="s">
        <v>457</v>
      </c>
    </row>
    <row r="389" spans="1:6" x14ac:dyDescent="0.4">
      <c r="A389" s="1" t="s">
        <v>11</v>
      </c>
      <c r="B389" s="28" t="s">
        <v>537</v>
      </c>
      <c r="C389" s="29">
        <v>0.5</v>
      </c>
      <c r="D389" s="30">
        <v>0.82549183598956111</v>
      </c>
      <c r="F389" s="28" t="s">
        <v>459</v>
      </c>
    </row>
    <row r="390" spans="1:6" x14ac:dyDescent="0.4">
      <c r="A390" s="1" t="s">
        <v>11</v>
      </c>
      <c r="B390" s="28" t="s">
        <v>537</v>
      </c>
      <c r="C390" s="29">
        <v>1.5</v>
      </c>
      <c r="D390" s="30">
        <v>0.83454013742086408</v>
      </c>
      <c r="F390" s="28" t="s">
        <v>459</v>
      </c>
    </row>
    <row r="391" spans="1:6" x14ac:dyDescent="0.4">
      <c r="A391" s="1" t="s">
        <v>11</v>
      </c>
      <c r="B391" s="28" t="s">
        <v>537</v>
      </c>
      <c r="C391" s="29">
        <v>2.5</v>
      </c>
      <c r="D391" s="30">
        <v>0.87852045375092025</v>
      </c>
      <c r="F391" s="28" t="s">
        <v>459</v>
      </c>
    </row>
    <row r="392" spans="1:6" x14ac:dyDescent="0.4">
      <c r="A392" s="1" t="s">
        <v>11</v>
      </c>
      <c r="B392" s="28" t="s">
        <v>537</v>
      </c>
      <c r="C392" s="29">
        <v>4.5</v>
      </c>
      <c r="D392" s="30">
        <v>0.95400850980454999</v>
      </c>
      <c r="F392" s="28" t="s">
        <v>459</v>
      </c>
    </row>
    <row r="393" spans="1:6" x14ac:dyDescent="0.4">
      <c r="A393" s="1" t="s">
        <v>11</v>
      </c>
      <c r="B393" s="28" t="s">
        <v>537</v>
      </c>
      <c r="C393" s="29">
        <v>6.5</v>
      </c>
      <c r="D393" s="30">
        <v>1.127429658694338</v>
      </c>
      <c r="F393" s="28" t="s">
        <v>459</v>
      </c>
    </row>
    <row r="394" spans="1:6" x14ac:dyDescent="0.4">
      <c r="A394" s="1" t="s">
        <v>11</v>
      </c>
      <c r="B394" s="28" t="s">
        <v>537</v>
      </c>
      <c r="C394" s="29">
        <v>8.5</v>
      </c>
      <c r="D394" s="30">
        <v>1.524633169908066</v>
      </c>
      <c r="F394" s="28" t="s">
        <v>459</v>
      </c>
    </row>
    <row r="395" spans="1:6" x14ac:dyDescent="0.4">
      <c r="A395" s="1" t="s">
        <v>11</v>
      </c>
      <c r="B395" s="28" t="s">
        <v>537</v>
      </c>
      <c r="C395" s="29">
        <v>9.5</v>
      </c>
      <c r="D395" s="30">
        <v>1.4667473293994118</v>
      </c>
      <c r="F395" s="28" t="s">
        <v>459</v>
      </c>
    </row>
    <row r="396" spans="1:6" x14ac:dyDescent="0.4">
      <c r="A396" s="1" t="s">
        <v>11</v>
      </c>
      <c r="B396" s="28" t="s">
        <v>537</v>
      </c>
      <c r="C396" s="29">
        <v>11.5</v>
      </c>
      <c r="D396" s="30">
        <v>1.3759785093139185</v>
      </c>
      <c r="F396" s="28" t="s">
        <v>459</v>
      </c>
    </row>
    <row r="397" spans="1:6" x14ac:dyDescent="0.4">
      <c r="A397" s="1" t="s">
        <v>11</v>
      </c>
      <c r="B397" s="28" t="s">
        <v>537</v>
      </c>
      <c r="C397" s="29">
        <v>13.5</v>
      </c>
      <c r="D397" s="30">
        <v>1.8233604607738836</v>
      </c>
      <c r="F397" s="28" t="s">
        <v>459</v>
      </c>
    </row>
    <row r="398" spans="1:6" x14ac:dyDescent="0.4">
      <c r="A398" s="1" t="s">
        <v>11</v>
      </c>
      <c r="B398" s="28" t="s">
        <v>537</v>
      </c>
      <c r="C398" s="29">
        <v>15.5</v>
      </c>
      <c r="D398" s="30">
        <v>1.7832013303123879</v>
      </c>
      <c r="F398" s="28" t="s">
        <v>459</v>
      </c>
    </row>
    <row r="399" spans="1:6" x14ac:dyDescent="0.4">
      <c r="A399" s="1" t="s">
        <v>11</v>
      </c>
      <c r="B399" s="28" t="s">
        <v>537</v>
      </c>
      <c r="C399" s="29">
        <v>17.5</v>
      </c>
      <c r="D399" s="30">
        <v>1.9143810080877324</v>
      </c>
      <c r="F399" s="28" t="s">
        <v>459</v>
      </c>
    </row>
    <row r="400" spans="1:6" x14ac:dyDescent="0.4">
      <c r="A400" s="1" t="s">
        <v>11</v>
      </c>
      <c r="B400" s="28" t="s">
        <v>537</v>
      </c>
      <c r="C400" s="29">
        <v>20.75</v>
      </c>
      <c r="D400" s="30">
        <v>3.5631424050373903</v>
      </c>
      <c r="F400" s="28" t="s">
        <v>459</v>
      </c>
    </row>
    <row r="401" spans="1:6" x14ac:dyDescent="0.4">
      <c r="A401" s="1" t="s">
        <v>11</v>
      </c>
      <c r="B401" s="28" t="s">
        <v>538</v>
      </c>
      <c r="C401" s="29">
        <v>0.6</v>
      </c>
      <c r="D401" s="30">
        <v>0.72</v>
      </c>
      <c r="F401" s="28" t="s">
        <v>459</v>
      </c>
    </row>
    <row r="402" spans="1:6" x14ac:dyDescent="0.4">
      <c r="A402" s="1" t="s">
        <v>11</v>
      </c>
      <c r="B402" s="28" t="s">
        <v>538</v>
      </c>
      <c r="C402" s="29">
        <v>1.7999999999999998</v>
      </c>
      <c r="D402" s="30">
        <v>0.79</v>
      </c>
      <c r="F402" s="28" t="s">
        <v>459</v>
      </c>
    </row>
    <row r="403" spans="1:6" x14ac:dyDescent="0.4">
      <c r="A403" s="1" t="s">
        <v>11</v>
      </c>
      <c r="B403" s="28" t="s">
        <v>538</v>
      </c>
      <c r="C403" s="29">
        <v>3.05</v>
      </c>
      <c r="D403" s="30">
        <v>0.81</v>
      </c>
      <c r="F403" s="28" t="s">
        <v>459</v>
      </c>
    </row>
    <row r="404" spans="1:6" x14ac:dyDescent="0.4">
      <c r="A404" s="1" t="s">
        <v>11</v>
      </c>
      <c r="B404" s="28" t="s">
        <v>538</v>
      </c>
      <c r="C404" s="29">
        <v>4.3000000000000007</v>
      </c>
      <c r="D404" s="30">
        <v>0.8</v>
      </c>
      <c r="F404" s="28" t="s">
        <v>459</v>
      </c>
    </row>
    <row r="405" spans="1:6" x14ac:dyDescent="0.4">
      <c r="A405" s="1" t="s">
        <v>11</v>
      </c>
      <c r="B405" s="28" t="s">
        <v>538</v>
      </c>
      <c r="C405" s="29">
        <v>5.5</v>
      </c>
      <c r="D405" s="30">
        <v>1.02</v>
      </c>
      <c r="F405" s="28" t="s">
        <v>459</v>
      </c>
    </row>
    <row r="406" spans="1:6" x14ac:dyDescent="0.4">
      <c r="A406" s="1" t="s">
        <v>11</v>
      </c>
      <c r="B406" s="28" t="s">
        <v>538</v>
      </c>
      <c r="C406" s="29">
        <v>6.6999999999999993</v>
      </c>
      <c r="D406" s="30">
        <v>0.95</v>
      </c>
      <c r="F406" s="28" t="s">
        <v>459</v>
      </c>
    </row>
    <row r="407" spans="1:6" x14ac:dyDescent="0.4">
      <c r="A407" s="1" t="s">
        <v>11</v>
      </c>
      <c r="B407" s="28" t="s">
        <v>538</v>
      </c>
      <c r="C407" s="29">
        <v>7.9499999999999993</v>
      </c>
      <c r="D407" s="30">
        <v>0.85</v>
      </c>
      <c r="F407" s="28" t="s">
        <v>459</v>
      </c>
    </row>
    <row r="408" spans="1:6" x14ac:dyDescent="0.4">
      <c r="A408" s="1" t="s">
        <v>11</v>
      </c>
      <c r="B408" s="28" t="s">
        <v>538</v>
      </c>
      <c r="C408" s="29">
        <v>9.1999999999999993</v>
      </c>
      <c r="D408" s="30">
        <v>0.97</v>
      </c>
      <c r="F408" s="28" t="s">
        <v>459</v>
      </c>
    </row>
    <row r="409" spans="1:6" x14ac:dyDescent="0.4">
      <c r="A409" s="1" t="s">
        <v>11</v>
      </c>
      <c r="B409" s="28" t="s">
        <v>538</v>
      </c>
      <c r="C409" s="29">
        <v>10.4</v>
      </c>
      <c r="D409" s="30">
        <v>1.24</v>
      </c>
      <c r="F409" s="28" t="s">
        <v>459</v>
      </c>
    </row>
    <row r="410" spans="1:6" x14ac:dyDescent="0.4">
      <c r="A410" s="1" t="s">
        <v>11</v>
      </c>
      <c r="B410" s="28" t="s">
        <v>539</v>
      </c>
      <c r="C410" s="29">
        <v>0.6</v>
      </c>
      <c r="D410" s="30">
        <v>4.57</v>
      </c>
      <c r="F410" s="28" t="s">
        <v>459</v>
      </c>
    </row>
    <row r="411" spans="1:6" x14ac:dyDescent="0.4">
      <c r="A411" s="1" t="s">
        <v>11</v>
      </c>
      <c r="B411" s="28" t="s">
        <v>539</v>
      </c>
      <c r="C411" s="29">
        <v>1.7999999999999998</v>
      </c>
      <c r="D411" s="30">
        <v>1.7</v>
      </c>
      <c r="F411" s="28" t="s">
        <v>459</v>
      </c>
    </row>
    <row r="412" spans="1:6" x14ac:dyDescent="0.4">
      <c r="A412" s="1" t="s">
        <v>11</v>
      </c>
      <c r="B412" s="28" t="s">
        <v>539</v>
      </c>
      <c r="C412" s="29">
        <v>3.05</v>
      </c>
      <c r="D412" s="30">
        <v>0.7</v>
      </c>
      <c r="F412" s="28" t="s">
        <v>459</v>
      </c>
    </row>
    <row r="413" spans="1:6" x14ac:dyDescent="0.4">
      <c r="A413" s="1" t="s">
        <v>11</v>
      </c>
      <c r="B413" s="28" t="s">
        <v>539</v>
      </c>
      <c r="C413" s="29">
        <v>4.3000000000000007</v>
      </c>
      <c r="D413" s="30">
        <v>0.64</v>
      </c>
      <c r="F413" s="28" t="s">
        <v>459</v>
      </c>
    </row>
    <row r="414" spans="1:6" x14ac:dyDescent="0.4">
      <c r="A414" s="1" t="s">
        <v>11</v>
      </c>
      <c r="B414" s="28" t="s">
        <v>539</v>
      </c>
      <c r="C414" s="29">
        <v>5.5</v>
      </c>
      <c r="D414" s="30">
        <v>0.5</v>
      </c>
      <c r="F414" s="28" t="s">
        <v>459</v>
      </c>
    </row>
    <row r="415" spans="1:6" x14ac:dyDescent="0.4">
      <c r="A415" s="1" t="s">
        <v>11</v>
      </c>
      <c r="B415" s="28" t="s">
        <v>539</v>
      </c>
      <c r="C415" s="29">
        <v>6.6999999999999993</v>
      </c>
      <c r="D415" s="30">
        <v>0.49</v>
      </c>
      <c r="F415" s="28" t="s">
        <v>459</v>
      </c>
    </row>
    <row r="416" spans="1:6" x14ac:dyDescent="0.4">
      <c r="A416" s="1" t="s">
        <v>11</v>
      </c>
      <c r="B416" s="28" t="s">
        <v>539</v>
      </c>
      <c r="C416" s="29">
        <v>7.9499999999999993</v>
      </c>
      <c r="D416" s="30">
        <v>0.71</v>
      </c>
      <c r="F416" s="28" t="s">
        <v>459</v>
      </c>
    </row>
    <row r="417" spans="1:6" x14ac:dyDescent="0.4">
      <c r="A417" s="1" t="s">
        <v>11</v>
      </c>
      <c r="B417" s="28" t="s">
        <v>539</v>
      </c>
      <c r="C417" s="29">
        <v>9.1999999999999993</v>
      </c>
      <c r="D417" s="30">
        <v>0.82</v>
      </c>
      <c r="F417" s="28" t="s">
        <v>459</v>
      </c>
    </row>
    <row r="418" spans="1:6" x14ac:dyDescent="0.4">
      <c r="A418" s="1" t="s">
        <v>11</v>
      </c>
      <c r="B418" s="28" t="s">
        <v>539</v>
      </c>
      <c r="C418" s="29">
        <v>10.4</v>
      </c>
      <c r="D418" s="30">
        <v>1.1000000000000001</v>
      </c>
      <c r="F418" s="28" t="s">
        <v>459</v>
      </c>
    </row>
    <row r="419" spans="1:6" x14ac:dyDescent="0.4">
      <c r="A419" s="28" t="s">
        <v>544</v>
      </c>
      <c r="B419" s="28" t="s">
        <v>537</v>
      </c>
      <c r="C419" s="29">
        <v>0.5</v>
      </c>
      <c r="D419" s="30">
        <v>7.3502110554496776</v>
      </c>
      <c r="F419" s="28" t="s">
        <v>546</v>
      </c>
    </row>
    <row r="420" spans="1:6" x14ac:dyDescent="0.4">
      <c r="A420" s="28" t="s">
        <v>544</v>
      </c>
      <c r="B420" s="28" t="s">
        <v>537</v>
      </c>
      <c r="C420" s="29">
        <v>1.5</v>
      </c>
      <c r="D420" s="30">
        <v>7.6280397117797891</v>
      </c>
      <c r="F420" s="28" t="s">
        <v>546</v>
      </c>
    </row>
    <row r="421" spans="1:6" x14ac:dyDescent="0.4">
      <c r="A421" s="28" t="s">
        <v>544</v>
      </c>
      <c r="B421" s="28" t="s">
        <v>537</v>
      </c>
      <c r="C421" s="29">
        <v>2.5</v>
      </c>
      <c r="D421" s="30">
        <v>7.8951805326304738</v>
      </c>
      <c r="F421" s="28" t="s">
        <v>546</v>
      </c>
    </row>
    <row r="422" spans="1:6" x14ac:dyDescent="0.4">
      <c r="A422" s="28" t="s">
        <v>544</v>
      </c>
      <c r="B422" s="28" t="s">
        <v>537</v>
      </c>
      <c r="C422" s="29">
        <v>4.5</v>
      </c>
      <c r="D422" s="30">
        <v>7.9640225672025995</v>
      </c>
      <c r="F422" s="28" t="s">
        <v>546</v>
      </c>
    </row>
    <row r="423" spans="1:6" x14ac:dyDescent="0.4">
      <c r="A423" s="28" t="s">
        <v>544</v>
      </c>
      <c r="B423" s="28" t="s">
        <v>537</v>
      </c>
      <c r="C423" s="29">
        <v>6.5</v>
      </c>
      <c r="D423" s="30">
        <v>7.5624870899975223</v>
      </c>
      <c r="F423" s="28" t="s">
        <v>546</v>
      </c>
    </row>
    <row r="424" spans="1:6" x14ac:dyDescent="0.4">
      <c r="A424" s="28" t="s">
        <v>544</v>
      </c>
      <c r="B424" s="28" t="s">
        <v>537</v>
      </c>
      <c r="C424" s="29">
        <v>8.5</v>
      </c>
      <c r="D424" s="30">
        <v>7.936865470968316</v>
      </c>
      <c r="F424" s="28" t="s">
        <v>546</v>
      </c>
    </row>
    <row r="425" spans="1:6" x14ac:dyDescent="0.4">
      <c r="A425" s="28" t="s">
        <v>544</v>
      </c>
      <c r="B425" s="28" t="s">
        <v>537</v>
      </c>
      <c r="C425" s="29">
        <v>9.5</v>
      </c>
      <c r="D425" s="30">
        <v>8.1874867760667041</v>
      </c>
      <c r="F425" s="28" t="s">
        <v>546</v>
      </c>
    </row>
    <row r="426" spans="1:6" x14ac:dyDescent="0.4">
      <c r="A426" s="28" t="s">
        <v>544</v>
      </c>
      <c r="B426" s="28" t="s">
        <v>537</v>
      </c>
      <c r="C426" s="29">
        <v>11.5</v>
      </c>
      <c r="D426" s="30">
        <v>8.9597659334192592</v>
      </c>
      <c r="F426" s="28" t="s">
        <v>546</v>
      </c>
    </row>
    <row r="427" spans="1:6" x14ac:dyDescent="0.4">
      <c r="A427" s="28" t="s">
        <v>544</v>
      </c>
      <c r="B427" s="28" t="s">
        <v>537</v>
      </c>
      <c r="C427" s="29">
        <v>13.5</v>
      </c>
      <c r="D427" s="30">
        <v>11.093466675721917</v>
      </c>
      <c r="F427" s="28" t="s">
        <v>546</v>
      </c>
    </row>
    <row r="428" spans="1:6" x14ac:dyDescent="0.4">
      <c r="A428" s="28" t="s">
        <v>544</v>
      </c>
      <c r="B428" s="28" t="s">
        <v>537</v>
      </c>
      <c r="C428" s="29">
        <v>15.5</v>
      </c>
      <c r="D428" s="30">
        <v>11.458309099734645</v>
      </c>
      <c r="F428" s="28" t="s">
        <v>546</v>
      </c>
    </row>
    <row r="429" spans="1:6" x14ac:dyDescent="0.4">
      <c r="A429" s="28" t="s">
        <v>544</v>
      </c>
      <c r="B429" s="28" t="s">
        <v>537</v>
      </c>
      <c r="C429" s="29">
        <v>17.5</v>
      </c>
      <c r="D429" s="30">
        <v>11.439957638915788</v>
      </c>
      <c r="F429" s="28" t="s">
        <v>546</v>
      </c>
    </row>
    <row r="430" spans="1:6" x14ac:dyDescent="0.4">
      <c r="A430" s="28" t="s">
        <v>544</v>
      </c>
      <c r="B430" s="28" t="s">
        <v>537</v>
      </c>
      <c r="C430" s="29">
        <v>20.75</v>
      </c>
      <c r="D430" s="30">
        <v>16.840318060991354</v>
      </c>
      <c r="F430" s="28" t="s">
        <v>546</v>
      </c>
    </row>
    <row r="431" spans="1:6" x14ac:dyDescent="0.4">
      <c r="A431" s="28" t="s">
        <v>544</v>
      </c>
      <c r="B431" s="28" t="s">
        <v>538</v>
      </c>
      <c r="C431" s="29">
        <v>0.6</v>
      </c>
      <c r="D431" s="30">
        <v>6.8</v>
      </c>
      <c r="F431" s="28" t="s">
        <v>546</v>
      </c>
    </row>
    <row r="432" spans="1:6" x14ac:dyDescent="0.4">
      <c r="A432" s="28" t="s">
        <v>544</v>
      </c>
      <c r="B432" s="28" t="s">
        <v>538</v>
      </c>
      <c r="C432" s="29">
        <v>1.7999999999999998</v>
      </c>
      <c r="D432" s="30">
        <v>7.3</v>
      </c>
      <c r="F432" s="28" t="s">
        <v>546</v>
      </c>
    </row>
    <row r="433" spans="1:6" x14ac:dyDescent="0.4">
      <c r="A433" s="28" t="s">
        <v>544</v>
      </c>
      <c r="B433" s="28" t="s">
        <v>538</v>
      </c>
      <c r="C433" s="29">
        <v>3.05</v>
      </c>
      <c r="D433" s="30">
        <v>9.9</v>
      </c>
      <c r="F433" s="28" t="s">
        <v>546</v>
      </c>
    </row>
    <row r="434" spans="1:6" x14ac:dyDescent="0.4">
      <c r="A434" s="28" t="s">
        <v>544</v>
      </c>
      <c r="B434" s="28" t="s">
        <v>538</v>
      </c>
      <c r="C434" s="29">
        <v>4.3000000000000007</v>
      </c>
      <c r="D434" s="30">
        <v>13.9</v>
      </c>
      <c r="F434" s="28" t="s">
        <v>546</v>
      </c>
    </row>
    <row r="435" spans="1:6" x14ac:dyDescent="0.4">
      <c r="A435" s="28" t="s">
        <v>544</v>
      </c>
      <c r="B435" s="28" t="s">
        <v>538</v>
      </c>
      <c r="C435" s="29">
        <v>5.5</v>
      </c>
      <c r="D435" s="30">
        <v>14.1</v>
      </c>
      <c r="F435" s="28" t="s">
        <v>546</v>
      </c>
    </row>
    <row r="436" spans="1:6" x14ac:dyDescent="0.4">
      <c r="A436" s="28" t="s">
        <v>544</v>
      </c>
      <c r="B436" s="28" t="s">
        <v>538</v>
      </c>
      <c r="C436" s="29">
        <v>6.6999999999999993</v>
      </c>
      <c r="D436" s="30">
        <v>16.5</v>
      </c>
      <c r="F436" s="28" t="s">
        <v>546</v>
      </c>
    </row>
    <row r="437" spans="1:6" x14ac:dyDescent="0.4">
      <c r="A437" s="28" t="s">
        <v>544</v>
      </c>
      <c r="B437" s="28" t="s">
        <v>538</v>
      </c>
      <c r="C437" s="29">
        <v>7.9499999999999993</v>
      </c>
      <c r="D437" s="30">
        <v>13.9</v>
      </c>
      <c r="F437" s="28" t="s">
        <v>546</v>
      </c>
    </row>
    <row r="438" spans="1:6" x14ac:dyDescent="0.4">
      <c r="A438" s="28" t="s">
        <v>544</v>
      </c>
      <c r="B438" s="28" t="s">
        <v>538</v>
      </c>
      <c r="C438" s="29">
        <v>9.1999999999999993</v>
      </c>
      <c r="D438" s="30">
        <v>18.2</v>
      </c>
      <c r="F438" s="28" t="s">
        <v>546</v>
      </c>
    </row>
    <row r="439" spans="1:6" x14ac:dyDescent="0.4">
      <c r="A439" s="28" t="s">
        <v>544</v>
      </c>
      <c r="B439" s="28" t="s">
        <v>538</v>
      </c>
      <c r="C439" s="29">
        <v>10.4</v>
      </c>
      <c r="D439" s="30">
        <v>17.7</v>
      </c>
      <c r="F439" s="28" t="s">
        <v>546</v>
      </c>
    </row>
    <row r="440" spans="1:6" x14ac:dyDescent="0.4">
      <c r="A440" s="28" t="s">
        <v>544</v>
      </c>
      <c r="B440" s="28" t="s">
        <v>539</v>
      </c>
      <c r="C440" s="29">
        <v>0.6</v>
      </c>
      <c r="D440" s="30">
        <v>1.6</v>
      </c>
      <c r="F440" s="28" t="s">
        <v>546</v>
      </c>
    </row>
    <row r="441" spans="1:6" x14ac:dyDescent="0.4">
      <c r="A441" s="28" t="s">
        <v>544</v>
      </c>
      <c r="B441" s="28" t="s">
        <v>539</v>
      </c>
      <c r="C441" s="29">
        <v>1.7999999999999998</v>
      </c>
      <c r="D441" s="30">
        <v>2.1</v>
      </c>
      <c r="F441" s="28" t="s">
        <v>546</v>
      </c>
    </row>
    <row r="442" spans="1:6" x14ac:dyDescent="0.4">
      <c r="A442" s="28" t="s">
        <v>544</v>
      </c>
      <c r="B442" s="28" t="s">
        <v>539</v>
      </c>
      <c r="C442" s="29">
        <v>3.05</v>
      </c>
      <c r="D442" s="30">
        <v>2</v>
      </c>
      <c r="F442" s="28" t="s">
        <v>546</v>
      </c>
    </row>
    <row r="443" spans="1:6" x14ac:dyDescent="0.4">
      <c r="A443" s="28" t="s">
        <v>544</v>
      </c>
      <c r="B443" s="28" t="s">
        <v>539</v>
      </c>
      <c r="C443" s="29">
        <v>4.3000000000000007</v>
      </c>
      <c r="D443" s="30">
        <v>2</v>
      </c>
      <c r="F443" s="28" t="s">
        <v>546</v>
      </c>
    </row>
    <row r="444" spans="1:6" x14ac:dyDescent="0.4">
      <c r="A444" s="28" t="s">
        <v>544</v>
      </c>
      <c r="B444" s="28" t="s">
        <v>539</v>
      </c>
      <c r="C444" s="29">
        <v>5.5</v>
      </c>
      <c r="D444" s="30">
        <v>2.1</v>
      </c>
      <c r="F444" s="28" t="s">
        <v>546</v>
      </c>
    </row>
    <row r="445" spans="1:6" x14ac:dyDescent="0.4">
      <c r="A445" s="28" t="s">
        <v>544</v>
      </c>
      <c r="B445" s="28" t="s">
        <v>539</v>
      </c>
      <c r="C445" s="29">
        <v>6.6999999999999993</v>
      </c>
      <c r="D445" s="30">
        <v>3.7</v>
      </c>
      <c r="F445" s="28" t="s">
        <v>546</v>
      </c>
    </row>
    <row r="446" spans="1:6" x14ac:dyDescent="0.4">
      <c r="A446" s="28" t="s">
        <v>544</v>
      </c>
      <c r="B446" s="28" t="s">
        <v>539</v>
      </c>
      <c r="C446" s="29">
        <v>7.9499999999999993</v>
      </c>
      <c r="D446" s="30">
        <v>18.600000000000001</v>
      </c>
      <c r="F446" s="28" t="s">
        <v>546</v>
      </c>
    </row>
    <row r="447" spans="1:6" x14ac:dyDescent="0.4">
      <c r="A447" s="28" t="s">
        <v>544</v>
      </c>
      <c r="B447" s="28" t="s">
        <v>539</v>
      </c>
      <c r="C447" s="29">
        <v>9.1999999999999993</v>
      </c>
      <c r="D447" s="30">
        <v>29.5</v>
      </c>
      <c r="F447" s="28" t="s">
        <v>546</v>
      </c>
    </row>
    <row r="448" spans="1:6" x14ac:dyDescent="0.4">
      <c r="A448" s="28" t="s">
        <v>544</v>
      </c>
      <c r="B448" s="28" t="s">
        <v>539</v>
      </c>
      <c r="C448" s="29">
        <v>10.4</v>
      </c>
      <c r="D448" s="30">
        <v>41.8</v>
      </c>
      <c r="F448" s="28" t="s">
        <v>546</v>
      </c>
    </row>
    <row r="449" spans="1:6" x14ac:dyDescent="0.4">
      <c r="A449" s="28" t="s">
        <v>545</v>
      </c>
      <c r="B449" s="28" t="s">
        <v>537</v>
      </c>
      <c r="C449" s="29">
        <v>0.5</v>
      </c>
      <c r="D449" s="30">
        <v>2.3348176609579401</v>
      </c>
      <c r="F449" s="28" t="s">
        <v>459</v>
      </c>
    </row>
    <row r="450" spans="1:6" x14ac:dyDescent="0.4">
      <c r="A450" s="28" t="s">
        <v>545</v>
      </c>
      <c r="B450" s="28" t="s">
        <v>537</v>
      </c>
      <c r="C450" s="29">
        <v>1.5</v>
      </c>
      <c r="D450" s="30">
        <v>2.4301214058971943</v>
      </c>
      <c r="F450" s="28" t="s">
        <v>459</v>
      </c>
    </row>
    <row r="451" spans="1:6" x14ac:dyDescent="0.4">
      <c r="A451" s="28" t="s">
        <v>545</v>
      </c>
      <c r="B451" s="28" t="s">
        <v>537</v>
      </c>
      <c r="C451" s="29">
        <v>2.5</v>
      </c>
      <c r="D451" s="30">
        <v>2.3511841028486553</v>
      </c>
      <c r="F451" s="28" t="s">
        <v>459</v>
      </c>
    </row>
    <row r="452" spans="1:6" x14ac:dyDescent="0.4">
      <c r="A452" s="28" t="s">
        <v>545</v>
      </c>
      <c r="B452" s="28" t="s">
        <v>537</v>
      </c>
      <c r="C452" s="29">
        <v>4.5</v>
      </c>
      <c r="D452" s="30">
        <v>2.2481630221089373</v>
      </c>
      <c r="F452" s="28" t="s">
        <v>459</v>
      </c>
    </row>
    <row r="453" spans="1:6" x14ac:dyDescent="0.4">
      <c r="A453" s="28" t="s">
        <v>545</v>
      </c>
      <c r="B453" s="28" t="s">
        <v>537</v>
      </c>
      <c r="C453" s="29">
        <v>6.5</v>
      </c>
      <c r="D453" s="30">
        <v>2.3067497957884151</v>
      </c>
      <c r="F453" s="28" t="s">
        <v>459</v>
      </c>
    </row>
    <row r="454" spans="1:6" x14ac:dyDescent="0.4">
      <c r="A454" s="28" t="s">
        <v>545</v>
      </c>
      <c r="B454" s="28" t="s">
        <v>537</v>
      </c>
      <c r="C454" s="29">
        <v>8.5</v>
      </c>
      <c r="D454" s="30">
        <v>2.4677974181459392</v>
      </c>
      <c r="F454" s="28" t="s">
        <v>459</v>
      </c>
    </row>
    <row r="455" spans="1:6" x14ac:dyDescent="0.4">
      <c r="A455" s="28" t="s">
        <v>545</v>
      </c>
      <c r="B455" s="28" t="s">
        <v>537</v>
      </c>
      <c r="C455" s="29">
        <v>9.5</v>
      </c>
      <c r="D455" s="30">
        <v>2.4660359634203259</v>
      </c>
      <c r="F455" s="28" t="s">
        <v>459</v>
      </c>
    </row>
    <row r="456" spans="1:6" x14ac:dyDescent="0.4">
      <c r="A456" s="28" t="s">
        <v>545</v>
      </c>
      <c r="B456" s="28" t="s">
        <v>537</v>
      </c>
      <c r="C456" s="29">
        <v>11.5</v>
      </c>
      <c r="D456" s="30">
        <v>2.5549467681539837</v>
      </c>
      <c r="F456" s="28" t="s">
        <v>459</v>
      </c>
    </row>
    <row r="457" spans="1:6" x14ac:dyDescent="0.4">
      <c r="A457" s="28" t="s">
        <v>545</v>
      </c>
      <c r="B457" s="28" t="s">
        <v>537</v>
      </c>
      <c r="C457" s="29">
        <v>13.5</v>
      </c>
      <c r="D457" s="30">
        <v>2.9139916474610654</v>
      </c>
      <c r="F457" s="28" t="s">
        <v>459</v>
      </c>
    </row>
    <row r="458" spans="1:6" x14ac:dyDescent="0.4">
      <c r="A458" s="28" t="s">
        <v>545</v>
      </c>
      <c r="B458" s="28" t="s">
        <v>537</v>
      </c>
      <c r="C458" s="29">
        <v>15.5</v>
      </c>
      <c r="D458" s="30">
        <v>2.9420815155861209</v>
      </c>
      <c r="F458" s="28" t="s">
        <v>459</v>
      </c>
    </row>
    <row r="459" spans="1:6" x14ac:dyDescent="0.4">
      <c r="A459" s="28" t="s">
        <v>545</v>
      </c>
      <c r="B459" s="28" t="s">
        <v>537</v>
      </c>
      <c r="C459" s="29">
        <v>17.5</v>
      </c>
      <c r="D459" s="30">
        <v>3.0572807958085653</v>
      </c>
      <c r="F459" s="28" t="s">
        <v>459</v>
      </c>
    </row>
    <row r="460" spans="1:6" x14ac:dyDescent="0.4">
      <c r="A460" s="28" t="s">
        <v>545</v>
      </c>
      <c r="B460" s="28" t="s">
        <v>537</v>
      </c>
      <c r="C460" s="29">
        <v>20.75</v>
      </c>
      <c r="D460" s="30">
        <v>4.2310870425988485</v>
      </c>
      <c r="F460" s="28" t="s">
        <v>459</v>
      </c>
    </row>
    <row r="461" spans="1:6" x14ac:dyDescent="0.4">
      <c r="A461" s="28" t="s">
        <v>545</v>
      </c>
      <c r="B461" s="28" t="s">
        <v>538</v>
      </c>
      <c r="C461" s="29">
        <v>0.6</v>
      </c>
      <c r="D461" s="30">
        <v>2.37</v>
      </c>
      <c r="F461" s="28" t="s">
        <v>459</v>
      </c>
    </row>
    <row r="462" spans="1:6" x14ac:dyDescent="0.4">
      <c r="A462" s="28" t="s">
        <v>545</v>
      </c>
      <c r="B462" s="28" t="s">
        <v>538</v>
      </c>
      <c r="C462" s="29">
        <v>1.7999999999999998</v>
      </c>
      <c r="D462" s="30">
        <v>2.89</v>
      </c>
      <c r="F462" s="28" t="s">
        <v>459</v>
      </c>
    </row>
    <row r="463" spans="1:6" x14ac:dyDescent="0.4">
      <c r="A463" s="28" t="s">
        <v>545</v>
      </c>
      <c r="B463" s="28" t="s">
        <v>538</v>
      </c>
      <c r="C463" s="29">
        <v>3.05</v>
      </c>
      <c r="D463" s="30">
        <v>3.15</v>
      </c>
      <c r="F463" s="28" t="s">
        <v>459</v>
      </c>
    </row>
    <row r="464" spans="1:6" x14ac:dyDescent="0.4">
      <c r="A464" s="28" t="s">
        <v>545</v>
      </c>
      <c r="B464" s="28" t="s">
        <v>538</v>
      </c>
      <c r="C464" s="29">
        <v>4.3000000000000007</v>
      </c>
      <c r="D464" s="30">
        <v>3.1</v>
      </c>
      <c r="F464" s="28" t="s">
        <v>459</v>
      </c>
    </row>
    <row r="465" spans="1:6" x14ac:dyDescent="0.4">
      <c r="A465" s="28" t="s">
        <v>545</v>
      </c>
      <c r="B465" s="28" t="s">
        <v>538</v>
      </c>
      <c r="C465" s="29">
        <v>5.5</v>
      </c>
      <c r="D465" s="30">
        <v>4.2</v>
      </c>
      <c r="F465" s="28" t="s">
        <v>459</v>
      </c>
    </row>
    <row r="466" spans="1:6" x14ac:dyDescent="0.4">
      <c r="A466" s="28" t="s">
        <v>545</v>
      </c>
      <c r="B466" s="28" t="s">
        <v>538</v>
      </c>
      <c r="C466" s="29">
        <v>6.6999999999999993</v>
      </c>
      <c r="D466" s="30">
        <v>3.87</v>
      </c>
      <c r="F466" s="28" t="s">
        <v>459</v>
      </c>
    </row>
    <row r="467" spans="1:6" x14ac:dyDescent="0.4">
      <c r="A467" s="28" t="s">
        <v>545</v>
      </c>
      <c r="B467" s="28" t="s">
        <v>538</v>
      </c>
      <c r="C467" s="29">
        <v>7.9499999999999993</v>
      </c>
      <c r="D467" s="30">
        <v>3.47</v>
      </c>
      <c r="F467" s="28" t="s">
        <v>459</v>
      </c>
    </row>
    <row r="468" spans="1:6" x14ac:dyDescent="0.4">
      <c r="A468" s="28" t="s">
        <v>545</v>
      </c>
      <c r="B468" s="28" t="s">
        <v>538</v>
      </c>
      <c r="C468" s="29">
        <v>9.1999999999999993</v>
      </c>
      <c r="D468" s="30">
        <v>3.56</v>
      </c>
      <c r="F468" s="28" t="s">
        <v>459</v>
      </c>
    </row>
    <row r="469" spans="1:6" x14ac:dyDescent="0.4">
      <c r="A469" s="28" t="s">
        <v>545</v>
      </c>
      <c r="B469" s="28" t="s">
        <v>538</v>
      </c>
      <c r="C469" s="29">
        <v>10.4</v>
      </c>
      <c r="D469" s="30">
        <v>3.3</v>
      </c>
      <c r="F469" s="28" t="s">
        <v>459</v>
      </c>
    </row>
    <row r="470" spans="1:6" x14ac:dyDescent="0.4">
      <c r="A470" s="28" t="s">
        <v>545</v>
      </c>
      <c r="B470" s="28" t="s">
        <v>539</v>
      </c>
      <c r="C470" s="29">
        <v>0.6</v>
      </c>
      <c r="D470" s="30">
        <v>2.41</v>
      </c>
      <c r="F470" s="28" t="s">
        <v>459</v>
      </c>
    </row>
    <row r="471" spans="1:6" x14ac:dyDescent="0.4">
      <c r="A471" s="28" t="s">
        <v>545</v>
      </c>
      <c r="B471" s="28" t="s">
        <v>539</v>
      </c>
      <c r="C471" s="29">
        <v>1.7999999999999998</v>
      </c>
      <c r="D471" s="30">
        <v>2.46</v>
      </c>
      <c r="F471" s="28" t="s">
        <v>459</v>
      </c>
    </row>
    <row r="472" spans="1:6" x14ac:dyDescent="0.4">
      <c r="A472" s="28" t="s">
        <v>545</v>
      </c>
      <c r="B472" s="28" t="s">
        <v>539</v>
      </c>
      <c r="C472" s="29">
        <v>3.05</v>
      </c>
      <c r="D472" s="30">
        <v>2.42</v>
      </c>
      <c r="F472" s="28" t="s">
        <v>459</v>
      </c>
    </row>
    <row r="473" spans="1:6" x14ac:dyDescent="0.4">
      <c r="A473" s="28" t="s">
        <v>545</v>
      </c>
      <c r="B473" s="28" t="s">
        <v>539</v>
      </c>
      <c r="C473" s="29">
        <v>4.3000000000000007</v>
      </c>
      <c r="D473" s="30">
        <v>2.62</v>
      </c>
      <c r="F473" s="28" t="s">
        <v>459</v>
      </c>
    </row>
    <row r="474" spans="1:6" x14ac:dyDescent="0.4">
      <c r="A474" s="28" t="s">
        <v>545</v>
      </c>
      <c r="B474" s="28" t="s">
        <v>539</v>
      </c>
      <c r="C474" s="29">
        <v>5.5</v>
      </c>
      <c r="D474" s="30">
        <v>2.71</v>
      </c>
      <c r="F474" s="28" t="s">
        <v>459</v>
      </c>
    </row>
    <row r="475" spans="1:6" x14ac:dyDescent="0.4">
      <c r="A475" s="28" t="s">
        <v>545</v>
      </c>
      <c r="B475" s="28" t="s">
        <v>539</v>
      </c>
      <c r="C475" s="29">
        <v>6.6999999999999993</v>
      </c>
      <c r="D475" s="30">
        <v>3.23</v>
      </c>
      <c r="F475" s="28" t="s">
        <v>459</v>
      </c>
    </row>
    <row r="476" spans="1:6" x14ac:dyDescent="0.4">
      <c r="A476" s="28" t="s">
        <v>545</v>
      </c>
      <c r="B476" s="28" t="s">
        <v>539</v>
      </c>
      <c r="C476" s="29">
        <v>7.9499999999999993</v>
      </c>
      <c r="D476" s="30">
        <v>5.08</v>
      </c>
      <c r="F476" s="28" t="s">
        <v>459</v>
      </c>
    </row>
    <row r="477" spans="1:6" x14ac:dyDescent="0.4">
      <c r="A477" s="28" t="s">
        <v>545</v>
      </c>
      <c r="B477" s="28" t="s">
        <v>539</v>
      </c>
      <c r="C477" s="29">
        <v>9.1999999999999993</v>
      </c>
      <c r="D477" s="30">
        <v>5.07</v>
      </c>
      <c r="F477" s="28" t="s">
        <v>459</v>
      </c>
    </row>
    <row r="478" spans="1:6" x14ac:dyDescent="0.4">
      <c r="A478" s="28" t="s">
        <v>545</v>
      </c>
      <c r="B478" s="28" t="s">
        <v>539</v>
      </c>
      <c r="C478" s="29">
        <v>10.4</v>
      </c>
      <c r="D478" s="30">
        <v>5.73</v>
      </c>
      <c r="F478" s="28" t="s">
        <v>459</v>
      </c>
    </row>
    <row r="479" spans="1:6" x14ac:dyDescent="0.4">
      <c r="A479" s="28" t="s">
        <v>777</v>
      </c>
      <c r="B479" s="31" t="s">
        <v>537</v>
      </c>
      <c r="C479" s="32">
        <v>1.2</v>
      </c>
      <c r="D479" s="31">
        <v>-0.1</v>
      </c>
      <c r="E479" s="31">
        <v>0.27</v>
      </c>
      <c r="F479" s="28" t="s">
        <v>510</v>
      </c>
    </row>
    <row r="480" spans="1:6" x14ac:dyDescent="0.4">
      <c r="A480" s="28" t="s">
        <v>777</v>
      </c>
      <c r="B480" s="31" t="s">
        <v>537</v>
      </c>
      <c r="C480" s="32">
        <v>2.5</v>
      </c>
      <c r="D480" s="31">
        <v>-0.2</v>
      </c>
      <c r="E480" s="31">
        <v>0.27</v>
      </c>
      <c r="F480" s="28" t="s">
        <v>510</v>
      </c>
    </row>
    <row r="481" spans="1:6" x14ac:dyDescent="0.4">
      <c r="A481" s="28" t="s">
        <v>777</v>
      </c>
      <c r="B481" s="31" t="s">
        <v>537</v>
      </c>
      <c r="C481" s="32">
        <v>3.7</v>
      </c>
      <c r="D481" s="31">
        <v>-0.2</v>
      </c>
      <c r="E481" s="31">
        <v>0.27</v>
      </c>
      <c r="F481" s="28" t="s">
        <v>510</v>
      </c>
    </row>
    <row r="482" spans="1:6" x14ac:dyDescent="0.4">
      <c r="A482" s="28" t="s">
        <v>777</v>
      </c>
      <c r="B482" s="31" t="s">
        <v>537</v>
      </c>
      <c r="C482" s="32">
        <v>4.9000000000000004</v>
      </c>
      <c r="D482" s="31">
        <v>-0.5</v>
      </c>
      <c r="E482" s="31">
        <v>0.27</v>
      </c>
      <c r="F482" s="28" t="s">
        <v>510</v>
      </c>
    </row>
    <row r="483" spans="1:6" x14ac:dyDescent="0.4">
      <c r="A483" s="28" t="s">
        <v>777</v>
      </c>
      <c r="B483" s="31" t="s">
        <v>537</v>
      </c>
      <c r="C483" s="32">
        <v>6.2</v>
      </c>
      <c r="D483" s="32">
        <v>0</v>
      </c>
      <c r="E483" s="31">
        <v>0.27</v>
      </c>
      <c r="F483" s="28" t="s">
        <v>510</v>
      </c>
    </row>
    <row r="484" spans="1:6" x14ac:dyDescent="0.4">
      <c r="A484" s="28" t="s">
        <v>777</v>
      </c>
      <c r="B484" s="31" t="s">
        <v>537</v>
      </c>
      <c r="C484" s="32">
        <v>7.4</v>
      </c>
      <c r="D484" s="31">
        <v>-0.1</v>
      </c>
      <c r="E484" s="31">
        <v>0.27</v>
      </c>
      <c r="F484" s="28" t="s">
        <v>510</v>
      </c>
    </row>
    <row r="485" spans="1:6" x14ac:dyDescent="0.4">
      <c r="A485" s="28" t="s">
        <v>777</v>
      </c>
      <c r="B485" s="31" t="s">
        <v>537</v>
      </c>
      <c r="C485" s="32">
        <v>8.6</v>
      </c>
      <c r="D485" s="31">
        <v>-0.1</v>
      </c>
      <c r="E485" s="31">
        <v>0.27</v>
      </c>
      <c r="F485" s="28" t="s">
        <v>510</v>
      </c>
    </row>
    <row r="486" spans="1:6" x14ac:dyDescent="0.4">
      <c r="A486" s="28" t="s">
        <v>777</v>
      </c>
      <c r="B486" s="31" t="s">
        <v>537</v>
      </c>
      <c r="C486" s="32">
        <v>9.9</v>
      </c>
      <c r="D486" s="32">
        <v>0</v>
      </c>
      <c r="E486" s="31">
        <v>0.27</v>
      </c>
      <c r="F486" s="28" t="s">
        <v>510</v>
      </c>
    </row>
    <row r="487" spans="1:6" x14ac:dyDescent="0.4">
      <c r="A487" s="28" t="s">
        <v>777</v>
      </c>
      <c r="B487" s="31" t="s">
        <v>537</v>
      </c>
      <c r="C487" s="32">
        <v>11.1</v>
      </c>
      <c r="D487" s="31">
        <v>-0.2</v>
      </c>
      <c r="E487" s="31">
        <v>0.27</v>
      </c>
      <c r="F487" s="28" t="s">
        <v>510</v>
      </c>
    </row>
    <row r="488" spans="1:6" x14ac:dyDescent="0.4">
      <c r="A488" s="28" t="s">
        <v>777</v>
      </c>
      <c r="B488" s="31" t="s">
        <v>538</v>
      </c>
      <c r="C488" s="32">
        <v>1.2</v>
      </c>
      <c r="D488" s="31">
        <v>-3.5</v>
      </c>
      <c r="E488" s="31">
        <v>0.27</v>
      </c>
      <c r="F488" s="28" t="s">
        <v>510</v>
      </c>
    </row>
    <row r="489" spans="1:6" x14ac:dyDescent="0.4">
      <c r="A489" s="28" t="s">
        <v>777</v>
      </c>
      <c r="B489" s="31" t="s">
        <v>538</v>
      </c>
      <c r="C489" s="32">
        <v>2.5</v>
      </c>
      <c r="D489" s="31">
        <v>-2.9</v>
      </c>
      <c r="E489" s="31">
        <v>0.27</v>
      </c>
      <c r="F489" s="28" t="s">
        <v>510</v>
      </c>
    </row>
    <row r="490" spans="1:6" x14ac:dyDescent="0.4">
      <c r="A490" s="28" t="s">
        <v>777</v>
      </c>
      <c r="B490" s="31" t="s">
        <v>538</v>
      </c>
      <c r="C490" s="32">
        <v>3.7</v>
      </c>
      <c r="D490" s="31">
        <v>-1.2</v>
      </c>
      <c r="E490" s="31">
        <v>0.27</v>
      </c>
      <c r="F490" s="28" t="s">
        <v>510</v>
      </c>
    </row>
    <row r="491" spans="1:6" x14ac:dyDescent="0.4">
      <c r="A491" s="28" t="s">
        <v>777</v>
      </c>
      <c r="B491" s="31" t="s">
        <v>538</v>
      </c>
      <c r="C491" s="32">
        <v>4.9000000000000004</v>
      </c>
      <c r="D491" s="31">
        <v>-1.3</v>
      </c>
      <c r="E491" s="31">
        <v>0.27</v>
      </c>
      <c r="F491" s="28" t="s">
        <v>510</v>
      </c>
    </row>
    <row r="492" spans="1:6" x14ac:dyDescent="0.4">
      <c r="A492" s="28" t="s">
        <v>777</v>
      </c>
      <c r="B492" s="31" t="s">
        <v>538</v>
      </c>
      <c r="C492" s="32">
        <v>6.2</v>
      </c>
      <c r="D492" s="31">
        <v>-1.5</v>
      </c>
      <c r="E492" s="31">
        <v>0.27</v>
      </c>
      <c r="F492" s="28" t="s">
        <v>510</v>
      </c>
    </row>
    <row r="493" spans="1:6" x14ac:dyDescent="0.4">
      <c r="A493" s="28" t="s">
        <v>777</v>
      </c>
      <c r="B493" s="31" t="s">
        <v>538</v>
      </c>
      <c r="C493" s="32">
        <v>7.4</v>
      </c>
      <c r="D493" s="31">
        <v>-1.5</v>
      </c>
      <c r="E493" s="31">
        <v>0.27</v>
      </c>
      <c r="F493" s="28" t="s">
        <v>510</v>
      </c>
    </row>
    <row r="494" spans="1:6" x14ac:dyDescent="0.4">
      <c r="A494" s="28" t="s">
        <v>777</v>
      </c>
      <c r="B494" s="31" t="s">
        <v>538</v>
      </c>
      <c r="C494" s="32">
        <v>8.6</v>
      </c>
      <c r="D494" s="31">
        <v>-2.2999999999999998</v>
      </c>
      <c r="E494" s="31">
        <v>0.27</v>
      </c>
      <c r="F494" s="28" t="s">
        <v>510</v>
      </c>
    </row>
    <row r="495" spans="1:6" x14ac:dyDescent="0.4">
      <c r="A495" s="28" t="s">
        <v>777</v>
      </c>
      <c r="B495" s="31" t="s">
        <v>538</v>
      </c>
      <c r="C495" s="32">
        <v>9.9</v>
      </c>
      <c r="D495" s="31">
        <v>-1.6</v>
      </c>
      <c r="E495" s="31">
        <v>0.27</v>
      </c>
      <c r="F495" s="28" t="s">
        <v>510</v>
      </c>
    </row>
    <row r="496" spans="1:6" x14ac:dyDescent="0.4">
      <c r="A496" s="28" t="s">
        <v>777</v>
      </c>
      <c r="B496" s="31" t="s">
        <v>538</v>
      </c>
      <c r="C496" s="32">
        <v>11.1</v>
      </c>
      <c r="D496" s="31">
        <v>-1.2</v>
      </c>
      <c r="E496" s="31">
        <v>0.27</v>
      </c>
      <c r="F496" s="28" t="s">
        <v>510</v>
      </c>
    </row>
    <row r="497" spans="1:6" x14ac:dyDescent="0.4">
      <c r="A497" s="28" t="s">
        <v>777</v>
      </c>
      <c r="B497" s="31" t="s">
        <v>539</v>
      </c>
      <c r="C497" s="32">
        <v>1.2</v>
      </c>
      <c r="D497" s="31">
        <v>-1.8</v>
      </c>
      <c r="E497" s="31">
        <v>0.27</v>
      </c>
      <c r="F497" s="28" t="s">
        <v>510</v>
      </c>
    </row>
    <row r="498" spans="1:6" x14ac:dyDescent="0.4">
      <c r="A498" s="28" t="s">
        <v>777</v>
      </c>
      <c r="B498" s="31" t="s">
        <v>539</v>
      </c>
      <c r="C498" s="32">
        <v>2.5</v>
      </c>
      <c r="D498" s="31">
        <v>-1.8</v>
      </c>
      <c r="E498" s="31">
        <v>0.27</v>
      </c>
      <c r="F498" s="28" t="s">
        <v>510</v>
      </c>
    </row>
    <row r="499" spans="1:6" x14ac:dyDescent="0.4">
      <c r="A499" s="28" t="s">
        <v>777</v>
      </c>
      <c r="B499" s="31" t="s">
        <v>539</v>
      </c>
      <c r="C499" s="32">
        <v>3.7</v>
      </c>
      <c r="D499" s="31">
        <v>-1.6</v>
      </c>
      <c r="E499" s="31">
        <v>0.27</v>
      </c>
      <c r="F499" s="28" t="s">
        <v>510</v>
      </c>
    </row>
    <row r="500" spans="1:6" x14ac:dyDescent="0.4">
      <c r="A500" s="28" t="s">
        <v>777</v>
      </c>
      <c r="B500" s="31" t="s">
        <v>539</v>
      </c>
      <c r="C500" s="32">
        <v>4.9000000000000004</v>
      </c>
      <c r="D500" s="31">
        <v>-1.8</v>
      </c>
      <c r="E500" s="31">
        <v>0.27</v>
      </c>
      <c r="F500" s="28" t="s">
        <v>510</v>
      </c>
    </row>
    <row r="501" spans="1:6" x14ac:dyDescent="0.4">
      <c r="A501" s="28" t="s">
        <v>777</v>
      </c>
      <c r="B501" s="31" t="s">
        <v>539</v>
      </c>
      <c r="C501" s="32">
        <v>6.2</v>
      </c>
      <c r="D501" s="31">
        <v>-2.4</v>
      </c>
      <c r="E501" s="31">
        <v>0.27</v>
      </c>
      <c r="F501" s="28" t="s">
        <v>510</v>
      </c>
    </row>
    <row r="502" spans="1:6" x14ac:dyDescent="0.4">
      <c r="A502" s="28" t="s">
        <v>777</v>
      </c>
      <c r="B502" s="31" t="s">
        <v>539</v>
      </c>
      <c r="C502" s="32">
        <v>7.4</v>
      </c>
      <c r="D502" s="31">
        <v>-1.9</v>
      </c>
      <c r="E502" s="31">
        <v>0.27</v>
      </c>
      <c r="F502" s="28" t="s">
        <v>510</v>
      </c>
    </row>
    <row r="503" spans="1:6" x14ac:dyDescent="0.4">
      <c r="A503" s="28" t="s">
        <v>777</v>
      </c>
      <c r="B503" s="31" t="s">
        <v>539</v>
      </c>
      <c r="C503" s="32">
        <v>8.6</v>
      </c>
      <c r="D503" s="31">
        <v>-1.8</v>
      </c>
      <c r="E503" s="31">
        <v>0.27</v>
      </c>
      <c r="F503" s="28" t="s">
        <v>510</v>
      </c>
    </row>
    <row r="504" spans="1:6" x14ac:dyDescent="0.4">
      <c r="A504" s="28" t="s">
        <v>777</v>
      </c>
      <c r="B504" s="31" t="s">
        <v>539</v>
      </c>
      <c r="C504" s="32">
        <v>9.9</v>
      </c>
      <c r="D504" s="31">
        <v>-1.8</v>
      </c>
      <c r="E504" s="31">
        <v>0.27</v>
      </c>
      <c r="F504" s="28" t="s">
        <v>510</v>
      </c>
    </row>
    <row r="505" spans="1:6" x14ac:dyDescent="0.4">
      <c r="A505" s="28" t="s">
        <v>777</v>
      </c>
      <c r="B505" s="31" t="s">
        <v>539</v>
      </c>
      <c r="C505" s="32">
        <v>11.1</v>
      </c>
      <c r="D505" s="31">
        <v>-1.7</v>
      </c>
      <c r="E505" s="31">
        <v>0.27</v>
      </c>
      <c r="F505" s="28" t="s">
        <v>510</v>
      </c>
    </row>
    <row r="506" spans="1:6" x14ac:dyDescent="0.4">
      <c r="A506" s="28" t="s">
        <v>548</v>
      </c>
      <c r="B506" s="31" t="s">
        <v>537</v>
      </c>
      <c r="C506" s="32">
        <v>1.2</v>
      </c>
      <c r="D506" s="32">
        <v>13.8</v>
      </c>
      <c r="E506" s="32"/>
      <c r="F506" s="28" t="s">
        <v>459</v>
      </c>
    </row>
    <row r="507" spans="1:6" x14ac:dyDescent="0.4">
      <c r="A507" s="28" t="s">
        <v>548</v>
      </c>
      <c r="B507" s="31" t="s">
        <v>537</v>
      </c>
      <c r="C507" s="32">
        <v>2.5</v>
      </c>
      <c r="D507" s="32">
        <v>13.3</v>
      </c>
      <c r="E507" s="32"/>
      <c r="F507" s="28" t="s">
        <v>459</v>
      </c>
    </row>
    <row r="508" spans="1:6" x14ac:dyDescent="0.4">
      <c r="A508" s="28" t="s">
        <v>548</v>
      </c>
      <c r="B508" s="31" t="s">
        <v>537</v>
      </c>
      <c r="C508" s="32">
        <v>3.7</v>
      </c>
      <c r="D508" s="32">
        <v>14.1</v>
      </c>
      <c r="E508" s="32"/>
      <c r="F508" s="28" t="s">
        <v>459</v>
      </c>
    </row>
    <row r="509" spans="1:6" x14ac:dyDescent="0.4">
      <c r="A509" s="28" t="s">
        <v>548</v>
      </c>
      <c r="B509" s="31" t="s">
        <v>537</v>
      </c>
      <c r="C509" s="32">
        <v>4.9000000000000004</v>
      </c>
      <c r="D509" s="32">
        <v>14.7</v>
      </c>
      <c r="E509" s="32"/>
      <c r="F509" s="28" t="s">
        <v>459</v>
      </c>
    </row>
    <row r="510" spans="1:6" x14ac:dyDescent="0.4">
      <c r="A510" s="28" t="s">
        <v>548</v>
      </c>
      <c r="B510" s="31" t="s">
        <v>537</v>
      </c>
      <c r="C510" s="32">
        <v>6.2</v>
      </c>
      <c r="D510" s="32">
        <v>14.6</v>
      </c>
      <c r="E510" s="32"/>
      <c r="F510" s="28" t="s">
        <v>459</v>
      </c>
    </row>
    <row r="511" spans="1:6" x14ac:dyDescent="0.4">
      <c r="A511" s="28" t="s">
        <v>548</v>
      </c>
      <c r="B511" s="31" t="s">
        <v>537</v>
      </c>
      <c r="C511" s="32">
        <v>7.4</v>
      </c>
      <c r="D511" s="32">
        <v>14.9</v>
      </c>
      <c r="E511" s="32"/>
      <c r="F511" s="28" t="s">
        <v>459</v>
      </c>
    </row>
    <row r="512" spans="1:6" x14ac:dyDescent="0.4">
      <c r="A512" s="28" t="s">
        <v>548</v>
      </c>
      <c r="B512" s="31" t="s">
        <v>537</v>
      </c>
      <c r="C512" s="32">
        <v>8.6</v>
      </c>
      <c r="D512" s="32">
        <v>14.6</v>
      </c>
      <c r="E512" s="32"/>
      <c r="F512" s="28" t="s">
        <v>459</v>
      </c>
    </row>
    <row r="513" spans="1:6" x14ac:dyDescent="0.4">
      <c r="A513" s="28" t="s">
        <v>548</v>
      </c>
      <c r="B513" s="31" t="s">
        <v>537</v>
      </c>
      <c r="C513" s="32">
        <v>9.9</v>
      </c>
      <c r="D513" s="32">
        <v>13.9</v>
      </c>
      <c r="E513" s="32"/>
      <c r="F513" s="28" t="s">
        <v>459</v>
      </c>
    </row>
    <row r="514" spans="1:6" x14ac:dyDescent="0.4">
      <c r="A514" s="28" t="s">
        <v>548</v>
      </c>
      <c r="B514" s="31" t="s">
        <v>537</v>
      </c>
      <c r="C514" s="32">
        <v>11.1</v>
      </c>
      <c r="D514" s="32">
        <v>13.1</v>
      </c>
      <c r="E514" s="32"/>
      <c r="F514" s="28" t="s">
        <v>459</v>
      </c>
    </row>
    <row r="515" spans="1:6" x14ac:dyDescent="0.4">
      <c r="A515" s="28" t="s">
        <v>548</v>
      </c>
      <c r="B515" s="31" t="s">
        <v>537</v>
      </c>
      <c r="C515" s="32">
        <v>13.3</v>
      </c>
      <c r="D515" s="32">
        <v>13</v>
      </c>
      <c r="E515" s="32"/>
      <c r="F515" s="28" t="s">
        <v>459</v>
      </c>
    </row>
    <row r="516" spans="1:6" x14ac:dyDescent="0.4">
      <c r="A516" s="28" t="s">
        <v>548</v>
      </c>
      <c r="B516" s="31" t="s">
        <v>537</v>
      </c>
      <c r="C516" s="32">
        <v>15.5</v>
      </c>
      <c r="D516" s="32">
        <v>13</v>
      </c>
      <c r="E516" s="32"/>
      <c r="F516" s="28" t="s">
        <v>459</v>
      </c>
    </row>
    <row r="517" spans="1:6" x14ac:dyDescent="0.4">
      <c r="A517" s="28" t="s">
        <v>548</v>
      </c>
      <c r="B517" s="31" t="s">
        <v>537</v>
      </c>
      <c r="C517" s="32">
        <v>17.7</v>
      </c>
      <c r="D517" s="32">
        <v>13.7</v>
      </c>
      <c r="E517" s="32"/>
      <c r="F517" s="28" t="s">
        <v>459</v>
      </c>
    </row>
    <row r="518" spans="1:6" x14ac:dyDescent="0.4">
      <c r="A518" s="28" t="s">
        <v>548</v>
      </c>
      <c r="B518" s="31" t="s">
        <v>538</v>
      </c>
      <c r="C518" s="32">
        <v>1.2</v>
      </c>
      <c r="D518" s="32">
        <v>14.7</v>
      </c>
      <c r="E518" s="32"/>
      <c r="F518" s="28" t="s">
        <v>459</v>
      </c>
    </row>
    <row r="519" spans="1:6" x14ac:dyDescent="0.4">
      <c r="A519" s="28" t="s">
        <v>548</v>
      </c>
      <c r="B519" s="31" t="s">
        <v>538</v>
      </c>
      <c r="C519" s="32">
        <v>2.5</v>
      </c>
      <c r="D519" s="32">
        <v>16</v>
      </c>
      <c r="E519" s="32"/>
      <c r="F519" s="28" t="s">
        <v>459</v>
      </c>
    </row>
    <row r="520" spans="1:6" x14ac:dyDescent="0.4">
      <c r="A520" s="28" t="s">
        <v>548</v>
      </c>
      <c r="B520" s="31" t="s">
        <v>538</v>
      </c>
      <c r="C520" s="32">
        <v>3.7</v>
      </c>
      <c r="D520" s="32">
        <v>15.8</v>
      </c>
      <c r="E520" s="32"/>
      <c r="F520" s="28" t="s">
        <v>459</v>
      </c>
    </row>
    <row r="521" spans="1:6" x14ac:dyDescent="0.4">
      <c r="A521" s="28" t="s">
        <v>548</v>
      </c>
      <c r="B521" s="31" t="s">
        <v>538</v>
      </c>
      <c r="C521" s="32">
        <v>4.9000000000000004</v>
      </c>
      <c r="D521" s="32">
        <v>12.9</v>
      </c>
      <c r="E521" s="32"/>
      <c r="F521" s="28" t="s">
        <v>459</v>
      </c>
    </row>
    <row r="522" spans="1:6" x14ac:dyDescent="0.4">
      <c r="A522" s="28" t="s">
        <v>548</v>
      </c>
      <c r="B522" s="31" t="s">
        <v>538</v>
      </c>
      <c r="C522" s="32">
        <v>6.2</v>
      </c>
      <c r="D522" s="32">
        <v>15.7</v>
      </c>
      <c r="E522" s="32"/>
      <c r="F522" s="28" t="s">
        <v>459</v>
      </c>
    </row>
    <row r="523" spans="1:6" x14ac:dyDescent="0.4">
      <c r="A523" s="28" t="s">
        <v>548</v>
      </c>
      <c r="B523" s="31" t="s">
        <v>538</v>
      </c>
      <c r="C523" s="32">
        <v>7.4</v>
      </c>
      <c r="D523" s="32">
        <v>15.5</v>
      </c>
      <c r="E523" s="32"/>
      <c r="F523" s="28" t="s">
        <v>459</v>
      </c>
    </row>
    <row r="524" spans="1:6" x14ac:dyDescent="0.4">
      <c r="A524" s="28" t="s">
        <v>548</v>
      </c>
      <c r="B524" s="31" t="s">
        <v>538</v>
      </c>
      <c r="C524" s="32">
        <v>8.6</v>
      </c>
      <c r="D524" s="32">
        <v>16.5</v>
      </c>
      <c r="E524" s="32"/>
      <c r="F524" s="28" t="s">
        <v>459</v>
      </c>
    </row>
    <row r="525" spans="1:6" x14ac:dyDescent="0.4">
      <c r="A525" s="28" t="s">
        <v>548</v>
      </c>
      <c r="B525" s="31" t="s">
        <v>538</v>
      </c>
      <c r="C525" s="32">
        <v>9.9</v>
      </c>
      <c r="D525" s="32">
        <v>17</v>
      </c>
      <c r="E525" s="32"/>
      <c r="F525" s="28" t="s">
        <v>459</v>
      </c>
    </row>
    <row r="526" spans="1:6" x14ac:dyDescent="0.4">
      <c r="A526" s="28" t="s">
        <v>548</v>
      </c>
      <c r="B526" s="31" t="s">
        <v>538</v>
      </c>
      <c r="C526" s="32">
        <v>11.1</v>
      </c>
      <c r="D526" s="32">
        <v>16.7</v>
      </c>
      <c r="E526" s="32"/>
      <c r="F526" s="28" t="s">
        <v>459</v>
      </c>
    </row>
    <row r="527" spans="1:6" x14ac:dyDescent="0.4">
      <c r="A527" s="28" t="s">
        <v>548</v>
      </c>
      <c r="B527" s="31" t="s">
        <v>539</v>
      </c>
      <c r="C527" s="32">
        <v>1.2</v>
      </c>
      <c r="D527" s="32">
        <v>17.100000000000001</v>
      </c>
      <c r="E527" s="32"/>
      <c r="F527" s="28" t="s">
        <v>459</v>
      </c>
    </row>
    <row r="528" spans="1:6" x14ac:dyDescent="0.4">
      <c r="A528" s="28" t="s">
        <v>548</v>
      </c>
      <c r="B528" s="31" t="s">
        <v>539</v>
      </c>
      <c r="C528" s="32">
        <v>2.5</v>
      </c>
      <c r="D528" s="32">
        <v>15.8</v>
      </c>
      <c r="E528" s="32"/>
      <c r="F528" s="28" t="s">
        <v>459</v>
      </c>
    </row>
    <row r="529" spans="1:6" x14ac:dyDescent="0.4">
      <c r="A529" s="28" t="s">
        <v>548</v>
      </c>
      <c r="B529" s="31" t="s">
        <v>539</v>
      </c>
      <c r="C529" s="32">
        <v>3.7</v>
      </c>
      <c r="D529" s="32">
        <v>17.399999999999999</v>
      </c>
      <c r="E529" s="32"/>
      <c r="F529" s="28" t="s">
        <v>459</v>
      </c>
    </row>
    <row r="530" spans="1:6" x14ac:dyDescent="0.4">
      <c r="A530" s="28" t="s">
        <v>548</v>
      </c>
      <c r="B530" s="31" t="s">
        <v>539</v>
      </c>
      <c r="C530" s="32">
        <v>4.9000000000000004</v>
      </c>
      <c r="D530" s="32">
        <v>16.100000000000001</v>
      </c>
      <c r="E530" s="32"/>
      <c r="F530" s="28" t="s">
        <v>459</v>
      </c>
    </row>
    <row r="531" spans="1:6" x14ac:dyDescent="0.4">
      <c r="A531" s="28" t="s">
        <v>548</v>
      </c>
      <c r="B531" s="31" t="s">
        <v>539</v>
      </c>
      <c r="C531" s="32">
        <v>6.2</v>
      </c>
      <c r="D531" s="32">
        <v>21.9</v>
      </c>
      <c r="E531" s="32"/>
      <c r="F531" s="28" t="s">
        <v>459</v>
      </c>
    </row>
    <row r="532" spans="1:6" x14ac:dyDescent="0.4">
      <c r="A532" s="28" t="s">
        <v>548</v>
      </c>
      <c r="B532" s="31" t="s">
        <v>539</v>
      </c>
      <c r="C532" s="32">
        <v>7.4</v>
      </c>
      <c r="D532" s="32">
        <v>16.7</v>
      </c>
      <c r="E532" s="32"/>
      <c r="F532" s="28" t="s">
        <v>459</v>
      </c>
    </row>
    <row r="533" spans="1:6" x14ac:dyDescent="0.4">
      <c r="A533" s="28" t="s">
        <v>548</v>
      </c>
      <c r="B533" s="31" t="s">
        <v>539</v>
      </c>
      <c r="C533" s="32">
        <v>8.6</v>
      </c>
      <c r="D533" s="32">
        <v>17.3</v>
      </c>
      <c r="E533" s="32"/>
      <c r="F533" s="28" t="s">
        <v>459</v>
      </c>
    </row>
    <row r="534" spans="1:6" x14ac:dyDescent="0.4">
      <c r="A534" s="28" t="s">
        <v>548</v>
      </c>
      <c r="B534" s="31" t="s">
        <v>539</v>
      </c>
      <c r="C534" s="32">
        <v>9.9</v>
      </c>
      <c r="D534" s="32">
        <v>16.7</v>
      </c>
      <c r="E534" s="32"/>
      <c r="F534" s="28" t="s">
        <v>459</v>
      </c>
    </row>
    <row r="535" spans="1:6" x14ac:dyDescent="0.4">
      <c r="A535" s="28" t="s">
        <v>548</v>
      </c>
      <c r="B535" s="31" t="s">
        <v>539</v>
      </c>
      <c r="C535" s="32">
        <v>11.1</v>
      </c>
      <c r="D535" s="32">
        <v>16.899999999999999</v>
      </c>
      <c r="E535" s="32"/>
      <c r="F535" s="28" t="s">
        <v>459</v>
      </c>
    </row>
    <row r="536" spans="1:6" x14ac:dyDescent="0.4">
      <c r="A536" s="28" t="s">
        <v>549</v>
      </c>
      <c r="B536" s="31" t="s">
        <v>537</v>
      </c>
      <c r="C536" s="32">
        <v>1.2</v>
      </c>
      <c r="D536" s="31">
        <v>-0.8</v>
      </c>
      <c r="E536" s="31"/>
      <c r="F536" s="28" t="s">
        <v>510</v>
      </c>
    </row>
    <row r="537" spans="1:6" x14ac:dyDescent="0.4">
      <c r="A537" s="28" t="s">
        <v>549</v>
      </c>
      <c r="B537" s="31" t="s">
        <v>537</v>
      </c>
      <c r="C537" s="32">
        <v>2.5</v>
      </c>
      <c r="D537" s="31">
        <v>-0.8</v>
      </c>
      <c r="E537" s="31"/>
      <c r="F537" s="28" t="s">
        <v>510</v>
      </c>
    </row>
    <row r="538" spans="1:6" x14ac:dyDescent="0.4">
      <c r="A538" s="28" t="s">
        <v>549</v>
      </c>
      <c r="B538" s="31" t="s">
        <v>537</v>
      </c>
      <c r="C538" s="32">
        <v>3.7</v>
      </c>
      <c r="D538" s="31">
        <v>-1.3</v>
      </c>
      <c r="E538" s="31"/>
      <c r="F538" s="28" t="s">
        <v>510</v>
      </c>
    </row>
    <row r="539" spans="1:6" x14ac:dyDescent="0.4">
      <c r="A539" s="28" t="s">
        <v>549</v>
      </c>
      <c r="B539" s="31" t="s">
        <v>537</v>
      </c>
      <c r="C539" s="32">
        <v>4.9000000000000004</v>
      </c>
      <c r="D539" s="31">
        <v>-1.3</v>
      </c>
      <c r="E539" s="31"/>
      <c r="F539" s="28" t="s">
        <v>510</v>
      </c>
    </row>
    <row r="540" spans="1:6" x14ac:dyDescent="0.4">
      <c r="A540" s="28" t="s">
        <v>549</v>
      </c>
      <c r="B540" s="31" t="s">
        <v>537</v>
      </c>
      <c r="C540" s="32">
        <v>6.2</v>
      </c>
      <c r="D540" s="31">
        <v>-2.8</v>
      </c>
      <c r="E540" s="31"/>
      <c r="F540" s="28" t="s">
        <v>510</v>
      </c>
    </row>
    <row r="541" spans="1:6" x14ac:dyDescent="0.4">
      <c r="A541" s="28" t="s">
        <v>549</v>
      </c>
      <c r="B541" s="31" t="s">
        <v>537</v>
      </c>
      <c r="C541" s="32">
        <v>7.4</v>
      </c>
      <c r="D541" s="31">
        <v>-1.6</v>
      </c>
      <c r="E541" s="31"/>
      <c r="F541" s="28" t="s">
        <v>510</v>
      </c>
    </row>
    <row r="542" spans="1:6" x14ac:dyDescent="0.4">
      <c r="A542" s="28" t="s">
        <v>549</v>
      </c>
      <c r="B542" s="31" t="s">
        <v>537</v>
      </c>
      <c r="C542" s="32">
        <v>8.6</v>
      </c>
      <c r="D542" s="31">
        <v>-1.4</v>
      </c>
      <c r="E542" s="31"/>
      <c r="F542" s="28" t="s">
        <v>510</v>
      </c>
    </row>
    <row r="543" spans="1:6" x14ac:dyDescent="0.4">
      <c r="A543" s="28" t="s">
        <v>549</v>
      </c>
      <c r="B543" s="31" t="s">
        <v>537</v>
      </c>
      <c r="C543" s="32">
        <v>9.9</v>
      </c>
      <c r="D543" s="31">
        <v>-1.8</v>
      </c>
      <c r="E543" s="31"/>
      <c r="F543" s="28" t="s">
        <v>510</v>
      </c>
    </row>
    <row r="544" spans="1:6" x14ac:dyDescent="0.4">
      <c r="A544" s="28" t="s">
        <v>549</v>
      </c>
      <c r="B544" s="31" t="s">
        <v>537</v>
      </c>
      <c r="C544" s="32">
        <v>11.1</v>
      </c>
      <c r="D544" s="31">
        <v>-0.9</v>
      </c>
      <c r="E544" s="31"/>
      <c r="F544" s="28" t="s">
        <v>510</v>
      </c>
    </row>
    <row r="545" spans="1:6" x14ac:dyDescent="0.4">
      <c r="A545" s="28" t="s">
        <v>549</v>
      </c>
      <c r="B545" s="31" t="s">
        <v>537</v>
      </c>
      <c r="C545" s="32">
        <v>13.3</v>
      </c>
      <c r="D545" s="31">
        <v>-0.5</v>
      </c>
      <c r="E545" s="31"/>
      <c r="F545" s="28" t="s">
        <v>510</v>
      </c>
    </row>
    <row r="546" spans="1:6" x14ac:dyDescent="0.4">
      <c r="A546" s="28" t="s">
        <v>549</v>
      </c>
      <c r="B546" s="31" t="s">
        <v>537</v>
      </c>
      <c r="C546" s="32">
        <v>15.5</v>
      </c>
      <c r="D546" s="31">
        <v>-1.7</v>
      </c>
      <c r="E546" s="31"/>
      <c r="F546" s="28" t="s">
        <v>510</v>
      </c>
    </row>
    <row r="547" spans="1:6" x14ac:dyDescent="0.4">
      <c r="A547" s="28" t="s">
        <v>549</v>
      </c>
      <c r="B547" s="31" t="s">
        <v>537</v>
      </c>
      <c r="C547" s="32">
        <v>17.7</v>
      </c>
      <c r="D547" s="31">
        <v>-2.2999999999999998</v>
      </c>
      <c r="E547" s="31"/>
      <c r="F547" s="28" t="s">
        <v>510</v>
      </c>
    </row>
    <row r="548" spans="1:6" x14ac:dyDescent="0.4">
      <c r="A548" s="28" t="s">
        <v>549</v>
      </c>
      <c r="B548" s="31" t="s">
        <v>538</v>
      </c>
      <c r="C548" s="32">
        <v>1.2</v>
      </c>
      <c r="D548" s="31">
        <v>-1.9</v>
      </c>
      <c r="E548" s="31"/>
      <c r="F548" s="28" t="s">
        <v>510</v>
      </c>
    </row>
    <row r="549" spans="1:6" x14ac:dyDescent="0.4">
      <c r="A549" s="28" t="s">
        <v>549</v>
      </c>
      <c r="B549" s="31" t="s">
        <v>538</v>
      </c>
      <c r="C549" s="32">
        <v>2.5</v>
      </c>
      <c r="D549" s="31">
        <v>-0.8</v>
      </c>
      <c r="E549" s="31"/>
      <c r="F549" s="28" t="s">
        <v>510</v>
      </c>
    </row>
    <row r="550" spans="1:6" x14ac:dyDescent="0.4">
      <c r="A550" s="28" t="s">
        <v>549</v>
      </c>
      <c r="B550" s="31" t="s">
        <v>538</v>
      </c>
      <c r="C550" s="32">
        <v>3.7</v>
      </c>
      <c r="D550" s="31">
        <v>-1.7</v>
      </c>
      <c r="E550" s="31"/>
      <c r="F550" s="28" t="s">
        <v>510</v>
      </c>
    </row>
    <row r="551" spans="1:6" x14ac:dyDescent="0.4">
      <c r="A551" s="28" t="s">
        <v>549</v>
      </c>
      <c r="B551" s="31" t="s">
        <v>538</v>
      </c>
      <c r="C551" s="32">
        <v>4.9000000000000004</v>
      </c>
      <c r="D551" s="31">
        <v>-1.8</v>
      </c>
      <c r="E551" s="31"/>
      <c r="F551" s="28" t="s">
        <v>510</v>
      </c>
    </row>
    <row r="552" spans="1:6" x14ac:dyDescent="0.4">
      <c r="A552" s="28" t="s">
        <v>549</v>
      </c>
      <c r="B552" s="31" t="s">
        <v>538</v>
      </c>
      <c r="C552" s="32">
        <v>6.2</v>
      </c>
      <c r="D552" s="31">
        <v>-2.1</v>
      </c>
      <c r="E552" s="31"/>
      <c r="F552" s="28" t="s">
        <v>510</v>
      </c>
    </row>
    <row r="553" spans="1:6" x14ac:dyDescent="0.4">
      <c r="A553" s="28" t="s">
        <v>549</v>
      </c>
      <c r="B553" s="31" t="s">
        <v>538</v>
      </c>
      <c r="C553" s="32">
        <v>7.4</v>
      </c>
      <c r="D553" s="31">
        <v>-2</v>
      </c>
      <c r="E553" s="31"/>
      <c r="F553" s="28" t="s">
        <v>510</v>
      </c>
    </row>
    <row r="554" spans="1:6" x14ac:dyDescent="0.4">
      <c r="A554" s="28" t="s">
        <v>549</v>
      </c>
      <c r="B554" s="31" t="s">
        <v>538</v>
      </c>
      <c r="C554" s="32">
        <v>8.6</v>
      </c>
      <c r="D554" s="31">
        <v>-1</v>
      </c>
      <c r="E554" s="31"/>
      <c r="F554" s="28" t="s">
        <v>510</v>
      </c>
    </row>
    <row r="555" spans="1:6" x14ac:dyDescent="0.4">
      <c r="A555" s="28" t="s">
        <v>549</v>
      </c>
      <c r="B555" s="31" t="s">
        <v>538</v>
      </c>
      <c r="C555" s="32">
        <v>9.9</v>
      </c>
      <c r="D555" s="31">
        <v>-2.2999999999999998</v>
      </c>
      <c r="E555" s="31"/>
      <c r="F555" s="28" t="s">
        <v>510</v>
      </c>
    </row>
    <row r="556" spans="1:6" x14ac:dyDescent="0.4">
      <c r="A556" s="28" t="s">
        <v>549</v>
      </c>
      <c r="B556" s="31" t="s">
        <v>538</v>
      </c>
      <c r="C556" s="32">
        <v>11.1</v>
      </c>
      <c r="D556" s="31">
        <v>-2.4</v>
      </c>
      <c r="E556" s="31"/>
      <c r="F556" s="28" t="s">
        <v>510</v>
      </c>
    </row>
    <row r="557" spans="1:6" x14ac:dyDescent="0.4">
      <c r="A557" s="28" t="s">
        <v>549</v>
      </c>
      <c r="B557" s="31" t="s">
        <v>539</v>
      </c>
      <c r="C557" s="32">
        <v>1.2</v>
      </c>
      <c r="D557" s="31">
        <v>-1.7</v>
      </c>
      <c r="E557" s="31"/>
      <c r="F557" s="28" t="s">
        <v>510</v>
      </c>
    </row>
    <row r="558" spans="1:6" x14ac:dyDescent="0.4">
      <c r="A558" s="28" t="s">
        <v>549</v>
      </c>
      <c r="B558" s="31" t="s">
        <v>539</v>
      </c>
      <c r="C558" s="32">
        <v>2.5</v>
      </c>
      <c r="D558" s="31">
        <v>-2</v>
      </c>
      <c r="E558" s="31"/>
      <c r="F558" s="28" t="s">
        <v>510</v>
      </c>
    </row>
    <row r="559" spans="1:6" x14ac:dyDescent="0.4">
      <c r="A559" s="28" t="s">
        <v>549</v>
      </c>
      <c r="B559" s="31" t="s">
        <v>539</v>
      </c>
      <c r="C559" s="32">
        <v>3.7</v>
      </c>
      <c r="D559" s="31">
        <v>-2.4</v>
      </c>
      <c r="E559" s="31"/>
      <c r="F559" s="28" t="s">
        <v>510</v>
      </c>
    </row>
    <row r="560" spans="1:6" x14ac:dyDescent="0.4">
      <c r="A560" s="28" t="s">
        <v>549</v>
      </c>
      <c r="B560" s="31" t="s">
        <v>539</v>
      </c>
      <c r="C560" s="32">
        <v>4.9000000000000004</v>
      </c>
      <c r="D560" s="31">
        <v>-2.5</v>
      </c>
      <c r="E560" s="31"/>
      <c r="F560" s="28" t="s">
        <v>510</v>
      </c>
    </row>
    <row r="561" spans="1:6" x14ac:dyDescent="0.4">
      <c r="A561" s="28" t="s">
        <v>549</v>
      </c>
      <c r="B561" s="31" t="s">
        <v>539</v>
      </c>
      <c r="C561" s="32">
        <v>6.2</v>
      </c>
      <c r="D561" s="31">
        <v>-2.5</v>
      </c>
      <c r="E561" s="31"/>
      <c r="F561" s="28" t="s">
        <v>510</v>
      </c>
    </row>
    <row r="562" spans="1:6" x14ac:dyDescent="0.4">
      <c r="A562" s="28" t="s">
        <v>549</v>
      </c>
      <c r="B562" s="31" t="s">
        <v>539</v>
      </c>
      <c r="C562" s="32">
        <v>7.4</v>
      </c>
      <c r="D562" s="31">
        <v>-2.5</v>
      </c>
      <c r="E562" s="31"/>
      <c r="F562" s="28" t="s">
        <v>510</v>
      </c>
    </row>
    <row r="563" spans="1:6" x14ac:dyDescent="0.4">
      <c r="A563" s="28" t="s">
        <v>549</v>
      </c>
      <c r="B563" s="31" t="s">
        <v>539</v>
      </c>
      <c r="C563" s="32">
        <v>8.6</v>
      </c>
      <c r="D563" s="31">
        <v>-2.2000000000000002</v>
      </c>
      <c r="E563" s="31"/>
      <c r="F563" s="28" t="s">
        <v>510</v>
      </c>
    </row>
    <row r="564" spans="1:6" x14ac:dyDescent="0.4">
      <c r="A564" s="28" t="s">
        <v>549</v>
      </c>
      <c r="B564" s="31" t="s">
        <v>539</v>
      </c>
      <c r="C564" s="32">
        <v>9.9</v>
      </c>
      <c r="D564" s="31">
        <v>-2.2000000000000002</v>
      </c>
      <c r="E564" s="31"/>
      <c r="F564" s="28" t="s">
        <v>510</v>
      </c>
    </row>
    <row r="565" spans="1:6" x14ac:dyDescent="0.4">
      <c r="A565" s="28" t="s">
        <v>549</v>
      </c>
      <c r="B565" s="31" t="s">
        <v>539</v>
      </c>
      <c r="C565" s="32">
        <v>11.1</v>
      </c>
      <c r="D565" s="31">
        <v>-2.1</v>
      </c>
      <c r="E565" s="31"/>
      <c r="F565" s="28" t="s">
        <v>510</v>
      </c>
    </row>
    <row r="566" spans="1:6" x14ac:dyDescent="0.4">
      <c r="A566" s="28" t="s">
        <v>775</v>
      </c>
      <c r="B566" s="31" t="s">
        <v>537</v>
      </c>
      <c r="C566" s="32">
        <v>1.2</v>
      </c>
      <c r="D566" s="33">
        <v>203</v>
      </c>
      <c r="E566" s="33"/>
      <c r="F566" s="28" t="s">
        <v>499</v>
      </c>
    </row>
    <row r="567" spans="1:6" x14ac:dyDescent="0.4">
      <c r="A567" s="28" t="s">
        <v>775</v>
      </c>
      <c r="B567" s="31" t="s">
        <v>537</v>
      </c>
      <c r="C567" s="32">
        <v>2.5</v>
      </c>
      <c r="D567" s="33">
        <v>181</v>
      </c>
      <c r="E567" s="33"/>
      <c r="F567" s="28" t="s">
        <v>499</v>
      </c>
    </row>
    <row r="568" spans="1:6" x14ac:dyDescent="0.4">
      <c r="A568" s="28" t="s">
        <v>775</v>
      </c>
      <c r="B568" s="31" t="s">
        <v>537</v>
      </c>
      <c r="C568" s="32">
        <v>3.7</v>
      </c>
      <c r="D568" s="33">
        <v>241</v>
      </c>
      <c r="E568" s="33"/>
      <c r="F568" s="28" t="s">
        <v>499</v>
      </c>
    </row>
    <row r="569" spans="1:6" x14ac:dyDescent="0.4">
      <c r="A569" s="28" t="s">
        <v>775</v>
      </c>
      <c r="B569" s="31" t="s">
        <v>537</v>
      </c>
      <c r="C569" s="32">
        <v>4.9000000000000004</v>
      </c>
      <c r="D569" s="33">
        <v>264</v>
      </c>
      <c r="E569" s="33"/>
      <c r="F569" s="28" t="s">
        <v>499</v>
      </c>
    </row>
    <row r="570" spans="1:6" x14ac:dyDescent="0.4">
      <c r="A570" s="28" t="s">
        <v>775</v>
      </c>
      <c r="B570" s="31" t="s">
        <v>537</v>
      </c>
      <c r="C570" s="32">
        <v>6.2</v>
      </c>
      <c r="D570" s="33">
        <v>291</v>
      </c>
      <c r="E570" s="33"/>
      <c r="F570" s="28" t="s">
        <v>499</v>
      </c>
    </row>
    <row r="571" spans="1:6" x14ac:dyDescent="0.4">
      <c r="A571" s="28" t="s">
        <v>775</v>
      </c>
      <c r="B571" s="31" t="s">
        <v>537</v>
      </c>
      <c r="C571" s="32">
        <v>7.4</v>
      </c>
      <c r="D571" s="33">
        <v>275</v>
      </c>
      <c r="E571" s="33"/>
      <c r="F571" s="28" t="s">
        <v>499</v>
      </c>
    </row>
    <row r="572" spans="1:6" x14ac:dyDescent="0.4">
      <c r="A572" s="28" t="s">
        <v>775</v>
      </c>
      <c r="B572" s="31" t="s">
        <v>537</v>
      </c>
      <c r="C572" s="32">
        <v>8.6</v>
      </c>
      <c r="D572" s="33">
        <v>163</v>
      </c>
      <c r="E572" s="33"/>
      <c r="F572" s="28" t="s">
        <v>499</v>
      </c>
    </row>
    <row r="573" spans="1:6" x14ac:dyDescent="0.4">
      <c r="A573" s="28" t="s">
        <v>775</v>
      </c>
      <c r="B573" s="31" t="s">
        <v>537</v>
      </c>
      <c r="C573" s="32">
        <v>9.9</v>
      </c>
      <c r="D573" s="33">
        <v>166</v>
      </c>
      <c r="E573" s="33"/>
      <c r="F573" s="28" t="s">
        <v>499</v>
      </c>
    </row>
    <row r="574" spans="1:6" x14ac:dyDescent="0.4">
      <c r="A574" s="28" t="s">
        <v>775</v>
      </c>
      <c r="B574" s="31" t="s">
        <v>537</v>
      </c>
      <c r="C574" s="32">
        <v>11.1</v>
      </c>
      <c r="D574" s="33">
        <v>245</v>
      </c>
      <c r="E574" s="33"/>
      <c r="F574" s="28" t="s">
        <v>499</v>
      </c>
    </row>
    <row r="575" spans="1:6" x14ac:dyDescent="0.4">
      <c r="A575" s="28" t="s">
        <v>775</v>
      </c>
      <c r="B575" s="31" t="s">
        <v>537</v>
      </c>
      <c r="C575" s="32">
        <v>13.3</v>
      </c>
      <c r="D575" s="33">
        <v>313</v>
      </c>
      <c r="E575" s="33"/>
      <c r="F575" s="28" t="s">
        <v>499</v>
      </c>
    </row>
    <row r="576" spans="1:6" x14ac:dyDescent="0.4">
      <c r="A576" s="28" t="s">
        <v>775</v>
      </c>
      <c r="B576" s="31" t="s">
        <v>537</v>
      </c>
      <c r="C576" s="32">
        <v>15.5</v>
      </c>
      <c r="D576" s="33">
        <v>398</v>
      </c>
      <c r="E576" s="33"/>
      <c r="F576" s="28" t="s">
        <v>499</v>
      </c>
    </row>
    <row r="577" spans="1:6" x14ac:dyDescent="0.4">
      <c r="A577" s="28" t="s">
        <v>775</v>
      </c>
      <c r="B577" s="31" t="s">
        <v>537</v>
      </c>
      <c r="C577" s="32">
        <v>17.7</v>
      </c>
      <c r="D577" s="33">
        <v>277</v>
      </c>
      <c r="E577" s="33"/>
      <c r="F577" s="28" t="s">
        <v>499</v>
      </c>
    </row>
    <row r="578" spans="1:6" x14ac:dyDescent="0.4">
      <c r="A578" s="28" t="s">
        <v>775</v>
      </c>
      <c r="B578" s="31" t="s">
        <v>538</v>
      </c>
      <c r="C578" s="32">
        <v>0</v>
      </c>
      <c r="D578" s="33">
        <v>17.532515252357179</v>
      </c>
      <c r="E578" s="33"/>
      <c r="F578" s="28" t="s">
        <v>499</v>
      </c>
    </row>
    <row r="579" spans="1:6" x14ac:dyDescent="0.4">
      <c r="A579" s="28" t="s">
        <v>775</v>
      </c>
      <c r="B579" s="31" t="s">
        <v>538</v>
      </c>
      <c r="C579" s="32">
        <v>0</v>
      </c>
      <c r="D579" s="33">
        <v>87.304769828064309</v>
      </c>
      <c r="E579" s="33"/>
      <c r="F579" s="28" t="s">
        <v>499</v>
      </c>
    </row>
    <row r="580" spans="1:6" x14ac:dyDescent="0.4">
      <c r="A580" s="28" t="s">
        <v>775</v>
      </c>
      <c r="B580" s="31" t="s">
        <v>538</v>
      </c>
      <c r="C580" s="32">
        <v>0</v>
      </c>
      <c r="D580" s="33">
        <v>19.321547420965061</v>
      </c>
      <c r="E580" s="33"/>
      <c r="F580" s="28" t="s">
        <v>499</v>
      </c>
    </row>
    <row r="581" spans="1:6" x14ac:dyDescent="0.4">
      <c r="A581" s="28" t="s">
        <v>775</v>
      </c>
      <c r="B581" s="31" t="s">
        <v>538</v>
      </c>
      <c r="C581" s="32">
        <v>0</v>
      </c>
      <c r="D581" s="33">
        <v>43.290694444444441</v>
      </c>
      <c r="E581" s="33"/>
      <c r="F581" s="28" t="s">
        <v>499</v>
      </c>
    </row>
    <row r="582" spans="1:6" x14ac:dyDescent="0.4">
      <c r="A582" s="28" t="s">
        <v>775</v>
      </c>
      <c r="B582" s="31" t="s">
        <v>538</v>
      </c>
      <c r="C582" s="32">
        <v>1.2</v>
      </c>
      <c r="D582" s="33">
        <v>289</v>
      </c>
      <c r="E582" s="33"/>
      <c r="F582" s="28" t="s">
        <v>499</v>
      </c>
    </row>
    <row r="583" spans="1:6" x14ac:dyDescent="0.4">
      <c r="A583" s="28" t="s">
        <v>775</v>
      </c>
      <c r="B583" s="31" t="s">
        <v>538</v>
      </c>
      <c r="C583" s="32">
        <v>2.5</v>
      </c>
      <c r="D583" s="33">
        <v>491</v>
      </c>
      <c r="E583" s="33"/>
      <c r="F583" s="28" t="s">
        <v>499</v>
      </c>
    </row>
    <row r="584" spans="1:6" x14ac:dyDescent="0.4">
      <c r="A584" s="28" t="s">
        <v>775</v>
      </c>
      <c r="B584" s="31" t="s">
        <v>538</v>
      </c>
      <c r="C584" s="32">
        <v>3.7</v>
      </c>
      <c r="D584" s="33">
        <v>496</v>
      </c>
      <c r="E584" s="33"/>
      <c r="F584" s="28" t="s">
        <v>499</v>
      </c>
    </row>
    <row r="585" spans="1:6" x14ac:dyDescent="0.4">
      <c r="A585" s="28" t="s">
        <v>775</v>
      </c>
      <c r="B585" s="31" t="s">
        <v>538</v>
      </c>
      <c r="C585" s="32">
        <v>4.9000000000000004</v>
      </c>
      <c r="D585" s="33">
        <v>450</v>
      </c>
      <c r="E585" s="33"/>
      <c r="F585" s="28" t="s">
        <v>499</v>
      </c>
    </row>
    <row r="586" spans="1:6" x14ac:dyDescent="0.4">
      <c r="A586" s="28" t="s">
        <v>775</v>
      </c>
      <c r="B586" s="31" t="s">
        <v>538</v>
      </c>
      <c r="C586" s="32">
        <v>6.2</v>
      </c>
      <c r="D586" s="33">
        <v>357</v>
      </c>
      <c r="E586" s="33"/>
      <c r="F586" s="28" t="s">
        <v>499</v>
      </c>
    </row>
    <row r="587" spans="1:6" x14ac:dyDescent="0.4">
      <c r="A587" s="28" t="s">
        <v>775</v>
      </c>
      <c r="B587" s="31" t="s">
        <v>538</v>
      </c>
      <c r="C587" s="32">
        <v>7.4</v>
      </c>
      <c r="D587" s="33">
        <v>329</v>
      </c>
      <c r="E587" s="33"/>
      <c r="F587" s="28" t="s">
        <v>499</v>
      </c>
    </row>
    <row r="588" spans="1:6" x14ac:dyDescent="0.4">
      <c r="A588" s="28" t="s">
        <v>775</v>
      </c>
      <c r="B588" s="31" t="s">
        <v>538</v>
      </c>
      <c r="C588" s="32">
        <v>8.6</v>
      </c>
      <c r="D588" s="33">
        <v>281</v>
      </c>
      <c r="E588" s="33"/>
      <c r="F588" s="28" t="s">
        <v>499</v>
      </c>
    </row>
    <row r="589" spans="1:6" x14ac:dyDescent="0.4">
      <c r="A589" s="28" t="s">
        <v>775</v>
      </c>
      <c r="B589" s="31" t="s">
        <v>538</v>
      </c>
      <c r="C589" s="32">
        <v>9.9</v>
      </c>
      <c r="D589" s="33">
        <v>243</v>
      </c>
      <c r="E589" s="33"/>
      <c r="F589" s="28" t="s">
        <v>499</v>
      </c>
    </row>
    <row r="590" spans="1:6" x14ac:dyDescent="0.4">
      <c r="A590" s="28" t="s">
        <v>775</v>
      </c>
      <c r="B590" s="31" t="s">
        <v>538</v>
      </c>
      <c r="C590" s="32">
        <v>11.1</v>
      </c>
      <c r="D590" s="33">
        <v>205</v>
      </c>
      <c r="E590" s="33"/>
      <c r="F590" s="28" t="s">
        <v>499</v>
      </c>
    </row>
    <row r="591" spans="1:6" x14ac:dyDescent="0.4">
      <c r="A591" s="28" t="s">
        <v>775</v>
      </c>
      <c r="B591" s="31" t="s">
        <v>539</v>
      </c>
      <c r="C591" s="32">
        <v>0</v>
      </c>
      <c r="D591" s="33">
        <v>44.367997781475317</v>
      </c>
      <c r="E591" s="33"/>
      <c r="F591" s="28" t="s">
        <v>499</v>
      </c>
    </row>
    <row r="592" spans="1:6" x14ac:dyDescent="0.4">
      <c r="A592" s="28" t="s">
        <v>775</v>
      </c>
      <c r="B592" s="31" t="s">
        <v>539</v>
      </c>
      <c r="C592" s="32">
        <v>0</v>
      </c>
      <c r="D592" s="33">
        <v>46.14951388888889</v>
      </c>
      <c r="E592" s="33"/>
      <c r="F592" s="28" t="s">
        <v>499</v>
      </c>
    </row>
    <row r="593" spans="1:6" x14ac:dyDescent="0.4">
      <c r="A593" s="28" t="s">
        <v>775</v>
      </c>
      <c r="B593" s="31" t="s">
        <v>539</v>
      </c>
      <c r="C593" s="32">
        <v>0</v>
      </c>
      <c r="D593" s="33">
        <v>50.641944444444441</v>
      </c>
      <c r="E593" s="33"/>
      <c r="F593" s="28" t="s">
        <v>499</v>
      </c>
    </row>
    <row r="594" spans="1:6" x14ac:dyDescent="0.4">
      <c r="A594" s="28" t="s">
        <v>775</v>
      </c>
      <c r="B594" s="31" t="s">
        <v>539</v>
      </c>
      <c r="C594" s="32">
        <v>1.2</v>
      </c>
      <c r="D594" s="33">
        <v>338</v>
      </c>
      <c r="E594" s="33"/>
      <c r="F594" s="28" t="s">
        <v>499</v>
      </c>
    </row>
    <row r="595" spans="1:6" x14ac:dyDescent="0.4">
      <c r="A595" s="28" t="s">
        <v>775</v>
      </c>
      <c r="B595" s="31" t="s">
        <v>539</v>
      </c>
      <c r="C595" s="32">
        <v>2.5</v>
      </c>
      <c r="D595" s="33">
        <v>563</v>
      </c>
      <c r="E595" s="33"/>
      <c r="F595" s="28" t="s">
        <v>499</v>
      </c>
    </row>
    <row r="596" spans="1:6" x14ac:dyDescent="0.4">
      <c r="A596" s="28" t="s">
        <v>775</v>
      </c>
      <c r="B596" s="31" t="s">
        <v>539</v>
      </c>
      <c r="C596" s="32">
        <v>3.7</v>
      </c>
      <c r="D596" s="33">
        <v>726</v>
      </c>
      <c r="E596" s="33"/>
      <c r="F596" s="28" t="s">
        <v>499</v>
      </c>
    </row>
    <row r="597" spans="1:6" x14ac:dyDescent="0.4">
      <c r="A597" s="28" t="s">
        <v>775</v>
      </c>
      <c r="B597" s="31" t="s">
        <v>539</v>
      </c>
      <c r="C597" s="32">
        <v>4.9000000000000004</v>
      </c>
      <c r="D597" s="33">
        <v>724</v>
      </c>
      <c r="E597" s="33"/>
      <c r="F597" s="28" t="s">
        <v>499</v>
      </c>
    </row>
    <row r="598" spans="1:6" x14ac:dyDescent="0.4">
      <c r="A598" s="28" t="s">
        <v>775</v>
      </c>
      <c r="B598" s="31" t="s">
        <v>539</v>
      </c>
      <c r="C598" s="32">
        <v>6.2</v>
      </c>
      <c r="D598" s="33">
        <v>788</v>
      </c>
      <c r="E598" s="33"/>
      <c r="F598" s="28" t="s">
        <v>499</v>
      </c>
    </row>
    <row r="599" spans="1:6" x14ac:dyDescent="0.4">
      <c r="A599" s="28" t="s">
        <v>775</v>
      </c>
      <c r="B599" s="31" t="s">
        <v>539</v>
      </c>
      <c r="C599" s="32">
        <v>7.4</v>
      </c>
      <c r="D599" s="33">
        <v>513</v>
      </c>
      <c r="E599" s="33"/>
      <c r="F599" s="28" t="s">
        <v>499</v>
      </c>
    </row>
    <row r="600" spans="1:6" x14ac:dyDescent="0.4">
      <c r="A600" s="28" t="s">
        <v>775</v>
      </c>
      <c r="B600" s="31" t="s">
        <v>539</v>
      </c>
      <c r="C600" s="32">
        <v>8.6</v>
      </c>
      <c r="D600" s="33">
        <v>340</v>
      </c>
      <c r="E600" s="33"/>
      <c r="F600" s="28" t="s">
        <v>499</v>
      </c>
    </row>
    <row r="601" spans="1:6" x14ac:dyDescent="0.4">
      <c r="A601" s="28" t="s">
        <v>775</v>
      </c>
      <c r="B601" s="31" t="s">
        <v>539</v>
      </c>
      <c r="C601" s="32">
        <v>9.9</v>
      </c>
      <c r="D601" s="33">
        <v>212</v>
      </c>
      <c r="E601" s="33"/>
      <c r="F601" s="28" t="s">
        <v>499</v>
      </c>
    </row>
    <row r="602" spans="1:6" x14ac:dyDescent="0.4">
      <c r="A602" s="28" t="s">
        <v>775</v>
      </c>
      <c r="B602" s="31" t="s">
        <v>539</v>
      </c>
      <c r="C602" s="32">
        <v>11.1</v>
      </c>
      <c r="D602" s="33">
        <v>208</v>
      </c>
      <c r="E602" s="33"/>
      <c r="F602" s="28" t="s">
        <v>499</v>
      </c>
    </row>
    <row r="603" spans="1:6" x14ac:dyDescent="0.4">
      <c r="A603" s="28" t="s">
        <v>550</v>
      </c>
      <c r="B603" s="28" t="s">
        <v>537</v>
      </c>
      <c r="C603" s="29">
        <v>0.5</v>
      </c>
      <c r="D603" s="30">
        <v>0.21</v>
      </c>
      <c r="F603" s="28" t="s">
        <v>457</v>
      </c>
    </row>
    <row r="604" spans="1:6" x14ac:dyDescent="0.4">
      <c r="A604" s="28" t="s">
        <v>550</v>
      </c>
      <c r="B604" s="28" t="s">
        <v>537</v>
      </c>
      <c r="C604" s="29">
        <v>1.5</v>
      </c>
      <c r="D604" s="30">
        <v>0.16</v>
      </c>
      <c r="F604" s="28" t="s">
        <v>457</v>
      </c>
    </row>
    <row r="605" spans="1:6" x14ac:dyDescent="0.4">
      <c r="A605" s="28" t="s">
        <v>550</v>
      </c>
      <c r="B605" s="28" t="s">
        <v>537</v>
      </c>
      <c r="C605" s="29">
        <v>2.5</v>
      </c>
      <c r="D605" s="30">
        <v>0.24</v>
      </c>
      <c r="F605" s="28" t="s">
        <v>457</v>
      </c>
    </row>
    <row r="606" spans="1:6" x14ac:dyDescent="0.4">
      <c r="A606" s="28" t="s">
        <v>550</v>
      </c>
      <c r="B606" s="28" t="s">
        <v>537</v>
      </c>
      <c r="C606" s="29">
        <v>4.5</v>
      </c>
      <c r="D606" s="30">
        <v>0.19</v>
      </c>
      <c r="F606" s="28" t="s">
        <v>457</v>
      </c>
    </row>
    <row r="607" spans="1:6" x14ac:dyDescent="0.4">
      <c r="A607" s="28" t="s">
        <v>550</v>
      </c>
      <c r="B607" s="28" t="s">
        <v>537</v>
      </c>
      <c r="C607" s="29">
        <v>6.5</v>
      </c>
      <c r="D607" s="30">
        <v>0.2</v>
      </c>
      <c r="F607" s="28" t="s">
        <v>457</v>
      </c>
    </row>
    <row r="608" spans="1:6" x14ac:dyDescent="0.4">
      <c r="A608" s="28" t="s">
        <v>550</v>
      </c>
      <c r="B608" s="28" t="s">
        <v>537</v>
      </c>
      <c r="C608" s="29">
        <v>8.5</v>
      </c>
      <c r="D608" s="30">
        <v>0.2</v>
      </c>
      <c r="F608" s="28" t="s">
        <v>457</v>
      </c>
    </row>
    <row r="609" spans="1:6" x14ac:dyDescent="0.4">
      <c r="A609" s="28" t="s">
        <v>550</v>
      </c>
      <c r="B609" s="28" t="s">
        <v>537</v>
      </c>
      <c r="C609" s="29">
        <v>9.5</v>
      </c>
      <c r="D609" s="30">
        <v>0.18</v>
      </c>
      <c r="F609" s="28" t="s">
        <v>457</v>
      </c>
    </row>
    <row r="610" spans="1:6" x14ac:dyDescent="0.4">
      <c r="A610" s="28" t="s">
        <v>550</v>
      </c>
      <c r="B610" s="28" t="s">
        <v>537</v>
      </c>
      <c r="C610" s="29">
        <v>11.5</v>
      </c>
      <c r="D610" s="30">
        <v>0.19145565792912747</v>
      </c>
      <c r="F610" s="28" t="s">
        <v>457</v>
      </c>
    </row>
    <row r="611" spans="1:6" x14ac:dyDescent="0.4">
      <c r="A611" s="28" t="s">
        <v>550</v>
      </c>
      <c r="B611" s="28" t="s">
        <v>537</v>
      </c>
      <c r="C611" s="29">
        <v>13.5</v>
      </c>
      <c r="D611" s="30">
        <v>8.6981015715110757E-2</v>
      </c>
      <c r="F611" s="28" t="s">
        <v>457</v>
      </c>
    </row>
    <row r="612" spans="1:6" x14ac:dyDescent="0.4">
      <c r="A612" s="28" t="s">
        <v>550</v>
      </c>
      <c r="B612" s="28" t="s">
        <v>537</v>
      </c>
      <c r="C612" s="29">
        <v>15.5</v>
      </c>
      <c r="D612" s="30">
        <v>5.9064231566830279E-2</v>
      </c>
      <c r="F612" s="28" t="s">
        <v>457</v>
      </c>
    </row>
    <row r="613" spans="1:6" x14ac:dyDescent="0.4">
      <c r="A613" s="28" t="s">
        <v>550</v>
      </c>
      <c r="B613" s="28" t="s">
        <v>537</v>
      </c>
      <c r="C613" s="29">
        <v>17.5</v>
      </c>
      <c r="D613" s="30">
        <v>8.8201319795167016E-2</v>
      </c>
      <c r="F613" s="28" t="s">
        <v>457</v>
      </c>
    </row>
    <row r="614" spans="1:6" x14ac:dyDescent="0.4">
      <c r="A614" s="28" t="s">
        <v>550</v>
      </c>
      <c r="B614" s="28" t="s">
        <v>537</v>
      </c>
      <c r="C614" s="29">
        <v>20.75</v>
      </c>
      <c r="D614" s="30">
        <v>0.12632426358104445</v>
      </c>
      <c r="F614" s="28" t="s">
        <v>457</v>
      </c>
    </row>
    <row r="615" spans="1:6" x14ac:dyDescent="0.4">
      <c r="A615" s="28" t="s">
        <v>550</v>
      </c>
      <c r="B615" s="28" t="s">
        <v>538</v>
      </c>
      <c r="C615" s="29">
        <v>0.6</v>
      </c>
      <c r="D615" s="30">
        <v>0.10794265808057316</v>
      </c>
      <c r="F615" s="28" t="s">
        <v>457</v>
      </c>
    </row>
    <row r="616" spans="1:6" x14ac:dyDescent="0.4">
      <c r="A616" s="28" t="s">
        <v>550</v>
      </c>
      <c r="B616" s="28" t="s">
        <v>538</v>
      </c>
      <c r="C616" s="29">
        <v>1.7999999999999998</v>
      </c>
      <c r="D616" s="30">
        <v>9.283701960785358E-2</v>
      </c>
      <c r="F616" s="28" t="s">
        <v>457</v>
      </c>
    </row>
    <row r="617" spans="1:6" x14ac:dyDescent="0.4">
      <c r="A617" s="28" t="s">
        <v>550</v>
      </c>
      <c r="B617" s="28" t="s">
        <v>538</v>
      </c>
      <c r="C617" s="29">
        <v>3.05</v>
      </c>
      <c r="D617" s="30">
        <v>4.5690934982785023E-2</v>
      </c>
      <c r="F617" s="28" t="s">
        <v>457</v>
      </c>
    </row>
    <row r="618" spans="1:6" x14ac:dyDescent="0.4">
      <c r="A618" s="28" t="s">
        <v>550</v>
      </c>
      <c r="B618" s="28" t="s">
        <v>538</v>
      </c>
      <c r="C618" s="29">
        <v>4.3000000000000007</v>
      </c>
      <c r="D618" s="30">
        <v>5.693710164268731E-2</v>
      </c>
      <c r="F618" s="28" t="s">
        <v>457</v>
      </c>
    </row>
    <row r="619" spans="1:6" x14ac:dyDescent="0.4">
      <c r="A619" s="28" t="s">
        <v>550</v>
      </c>
      <c r="B619" s="28" t="s">
        <v>538</v>
      </c>
      <c r="C619" s="29">
        <v>5.5</v>
      </c>
      <c r="D619" s="30">
        <v>5.7313447125279339E-2</v>
      </c>
      <c r="F619" s="28" t="s">
        <v>457</v>
      </c>
    </row>
    <row r="620" spans="1:6" x14ac:dyDescent="0.4">
      <c r="A620" s="28" t="s">
        <v>550</v>
      </c>
      <c r="B620" s="28" t="s">
        <v>538</v>
      </c>
      <c r="C620" s="29">
        <v>6.6999999999999993</v>
      </c>
      <c r="D620" s="30">
        <v>6.1037156964064296E-2</v>
      </c>
      <c r="F620" s="28" t="s">
        <v>457</v>
      </c>
    </row>
    <row r="621" spans="1:6" x14ac:dyDescent="0.4">
      <c r="A621" s="28" t="s">
        <v>550</v>
      </c>
      <c r="B621" s="28" t="s">
        <v>538</v>
      </c>
      <c r="C621" s="29">
        <v>7.9499999999999993</v>
      </c>
      <c r="D621" s="30">
        <v>6.7337306394796834E-2</v>
      </c>
      <c r="F621" s="28" t="s">
        <v>457</v>
      </c>
    </row>
    <row r="622" spans="1:6" x14ac:dyDescent="0.4">
      <c r="A622" s="28" t="s">
        <v>550</v>
      </c>
      <c r="B622" s="28" t="s">
        <v>538</v>
      </c>
      <c r="C622" s="29">
        <v>9.1999999999999993</v>
      </c>
      <c r="D622" s="30">
        <v>9.3206117778288439E-2</v>
      </c>
      <c r="F622" s="28" t="s">
        <v>457</v>
      </c>
    </row>
    <row r="623" spans="1:6" x14ac:dyDescent="0.4">
      <c r="A623" s="28" t="s">
        <v>550</v>
      </c>
      <c r="B623" s="28" t="s">
        <v>538</v>
      </c>
      <c r="C623" s="29">
        <v>10.4</v>
      </c>
      <c r="D623" s="30">
        <v>0.12754096919380709</v>
      </c>
      <c r="F623" s="28" t="s">
        <v>457</v>
      </c>
    </row>
    <row r="624" spans="1:6" x14ac:dyDescent="0.4">
      <c r="A624" s="28" t="s">
        <v>550</v>
      </c>
      <c r="B624" s="28" t="s">
        <v>539</v>
      </c>
      <c r="C624" s="29">
        <v>0.6</v>
      </c>
      <c r="D624" s="30">
        <v>9.6664267084260097E-2</v>
      </c>
      <c r="F624" s="28" t="s">
        <v>457</v>
      </c>
    </row>
    <row r="625" spans="1:6" x14ac:dyDescent="0.4">
      <c r="A625" s="28" t="s">
        <v>550</v>
      </c>
      <c r="B625" s="28" t="s">
        <v>539</v>
      </c>
      <c r="C625" s="29">
        <v>1.7999999999999998</v>
      </c>
      <c r="D625" s="30">
        <v>9.1163484359854122E-2</v>
      </c>
      <c r="F625" s="28" t="s">
        <v>457</v>
      </c>
    </row>
    <row r="626" spans="1:6" x14ac:dyDescent="0.4">
      <c r="A626" s="28" t="s">
        <v>550</v>
      </c>
      <c r="B626" s="28" t="s">
        <v>539</v>
      </c>
      <c r="C626" s="29">
        <v>3.05</v>
      </c>
      <c r="D626" s="30">
        <v>0.13232863804176789</v>
      </c>
      <c r="F626" s="28" t="s">
        <v>457</v>
      </c>
    </row>
    <row r="627" spans="1:6" x14ac:dyDescent="0.4">
      <c r="A627" s="28" t="s">
        <v>550</v>
      </c>
      <c r="B627" s="28" t="s">
        <v>539</v>
      </c>
      <c r="C627" s="29">
        <v>4.3000000000000007</v>
      </c>
      <c r="D627" s="30">
        <v>0.10858553817512225</v>
      </c>
      <c r="F627" s="28" t="s">
        <v>457</v>
      </c>
    </row>
    <row r="628" spans="1:6" x14ac:dyDescent="0.4">
      <c r="A628" s="28" t="s">
        <v>550</v>
      </c>
      <c r="B628" s="28" t="s">
        <v>539</v>
      </c>
      <c r="C628" s="29">
        <v>5.5</v>
      </c>
      <c r="D628" s="30">
        <v>0.13307627293351409</v>
      </c>
      <c r="F628" s="28" t="s">
        <v>457</v>
      </c>
    </row>
    <row r="629" spans="1:6" x14ac:dyDescent="0.4">
      <c r="A629" s="28" t="s">
        <v>550</v>
      </c>
      <c r="B629" s="28" t="s">
        <v>539</v>
      </c>
      <c r="C629" s="29">
        <v>6.6999999999999993</v>
      </c>
      <c r="D629" s="30">
        <v>8.5770615770935088E-2</v>
      </c>
      <c r="F629" s="28" t="s">
        <v>457</v>
      </c>
    </row>
    <row r="630" spans="1:6" x14ac:dyDescent="0.4">
      <c r="A630" s="28" t="s">
        <v>550</v>
      </c>
      <c r="B630" s="28" t="s">
        <v>539</v>
      </c>
      <c r="C630" s="29">
        <v>7.9499999999999993</v>
      </c>
      <c r="D630" s="30">
        <v>8.5644193545702643E-2</v>
      </c>
      <c r="F630" s="28" t="s">
        <v>457</v>
      </c>
    </row>
    <row r="631" spans="1:6" x14ac:dyDescent="0.4">
      <c r="A631" s="28" t="s">
        <v>550</v>
      </c>
      <c r="B631" s="28" t="s">
        <v>539</v>
      </c>
      <c r="C631" s="29">
        <v>9.1999999999999993</v>
      </c>
      <c r="D631" s="30">
        <v>8.8604432365862393E-2</v>
      </c>
      <c r="F631" s="28" t="s">
        <v>457</v>
      </c>
    </row>
    <row r="632" spans="1:6" x14ac:dyDescent="0.4">
      <c r="A632" s="28" t="s">
        <v>550</v>
      </c>
      <c r="B632" s="28" t="s">
        <v>539</v>
      </c>
      <c r="C632" s="29">
        <v>10.4</v>
      </c>
      <c r="D632" s="30">
        <v>0.10270368746418729</v>
      </c>
      <c r="F632" s="28" t="s">
        <v>457</v>
      </c>
    </row>
    <row r="633" spans="1:6" x14ac:dyDescent="0.4">
      <c r="A633" s="28" t="s">
        <v>553</v>
      </c>
      <c r="B633" s="28" t="s">
        <v>537</v>
      </c>
      <c r="C633" s="29">
        <v>0.5</v>
      </c>
      <c r="D633" s="34">
        <v>6.6122639082243575</v>
      </c>
      <c r="E633" s="34"/>
      <c r="F633" s="28" t="s">
        <v>457</v>
      </c>
    </row>
    <row r="634" spans="1:6" x14ac:dyDescent="0.4">
      <c r="A634" s="28" t="s">
        <v>553</v>
      </c>
      <c r="B634" s="28" t="s">
        <v>537</v>
      </c>
      <c r="C634" s="29">
        <v>1.5</v>
      </c>
      <c r="D634" s="34">
        <v>6.7506303631851798</v>
      </c>
      <c r="E634" s="34"/>
      <c r="F634" s="28" t="s">
        <v>457</v>
      </c>
    </row>
    <row r="635" spans="1:6" x14ac:dyDescent="0.4">
      <c r="A635" s="28" t="s">
        <v>553</v>
      </c>
      <c r="B635" s="28" t="s">
        <v>537</v>
      </c>
      <c r="C635" s="29">
        <v>2.5</v>
      </c>
      <c r="D635" s="34">
        <v>6.66174019942122</v>
      </c>
      <c r="E635" s="34"/>
      <c r="F635" s="28" t="s">
        <v>457</v>
      </c>
    </row>
    <row r="636" spans="1:6" x14ac:dyDescent="0.4">
      <c r="A636" s="28" t="s">
        <v>553</v>
      </c>
      <c r="B636" s="28" t="s">
        <v>537</v>
      </c>
      <c r="C636" s="29">
        <v>4.5</v>
      </c>
      <c r="D636" s="34">
        <v>6.824289626466113</v>
      </c>
      <c r="E636" s="34"/>
      <c r="F636" s="28" t="s">
        <v>457</v>
      </c>
    </row>
    <row r="637" spans="1:6" x14ac:dyDescent="0.4">
      <c r="A637" s="28" t="s">
        <v>553</v>
      </c>
      <c r="B637" s="28" t="s">
        <v>537</v>
      </c>
      <c r="C637" s="29">
        <v>6.5</v>
      </c>
      <c r="D637" s="34">
        <v>6.8378986445531975</v>
      </c>
      <c r="E637" s="34"/>
      <c r="F637" s="28" t="s">
        <v>457</v>
      </c>
    </row>
    <row r="638" spans="1:6" x14ac:dyDescent="0.4">
      <c r="A638" s="28" t="s">
        <v>553</v>
      </c>
      <c r="B638" s="28" t="s">
        <v>537</v>
      </c>
      <c r="C638" s="29">
        <v>8.5</v>
      </c>
      <c r="D638" s="34">
        <v>6.8027151490653797</v>
      </c>
      <c r="E638" s="34"/>
      <c r="F638" s="28" t="s">
        <v>457</v>
      </c>
    </row>
    <row r="639" spans="1:6" x14ac:dyDescent="0.4">
      <c r="A639" s="28" t="s">
        <v>553</v>
      </c>
      <c r="B639" s="28" t="s">
        <v>537</v>
      </c>
      <c r="C639" s="29">
        <v>9.5</v>
      </c>
      <c r="D639" s="34">
        <v>6.7441401729926307</v>
      </c>
      <c r="E639" s="34"/>
      <c r="F639" s="28" t="s">
        <v>457</v>
      </c>
    </row>
    <row r="640" spans="1:6" x14ac:dyDescent="0.4">
      <c r="A640" s="28" t="s">
        <v>553</v>
      </c>
      <c r="B640" s="28" t="s">
        <v>537</v>
      </c>
      <c r="C640" s="29">
        <v>11.5</v>
      </c>
      <c r="D640" s="34">
        <v>7.0384697482934646</v>
      </c>
      <c r="E640" s="34"/>
      <c r="F640" s="28" t="s">
        <v>457</v>
      </c>
    </row>
    <row r="641" spans="1:6" x14ac:dyDescent="0.4">
      <c r="A641" s="28" t="s">
        <v>553</v>
      </c>
      <c r="B641" s="28" t="s">
        <v>537</v>
      </c>
      <c r="C641" s="29">
        <v>13.5</v>
      </c>
      <c r="D641" s="34">
        <v>7.0533766959097717</v>
      </c>
      <c r="E641" s="34"/>
      <c r="F641" s="28" t="s">
        <v>457</v>
      </c>
    </row>
    <row r="642" spans="1:6" x14ac:dyDescent="0.4">
      <c r="A642" s="28" t="s">
        <v>553</v>
      </c>
      <c r="B642" s="28" t="s">
        <v>537</v>
      </c>
      <c r="C642" s="29">
        <v>15.5</v>
      </c>
      <c r="D642" s="34">
        <v>6.960537576519334</v>
      </c>
      <c r="E642" s="34"/>
      <c r="F642" s="28" t="s">
        <v>457</v>
      </c>
    </row>
    <row r="643" spans="1:6" x14ac:dyDescent="0.4">
      <c r="A643" s="28" t="s">
        <v>553</v>
      </c>
      <c r="B643" s="28" t="s">
        <v>537</v>
      </c>
      <c r="C643" s="29">
        <v>17.5</v>
      </c>
      <c r="D643" s="34">
        <v>7.0264598985566016</v>
      </c>
      <c r="E643" s="34"/>
      <c r="F643" s="28" t="s">
        <v>457</v>
      </c>
    </row>
    <row r="644" spans="1:6" x14ac:dyDescent="0.4">
      <c r="A644" s="28" t="s">
        <v>553</v>
      </c>
      <c r="B644" s="28" t="s">
        <v>537</v>
      </c>
      <c r="C644" s="29">
        <v>20.75</v>
      </c>
      <c r="D644" s="34">
        <v>6.8521811249128977</v>
      </c>
      <c r="E644" s="34"/>
      <c r="F644" s="28" t="s">
        <v>457</v>
      </c>
    </row>
    <row r="645" spans="1:6" x14ac:dyDescent="0.4">
      <c r="A645" s="28" t="s">
        <v>553</v>
      </c>
      <c r="B645" s="28" t="s">
        <v>538</v>
      </c>
      <c r="C645" s="29">
        <v>0.6</v>
      </c>
      <c r="D645" s="35">
        <v>6.29</v>
      </c>
      <c r="E645" s="35"/>
      <c r="F645" s="28" t="s">
        <v>457</v>
      </c>
    </row>
    <row r="646" spans="1:6" x14ac:dyDescent="0.4">
      <c r="A646" s="28" t="s">
        <v>553</v>
      </c>
      <c r="B646" s="28" t="s">
        <v>538</v>
      </c>
      <c r="C646" s="29">
        <v>1.7999999999999998</v>
      </c>
      <c r="D646" s="35">
        <v>6.88</v>
      </c>
      <c r="E646" s="35"/>
      <c r="F646" s="28" t="s">
        <v>457</v>
      </c>
    </row>
    <row r="647" spans="1:6" x14ac:dyDescent="0.4">
      <c r="A647" s="28" t="s">
        <v>553</v>
      </c>
      <c r="B647" s="28" t="s">
        <v>538</v>
      </c>
      <c r="C647" s="29">
        <v>3.05</v>
      </c>
      <c r="D647" s="35">
        <v>6.61</v>
      </c>
      <c r="E647" s="35"/>
      <c r="F647" s="28" t="s">
        <v>457</v>
      </c>
    </row>
    <row r="648" spans="1:6" x14ac:dyDescent="0.4">
      <c r="A648" s="28" t="s">
        <v>553</v>
      </c>
      <c r="B648" s="28" t="s">
        <v>538</v>
      </c>
      <c r="C648" s="29">
        <v>4.3000000000000007</v>
      </c>
      <c r="D648" s="35">
        <v>5.83</v>
      </c>
      <c r="E648" s="35"/>
      <c r="F648" s="28" t="s">
        <v>457</v>
      </c>
    </row>
    <row r="649" spans="1:6" x14ac:dyDescent="0.4">
      <c r="A649" s="28" t="s">
        <v>553</v>
      </c>
      <c r="B649" s="28" t="s">
        <v>538</v>
      </c>
      <c r="C649" s="29">
        <v>5.5</v>
      </c>
      <c r="D649" s="35">
        <v>6.96</v>
      </c>
      <c r="E649" s="35"/>
      <c r="F649" s="28" t="s">
        <v>457</v>
      </c>
    </row>
    <row r="650" spans="1:6" x14ac:dyDescent="0.4">
      <c r="A650" s="28" t="s">
        <v>553</v>
      </c>
      <c r="B650" s="28" t="s">
        <v>538</v>
      </c>
      <c r="C650" s="29">
        <v>6.6999999999999993</v>
      </c>
      <c r="D650" s="35">
        <v>6.75</v>
      </c>
      <c r="E650" s="35"/>
      <c r="F650" s="28" t="s">
        <v>457</v>
      </c>
    </row>
    <row r="651" spans="1:6" x14ac:dyDescent="0.4">
      <c r="A651" s="28" t="s">
        <v>553</v>
      </c>
      <c r="B651" s="28" t="s">
        <v>538</v>
      </c>
      <c r="C651" s="29">
        <v>7.9499999999999993</v>
      </c>
      <c r="D651" s="35">
        <v>6.46</v>
      </c>
      <c r="E651" s="35"/>
      <c r="F651" s="28" t="s">
        <v>457</v>
      </c>
    </row>
    <row r="652" spans="1:6" x14ac:dyDescent="0.4">
      <c r="A652" s="28" t="s">
        <v>553</v>
      </c>
      <c r="B652" s="28" t="s">
        <v>538</v>
      </c>
      <c r="C652" s="29">
        <v>9.1999999999999993</v>
      </c>
      <c r="D652" s="35">
        <v>6.85</v>
      </c>
      <c r="E652" s="35"/>
      <c r="F652" s="28" t="s">
        <v>457</v>
      </c>
    </row>
    <row r="653" spans="1:6" x14ac:dyDescent="0.4">
      <c r="A653" s="28" t="s">
        <v>553</v>
      </c>
      <c r="B653" s="28" t="s">
        <v>538</v>
      </c>
      <c r="C653" s="29">
        <v>10.4</v>
      </c>
      <c r="D653" s="35">
        <v>6.5</v>
      </c>
      <c r="E653" s="35"/>
      <c r="F653" s="28" t="s">
        <v>457</v>
      </c>
    </row>
    <row r="654" spans="1:6" x14ac:dyDescent="0.4">
      <c r="A654" s="28" t="s">
        <v>553</v>
      </c>
      <c r="B654" s="28" t="s">
        <v>539</v>
      </c>
      <c r="C654" s="29">
        <v>0.6</v>
      </c>
      <c r="D654" s="35">
        <v>7.49</v>
      </c>
      <c r="E654" s="35"/>
      <c r="F654" s="28" t="s">
        <v>457</v>
      </c>
    </row>
    <row r="655" spans="1:6" x14ac:dyDescent="0.4">
      <c r="A655" s="28" t="s">
        <v>553</v>
      </c>
      <c r="B655" s="28" t="s">
        <v>539</v>
      </c>
      <c r="C655" s="29">
        <v>1.7999999999999998</v>
      </c>
      <c r="D655" s="35">
        <v>7.46</v>
      </c>
      <c r="E655" s="35"/>
      <c r="F655" s="28" t="s">
        <v>457</v>
      </c>
    </row>
    <row r="656" spans="1:6" x14ac:dyDescent="0.4">
      <c r="A656" s="28" t="s">
        <v>553</v>
      </c>
      <c r="B656" s="28" t="s">
        <v>539</v>
      </c>
      <c r="C656" s="29">
        <v>3.05</v>
      </c>
      <c r="D656" s="35">
        <v>7.51</v>
      </c>
      <c r="E656" s="35"/>
      <c r="F656" s="28" t="s">
        <v>457</v>
      </c>
    </row>
    <row r="657" spans="1:6" x14ac:dyDescent="0.4">
      <c r="A657" s="28" t="s">
        <v>553</v>
      </c>
      <c r="B657" s="28" t="s">
        <v>539</v>
      </c>
      <c r="C657" s="29">
        <v>4.3000000000000007</v>
      </c>
      <c r="D657" s="35">
        <v>7.54</v>
      </c>
      <c r="E657" s="35"/>
      <c r="F657" s="28" t="s">
        <v>457</v>
      </c>
    </row>
    <row r="658" spans="1:6" x14ac:dyDescent="0.4">
      <c r="A658" s="28" t="s">
        <v>553</v>
      </c>
      <c r="B658" s="28" t="s">
        <v>539</v>
      </c>
      <c r="C658" s="29">
        <v>5.5</v>
      </c>
      <c r="D658" s="35">
        <v>7.52</v>
      </c>
      <c r="E658" s="35"/>
      <c r="F658" s="28" t="s">
        <v>457</v>
      </c>
    </row>
    <row r="659" spans="1:6" x14ac:dyDescent="0.4">
      <c r="A659" s="28" t="s">
        <v>553</v>
      </c>
      <c r="B659" s="28" t="s">
        <v>539</v>
      </c>
      <c r="C659" s="29">
        <v>6.6999999999999993</v>
      </c>
      <c r="D659" s="35">
        <v>7.54</v>
      </c>
      <c r="E659" s="35"/>
      <c r="F659" s="28" t="s">
        <v>457</v>
      </c>
    </row>
    <row r="660" spans="1:6" x14ac:dyDescent="0.4">
      <c r="A660" s="28" t="s">
        <v>553</v>
      </c>
      <c r="B660" s="28" t="s">
        <v>539</v>
      </c>
      <c r="C660" s="29">
        <v>7.9499999999999993</v>
      </c>
      <c r="D660" s="35">
        <v>7.44</v>
      </c>
      <c r="E660" s="35"/>
      <c r="F660" s="28" t="s">
        <v>457</v>
      </c>
    </row>
    <row r="661" spans="1:6" x14ac:dyDescent="0.4">
      <c r="A661" s="28" t="s">
        <v>553</v>
      </c>
      <c r="B661" s="28" t="s">
        <v>539</v>
      </c>
      <c r="C661" s="29">
        <v>9.1999999999999993</v>
      </c>
      <c r="D661" s="35">
        <v>7.37</v>
      </c>
      <c r="E661" s="35"/>
      <c r="F661" s="28" t="s">
        <v>457</v>
      </c>
    </row>
    <row r="662" spans="1:6" x14ac:dyDescent="0.4">
      <c r="A662" s="28" t="s">
        <v>553</v>
      </c>
      <c r="B662" s="28" t="s">
        <v>539</v>
      </c>
      <c r="C662" s="29">
        <v>10.4</v>
      </c>
      <c r="D662" s="35">
        <v>7.21</v>
      </c>
      <c r="E662" s="35"/>
      <c r="F662" s="28" t="s">
        <v>457</v>
      </c>
    </row>
    <row r="663" spans="1:6" x14ac:dyDescent="0.4">
      <c r="A663" s="28" t="s">
        <v>551</v>
      </c>
      <c r="B663" s="28" t="s">
        <v>537</v>
      </c>
      <c r="C663" s="29">
        <v>0.5</v>
      </c>
      <c r="D663" s="34">
        <v>4.2184340131429225</v>
      </c>
      <c r="E663" s="34"/>
      <c r="F663" s="28" t="s">
        <v>457</v>
      </c>
    </row>
    <row r="664" spans="1:6" x14ac:dyDescent="0.4">
      <c r="A664" s="28" t="s">
        <v>551</v>
      </c>
      <c r="B664" s="28" t="s">
        <v>537</v>
      </c>
      <c r="C664" s="29">
        <v>1.5</v>
      </c>
      <c r="D664" s="34">
        <v>4.2978196402342643</v>
      </c>
      <c r="E664" s="34"/>
      <c r="F664" s="28" t="s">
        <v>457</v>
      </c>
    </row>
    <row r="665" spans="1:6" x14ac:dyDescent="0.4">
      <c r="A665" s="28" t="s">
        <v>551</v>
      </c>
      <c r="B665" s="28" t="s">
        <v>537</v>
      </c>
      <c r="C665" s="29">
        <v>2.5</v>
      </c>
      <c r="D665" s="34">
        <v>4.2573342227345199</v>
      </c>
      <c r="E665" s="34"/>
      <c r="F665" s="28" t="s">
        <v>457</v>
      </c>
    </row>
    <row r="666" spans="1:6" x14ac:dyDescent="0.4">
      <c r="A666" s="28" t="s">
        <v>551</v>
      </c>
      <c r="B666" s="28" t="s">
        <v>537</v>
      </c>
      <c r="C666" s="29">
        <v>4.5</v>
      </c>
      <c r="D666" s="34">
        <v>4.3207611788231022</v>
      </c>
      <c r="E666" s="34"/>
      <c r="F666" s="28" t="s">
        <v>457</v>
      </c>
    </row>
    <row r="667" spans="1:6" x14ac:dyDescent="0.4">
      <c r="A667" s="28" t="s">
        <v>551</v>
      </c>
      <c r="B667" s="28" t="s">
        <v>537</v>
      </c>
      <c r="C667" s="29">
        <v>6.5</v>
      </c>
      <c r="D667" s="34">
        <v>4.3017719113933044</v>
      </c>
      <c r="E667" s="34"/>
      <c r="F667" s="28" t="s">
        <v>457</v>
      </c>
    </row>
    <row r="668" spans="1:6" x14ac:dyDescent="0.4">
      <c r="A668" s="28" t="s">
        <v>551</v>
      </c>
      <c r="B668" s="28" t="s">
        <v>537</v>
      </c>
      <c r="C668" s="29">
        <v>8.5</v>
      </c>
      <c r="D668" s="34">
        <v>4.3393551439146076</v>
      </c>
      <c r="E668" s="34"/>
      <c r="F668" s="28" t="s">
        <v>457</v>
      </c>
    </row>
    <row r="669" spans="1:6" x14ac:dyDescent="0.4">
      <c r="A669" s="28" t="s">
        <v>551</v>
      </c>
      <c r="B669" s="28" t="s">
        <v>537</v>
      </c>
      <c r="C669" s="29">
        <v>9.5</v>
      </c>
      <c r="D669" s="34">
        <v>4.2738717095780743</v>
      </c>
      <c r="E669" s="34"/>
      <c r="F669" s="28" t="s">
        <v>457</v>
      </c>
    </row>
    <row r="670" spans="1:6" x14ac:dyDescent="0.4">
      <c r="A670" s="28" t="s">
        <v>551</v>
      </c>
      <c r="B670" s="28" t="s">
        <v>537</v>
      </c>
      <c r="C670" s="29">
        <v>11.5</v>
      </c>
      <c r="D670" s="34">
        <v>4.4021028734196062</v>
      </c>
      <c r="E670" s="34"/>
      <c r="F670" s="28" t="s">
        <v>457</v>
      </c>
    </row>
    <row r="671" spans="1:6" x14ac:dyDescent="0.4">
      <c r="A671" s="28" t="s">
        <v>551</v>
      </c>
      <c r="B671" s="28" t="s">
        <v>537</v>
      </c>
      <c r="C671" s="29">
        <v>13.5</v>
      </c>
      <c r="D671" s="34">
        <v>4.4521425827070109</v>
      </c>
      <c r="E671" s="34"/>
      <c r="F671" s="28" t="s">
        <v>457</v>
      </c>
    </row>
    <row r="672" spans="1:6" x14ac:dyDescent="0.4">
      <c r="A672" s="28" t="s">
        <v>551</v>
      </c>
      <c r="B672" s="28" t="s">
        <v>537</v>
      </c>
      <c r="C672" s="29">
        <v>15.5</v>
      </c>
      <c r="D672" s="34">
        <v>4.4007024992915973</v>
      </c>
      <c r="E672" s="34"/>
      <c r="F672" s="28" t="s">
        <v>457</v>
      </c>
    </row>
    <row r="673" spans="1:6" x14ac:dyDescent="0.4">
      <c r="A673" s="28" t="s">
        <v>551</v>
      </c>
      <c r="B673" s="28" t="s">
        <v>537</v>
      </c>
      <c r="C673" s="29">
        <v>17.5</v>
      </c>
      <c r="D673" s="34">
        <v>4.439797268486096</v>
      </c>
      <c r="E673" s="34"/>
      <c r="F673" s="28" t="s">
        <v>457</v>
      </c>
    </row>
    <row r="674" spans="1:6" x14ac:dyDescent="0.4">
      <c r="A674" s="28" t="s">
        <v>551</v>
      </c>
      <c r="B674" s="28" t="s">
        <v>537</v>
      </c>
      <c r="C674" s="29">
        <v>20.75</v>
      </c>
      <c r="D674" s="34">
        <v>4.3626360430537581</v>
      </c>
      <c r="E674" s="34"/>
      <c r="F674" s="28" t="s">
        <v>457</v>
      </c>
    </row>
    <row r="675" spans="1:6" x14ac:dyDescent="0.4">
      <c r="A675" s="28" t="s">
        <v>551</v>
      </c>
      <c r="B675" s="28" t="s">
        <v>538</v>
      </c>
      <c r="C675" s="29">
        <v>0.6</v>
      </c>
      <c r="D675" s="35">
        <v>7.17</v>
      </c>
      <c r="E675" s="35"/>
      <c r="F675" s="28" t="s">
        <v>457</v>
      </c>
    </row>
    <row r="676" spans="1:6" x14ac:dyDescent="0.4">
      <c r="A676" s="28" t="s">
        <v>551</v>
      </c>
      <c r="B676" s="28" t="s">
        <v>538</v>
      </c>
      <c r="C676" s="29">
        <v>1.7999999999999998</v>
      </c>
      <c r="D676" s="35">
        <v>5.85</v>
      </c>
      <c r="E676" s="35"/>
      <c r="F676" s="28" t="s">
        <v>457</v>
      </c>
    </row>
    <row r="677" spans="1:6" x14ac:dyDescent="0.4">
      <c r="A677" s="28" t="s">
        <v>551</v>
      </c>
      <c r="B677" s="28" t="s">
        <v>538</v>
      </c>
      <c r="C677" s="29">
        <v>3.05</v>
      </c>
      <c r="D677" s="35">
        <v>6.52</v>
      </c>
      <c r="E677" s="35"/>
      <c r="F677" s="28" t="s">
        <v>457</v>
      </c>
    </row>
    <row r="678" spans="1:6" x14ac:dyDescent="0.4">
      <c r="A678" s="28" t="s">
        <v>551</v>
      </c>
      <c r="B678" s="28" t="s">
        <v>538</v>
      </c>
      <c r="C678" s="29">
        <v>4.3000000000000007</v>
      </c>
      <c r="D678" s="35">
        <v>8.69</v>
      </c>
      <c r="E678" s="35"/>
      <c r="F678" s="28" t="s">
        <v>457</v>
      </c>
    </row>
    <row r="679" spans="1:6" x14ac:dyDescent="0.4">
      <c r="A679" s="28" t="s">
        <v>551</v>
      </c>
      <c r="B679" s="28" t="s">
        <v>538</v>
      </c>
      <c r="C679" s="29">
        <v>5.5</v>
      </c>
      <c r="D679" s="35">
        <v>6.1</v>
      </c>
      <c r="E679" s="35"/>
      <c r="F679" s="28" t="s">
        <v>457</v>
      </c>
    </row>
    <row r="680" spans="1:6" x14ac:dyDescent="0.4">
      <c r="A680" s="28" t="s">
        <v>551</v>
      </c>
      <c r="B680" s="28" t="s">
        <v>538</v>
      </c>
      <c r="C680" s="29">
        <v>6.6999999999999993</v>
      </c>
      <c r="D680" s="35">
        <v>6.68</v>
      </c>
      <c r="E680" s="35"/>
      <c r="F680" s="28" t="s">
        <v>457</v>
      </c>
    </row>
    <row r="681" spans="1:6" x14ac:dyDescent="0.4">
      <c r="A681" s="28" t="s">
        <v>551</v>
      </c>
      <c r="B681" s="28" t="s">
        <v>538</v>
      </c>
      <c r="C681" s="29">
        <v>7.9499999999999993</v>
      </c>
      <c r="D681" s="35">
        <v>6.34</v>
      </c>
      <c r="E681" s="35"/>
      <c r="F681" s="28" t="s">
        <v>457</v>
      </c>
    </row>
    <row r="682" spans="1:6" x14ac:dyDescent="0.4">
      <c r="A682" s="28" t="s">
        <v>551</v>
      </c>
      <c r="B682" s="28" t="s">
        <v>538</v>
      </c>
      <c r="C682" s="29">
        <v>9.1999999999999993</v>
      </c>
      <c r="D682" s="35">
        <v>5.45</v>
      </c>
      <c r="E682" s="35"/>
      <c r="F682" s="28" t="s">
        <v>457</v>
      </c>
    </row>
    <row r="683" spans="1:6" x14ac:dyDescent="0.4">
      <c r="A683" s="28" t="s">
        <v>551</v>
      </c>
      <c r="B683" s="28" t="s">
        <v>538</v>
      </c>
      <c r="C683" s="29">
        <v>10.4</v>
      </c>
      <c r="D683" s="35">
        <v>6.07</v>
      </c>
      <c r="E683" s="35"/>
      <c r="F683" s="28" t="s">
        <v>457</v>
      </c>
    </row>
    <row r="684" spans="1:6" x14ac:dyDescent="0.4">
      <c r="A684" s="28" t="s">
        <v>551</v>
      </c>
      <c r="B684" s="28" t="s">
        <v>539</v>
      </c>
      <c r="C684" s="29">
        <v>0.6</v>
      </c>
      <c r="D684" s="35">
        <v>5.16</v>
      </c>
      <c r="E684" s="35"/>
      <c r="F684" s="28" t="s">
        <v>457</v>
      </c>
    </row>
    <row r="685" spans="1:6" x14ac:dyDescent="0.4">
      <c r="A685" s="28" t="s">
        <v>551</v>
      </c>
      <c r="B685" s="28" t="s">
        <v>539</v>
      </c>
      <c r="C685" s="29">
        <v>1.7999999999999998</v>
      </c>
      <c r="D685" s="35">
        <v>5.36</v>
      </c>
      <c r="E685" s="35"/>
      <c r="F685" s="28" t="s">
        <v>457</v>
      </c>
    </row>
    <row r="686" spans="1:6" x14ac:dyDescent="0.4">
      <c r="A686" s="28" t="s">
        <v>551</v>
      </c>
      <c r="B686" s="28" t="s">
        <v>539</v>
      </c>
      <c r="C686" s="29">
        <v>3.05</v>
      </c>
      <c r="D686" s="35">
        <v>5.09</v>
      </c>
      <c r="E686" s="35"/>
      <c r="F686" s="28" t="s">
        <v>457</v>
      </c>
    </row>
    <row r="687" spans="1:6" x14ac:dyDescent="0.4">
      <c r="A687" s="28" t="s">
        <v>551</v>
      </c>
      <c r="B687" s="28" t="s">
        <v>539</v>
      </c>
      <c r="C687" s="29">
        <v>4.3000000000000007</v>
      </c>
      <c r="D687" s="35">
        <v>5.2</v>
      </c>
      <c r="E687" s="35"/>
      <c r="F687" s="28" t="s">
        <v>457</v>
      </c>
    </row>
    <row r="688" spans="1:6" x14ac:dyDescent="0.4">
      <c r="A688" s="28" t="s">
        <v>551</v>
      </c>
      <c r="B688" s="28" t="s">
        <v>539</v>
      </c>
      <c r="C688" s="29">
        <v>5.5</v>
      </c>
      <c r="D688" s="35">
        <v>5.09</v>
      </c>
      <c r="E688" s="35"/>
      <c r="F688" s="28" t="s">
        <v>457</v>
      </c>
    </row>
    <row r="689" spans="1:6" x14ac:dyDescent="0.4">
      <c r="A689" s="28" t="s">
        <v>551</v>
      </c>
      <c r="B689" s="28" t="s">
        <v>539</v>
      </c>
      <c r="C689" s="29">
        <v>6.6999999999999993</v>
      </c>
      <c r="D689" s="35">
        <v>5.07</v>
      </c>
      <c r="E689" s="35"/>
      <c r="F689" s="28" t="s">
        <v>457</v>
      </c>
    </row>
    <row r="690" spans="1:6" x14ac:dyDescent="0.4">
      <c r="A690" s="28" t="s">
        <v>551</v>
      </c>
      <c r="B690" s="28" t="s">
        <v>539</v>
      </c>
      <c r="C690" s="29">
        <v>7.9499999999999993</v>
      </c>
      <c r="D690" s="35">
        <v>4.8499999999999996</v>
      </c>
      <c r="E690" s="35"/>
      <c r="F690" s="28" t="s">
        <v>457</v>
      </c>
    </row>
    <row r="691" spans="1:6" x14ac:dyDescent="0.4">
      <c r="A691" s="28" t="s">
        <v>551</v>
      </c>
      <c r="B691" s="28" t="s">
        <v>539</v>
      </c>
      <c r="C691" s="29">
        <v>9.1999999999999993</v>
      </c>
      <c r="D691" s="35">
        <v>4.84</v>
      </c>
      <c r="E691" s="35"/>
      <c r="F691" s="28" t="s">
        <v>457</v>
      </c>
    </row>
    <row r="692" spans="1:6" x14ac:dyDescent="0.4">
      <c r="A692" s="28" t="s">
        <v>551</v>
      </c>
      <c r="B692" s="28" t="s">
        <v>539</v>
      </c>
      <c r="C692" s="29">
        <v>10.4</v>
      </c>
      <c r="D692" s="35">
        <v>4.7300000000000004</v>
      </c>
      <c r="E692" s="35"/>
      <c r="F692" s="28" t="s">
        <v>457</v>
      </c>
    </row>
    <row r="693" spans="1:6" x14ac:dyDescent="0.4">
      <c r="A693" s="28" t="s">
        <v>552</v>
      </c>
      <c r="B693" s="28" t="s">
        <v>537</v>
      </c>
      <c r="C693" s="29">
        <v>0.5</v>
      </c>
      <c r="D693" s="36">
        <v>446.82037208623922</v>
      </c>
      <c r="E693" s="36"/>
      <c r="F693" s="28" t="s">
        <v>459</v>
      </c>
    </row>
    <row r="694" spans="1:6" x14ac:dyDescent="0.4">
      <c r="A694" s="28" t="s">
        <v>552</v>
      </c>
      <c r="B694" s="28" t="s">
        <v>537</v>
      </c>
      <c r="C694" s="29">
        <v>1.5</v>
      </c>
      <c r="D694" s="36">
        <v>452.63477788892646</v>
      </c>
      <c r="E694" s="36"/>
      <c r="F694" s="28" t="s">
        <v>459</v>
      </c>
    </row>
    <row r="695" spans="1:6" x14ac:dyDescent="0.4">
      <c r="A695" s="28" t="s">
        <v>552</v>
      </c>
      <c r="B695" s="28" t="s">
        <v>537</v>
      </c>
      <c r="C695" s="29">
        <v>2.5</v>
      </c>
      <c r="D695" s="36">
        <v>444.078051618068</v>
      </c>
      <c r="E695" s="36"/>
      <c r="F695" s="28" t="s">
        <v>459</v>
      </c>
    </row>
    <row r="696" spans="1:6" x14ac:dyDescent="0.4">
      <c r="A696" s="28" t="s">
        <v>552</v>
      </c>
      <c r="B696" s="28" t="s">
        <v>537</v>
      </c>
      <c r="C696" s="29">
        <v>4.5</v>
      </c>
      <c r="D696" s="36">
        <v>453.21843999917337</v>
      </c>
      <c r="E696" s="36"/>
      <c r="F696" s="28" t="s">
        <v>459</v>
      </c>
    </row>
    <row r="697" spans="1:6" x14ac:dyDescent="0.4">
      <c r="A697" s="28" t="s">
        <v>552</v>
      </c>
      <c r="B697" s="28" t="s">
        <v>537</v>
      </c>
      <c r="C697" s="29">
        <v>6.5</v>
      </c>
      <c r="D697" s="36">
        <v>449.04625779464675</v>
      </c>
      <c r="E697" s="36"/>
      <c r="F697" s="28" t="s">
        <v>459</v>
      </c>
    </row>
    <row r="698" spans="1:6" x14ac:dyDescent="0.4">
      <c r="A698" s="28" t="s">
        <v>552</v>
      </c>
      <c r="B698" s="28" t="s">
        <v>537</v>
      </c>
      <c r="C698" s="29">
        <v>8.5</v>
      </c>
      <c r="D698" s="36">
        <v>450.42494604381886</v>
      </c>
      <c r="E698" s="36"/>
      <c r="F698" s="28" t="s">
        <v>459</v>
      </c>
    </row>
    <row r="699" spans="1:6" x14ac:dyDescent="0.4">
      <c r="A699" s="28" t="s">
        <v>552</v>
      </c>
      <c r="B699" s="28" t="s">
        <v>537</v>
      </c>
      <c r="C699" s="29">
        <v>9.5</v>
      </c>
      <c r="D699" s="36">
        <v>447.15800312937125</v>
      </c>
      <c r="E699" s="36"/>
      <c r="F699" s="28" t="s">
        <v>459</v>
      </c>
    </row>
    <row r="700" spans="1:6" x14ac:dyDescent="0.4">
      <c r="A700" s="28" t="s">
        <v>552</v>
      </c>
      <c r="B700" s="28" t="s">
        <v>537</v>
      </c>
      <c r="C700" s="29">
        <v>11.5</v>
      </c>
      <c r="D700" s="36">
        <v>462.5004773327604</v>
      </c>
      <c r="E700" s="36"/>
      <c r="F700" s="28" t="s">
        <v>459</v>
      </c>
    </row>
    <row r="701" spans="1:6" x14ac:dyDescent="0.4">
      <c r="A701" s="28" t="s">
        <v>552</v>
      </c>
      <c r="B701" s="28" t="s">
        <v>537</v>
      </c>
      <c r="C701" s="29">
        <v>13.5</v>
      </c>
      <c r="D701" s="36">
        <v>449.9031069992501</v>
      </c>
      <c r="E701" s="36"/>
      <c r="F701" s="28" t="s">
        <v>459</v>
      </c>
    </row>
    <row r="702" spans="1:6" x14ac:dyDescent="0.4">
      <c r="A702" s="28" t="s">
        <v>552</v>
      </c>
      <c r="B702" s="28" t="s">
        <v>537</v>
      </c>
      <c r="C702" s="29">
        <v>15.5</v>
      </c>
      <c r="D702" s="36">
        <v>453.29048507918606</v>
      </c>
      <c r="E702" s="36"/>
      <c r="F702" s="28" t="s">
        <v>459</v>
      </c>
    </row>
    <row r="703" spans="1:6" x14ac:dyDescent="0.4">
      <c r="A703" s="28" t="s">
        <v>552</v>
      </c>
      <c r="B703" s="28" t="s">
        <v>537</v>
      </c>
      <c r="C703" s="29">
        <v>17.5</v>
      </c>
      <c r="D703" s="36">
        <v>461.51372366696449</v>
      </c>
      <c r="E703" s="36"/>
      <c r="F703" s="28" t="s">
        <v>459</v>
      </c>
    </row>
    <row r="704" spans="1:6" x14ac:dyDescent="0.4">
      <c r="A704" s="28" t="s">
        <v>552</v>
      </c>
      <c r="B704" s="28" t="s">
        <v>537</v>
      </c>
      <c r="C704" s="29">
        <v>20.75</v>
      </c>
      <c r="D704" s="36">
        <v>450.74389617293178</v>
      </c>
      <c r="E704" s="36"/>
      <c r="F704" s="28" t="s">
        <v>459</v>
      </c>
    </row>
    <row r="705" spans="1:6" x14ac:dyDescent="0.4">
      <c r="A705" s="28" t="s">
        <v>552</v>
      </c>
      <c r="B705" s="28" t="s">
        <v>538</v>
      </c>
      <c r="C705" s="29">
        <v>0.6</v>
      </c>
      <c r="D705" s="35">
        <v>465</v>
      </c>
      <c r="E705" s="35"/>
      <c r="F705" s="28" t="s">
        <v>459</v>
      </c>
    </row>
    <row r="706" spans="1:6" x14ac:dyDescent="0.4">
      <c r="A706" s="28" t="s">
        <v>552</v>
      </c>
      <c r="B706" s="28" t="s">
        <v>538</v>
      </c>
      <c r="C706" s="29">
        <v>1.7999999999999998</v>
      </c>
      <c r="D706" s="35">
        <v>500</v>
      </c>
      <c r="E706" s="35"/>
      <c r="F706" s="28" t="s">
        <v>459</v>
      </c>
    </row>
    <row r="707" spans="1:6" x14ac:dyDescent="0.4">
      <c r="A707" s="28" t="s">
        <v>552</v>
      </c>
      <c r="B707" s="28" t="s">
        <v>538</v>
      </c>
      <c r="C707" s="29">
        <v>3.05</v>
      </c>
      <c r="D707" s="35">
        <v>480</v>
      </c>
      <c r="E707" s="35"/>
      <c r="F707" s="28" t="s">
        <v>459</v>
      </c>
    </row>
    <row r="708" spans="1:6" x14ac:dyDescent="0.4">
      <c r="A708" s="28" t="s">
        <v>552</v>
      </c>
      <c r="B708" s="28" t="s">
        <v>538</v>
      </c>
      <c r="C708" s="29">
        <v>4.3000000000000007</v>
      </c>
      <c r="D708" s="35">
        <v>410</v>
      </c>
      <c r="E708" s="35"/>
      <c r="F708" s="28" t="s">
        <v>459</v>
      </c>
    </row>
    <row r="709" spans="1:6" x14ac:dyDescent="0.4">
      <c r="A709" s="28" t="s">
        <v>552</v>
      </c>
      <c r="B709" s="28" t="s">
        <v>538</v>
      </c>
      <c r="C709" s="29">
        <v>5.5</v>
      </c>
      <c r="D709" s="35">
        <v>495</v>
      </c>
      <c r="E709" s="35"/>
      <c r="F709" s="28" t="s">
        <v>459</v>
      </c>
    </row>
    <row r="710" spans="1:6" x14ac:dyDescent="0.4">
      <c r="A710" s="28" t="s">
        <v>552</v>
      </c>
      <c r="B710" s="28" t="s">
        <v>538</v>
      </c>
      <c r="C710" s="29">
        <v>6.6999999999999993</v>
      </c>
      <c r="D710" s="35">
        <v>478</v>
      </c>
      <c r="E710" s="35"/>
      <c r="F710" s="28" t="s">
        <v>459</v>
      </c>
    </row>
    <row r="711" spans="1:6" x14ac:dyDescent="0.4">
      <c r="A711" s="28" t="s">
        <v>552</v>
      </c>
      <c r="B711" s="28" t="s">
        <v>538</v>
      </c>
      <c r="C711" s="29">
        <v>7.9499999999999993</v>
      </c>
      <c r="D711" s="35">
        <v>480</v>
      </c>
      <c r="E711" s="35"/>
      <c r="F711" s="28" t="s">
        <v>459</v>
      </c>
    </row>
    <row r="712" spans="1:6" x14ac:dyDescent="0.4">
      <c r="A712" s="28" t="s">
        <v>552</v>
      </c>
      <c r="B712" s="28" t="s">
        <v>538</v>
      </c>
      <c r="C712" s="29">
        <v>9.1999999999999993</v>
      </c>
      <c r="D712" s="35">
        <v>502</v>
      </c>
      <c r="E712" s="35"/>
      <c r="F712" s="28" t="s">
        <v>459</v>
      </c>
    </row>
    <row r="713" spans="1:6" x14ac:dyDescent="0.4">
      <c r="A713" s="28" t="s">
        <v>552</v>
      </c>
      <c r="B713" s="28" t="s">
        <v>538</v>
      </c>
      <c r="C713" s="29">
        <v>10.4</v>
      </c>
      <c r="D713" s="35">
        <v>491</v>
      </c>
      <c r="E713" s="35"/>
      <c r="F713" s="28" t="s">
        <v>459</v>
      </c>
    </row>
    <row r="714" spans="1:6" x14ac:dyDescent="0.4">
      <c r="A714" s="28" t="s">
        <v>552</v>
      </c>
      <c r="B714" s="28" t="s">
        <v>539</v>
      </c>
      <c r="C714" s="29">
        <v>0.6</v>
      </c>
      <c r="D714" s="35">
        <v>3527</v>
      </c>
      <c r="E714" s="35"/>
      <c r="F714" s="28" t="s">
        <v>459</v>
      </c>
    </row>
    <row r="715" spans="1:6" x14ac:dyDescent="0.4">
      <c r="A715" s="28" t="s">
        <v>552</v>
      </c>
      <c r="B715" s="28" t="s">
        <v>539</v>
      </c>
      <c r="C715" s="29">
        <v>1.7999999999999998</v>
      </c>
      <c r="D715" s="35">
        <v>2354</v>
      </c>
      <c r="E715" s="35"/>
      <c r="F715" s="28" t="s">
        <v>459</v>
      </c>
    </row>
    <row r="716" spans="1:6" x14ac:dyDescent="0.4">
      <c r="A716" s="28" t="s">
        <v>552</v>
      </c>
      <c r="B716" s="28" t="s">
        <v>539</v>
      </c>
      <c r="C716" s="29">
        <v>3.05</v>
      </c>
      <c r="D716" s="35">
        <v>1036</v>
      </c>
      <c r="E716" s="35"/>
      <c r="F716" s="28" t="s">
        <v>459</v>
      </c>
    </row>
    <row r="717" spans="1:6" x14ac:dyDescent="0.4">
      <c r="A717" s="28" t="s">
        <v>552</v>
      </c>
      <c r="B717" s="28" t="s">
        <v>539</v>
      </c>
      <c r="C717" s="29">
        <v>4.3000000000000007</v>
      </c>
      <c r="D717" s="35">
        <v>988</v>
      </c>
      <c r="E717" s="35"/>
      <c r="F717" s="28" t="s">
        <v>459</v>
      </c>
    </row>
    <row r="718" spans="1:6" x14ac:dyDescent="0.4">
      <c r="A718" s="28" t="s">
        <v>552</v>
      </c>
      <c r="B718" s="28" t="s">
        <v>539</v>
      </c>
      <c r="C718" s="29">
        <v>5.5</v>
      </c>
      <c r="D718" s="35">
        <v>734</v>
      </c>
      <c r="E718" s="35"/>
      <c r="F718" s="28" t="s">
        <v>459</v>
      </c>
    </row>
    <row r="719" spans="1:6" x14ac:dyDescent="0.4">
      <c r="A719" s="28" t="s">
        <v>552</v>
      </c>
      <c r="B719" s="28" t="s">
        <v>539</v>
      </c>
      <c r="C719" s="29">
        <v>6.6999999999999993</v>
      </c>
      <c r="D719" s="35">
        <v>675</v>
      </c>
      <c r="E719" s="35"/>
      <c r="F719" s="28" t="s">
        <v>459</v>
      </c>
    </row>
    <row r="720" spans="1:6" x14ac:dyDescent="0.4">
      <c r="A720" s="28" t="s">
        <v>552</v>
      </c>
      <c r="B720" s="28" t="s">
        <v>539</v>
      </c>
      <c r="C720" s="29">
        <v>7.9499999999999993</v>
      </c>
      <c r="D720" s="35">
        <v>671</v>
      </c>
      <c r="E720" s="35"/>
      <c r="F720" s="28" t="s">
        <v>459</v>
      </c>
    </row>
    <row r="721" spans="1:6" x14ac:dyDescent="0.4">
      <c r="A721" s="28" t="s">
        <v>552</v>
      </c>
      <c r="B721" s="28" t="s">
        <v>539</v>
      </c>
      <c r="C721" s="29">
        <v>9.1999999999999993</v>
      </c>
      <c r="D721" s="35">
        <v>689</v>
      </c>
      <c r="E721" s="35"/>
      <c r="F721" s="28" t="s">
        <v>459</v>
      </c>
    </row>
    <row r="722" spans="1:6" x14ac:dyDescent="0.4">
      <c r="A722" s="28" t="s">
        <v>552</v>
      </c>
      <c r="B722" s="28" t="s">
        <v>539</v>
      </c>
      <c r="C722" s="29">
        <v>10.4</v>
      </c>
      <c r="D722" s="35">
        <v>690</v>
      </c>
      <c r="E722" s="35"/>
      <c r="F722" s="28" t="s">
        <v>459</v>
      </c>
    </row>
    <row r="723" spans="1:6" x14ac:dyDescent="0.4">
      <c r="A723" s="28" t="s">
        <v>139</v>
      </c>
      <c r="B723" s="28" t="s">
        <v>555</v>
      </c>
      <c r="C723" s="29">
        <v>0.6</v>
      </c>
      <c r="D723" s="30">
        <v>545</v>
      </c>
      <c r="F723" s="28" t="s">
        <v>461</v>
      </c>
    </row>
    <row r="724" spans="1:6" x14ac:dyDescent="0.4">
      <c r="A724" s="28" t="s">
        <v>139</v>
      </c>
      <c r="B724" s="28" t="s">
        <v>555</v>
      </c>
      <c r="C724" s="29">
        <v>1.7611111111111111</v>
      </c>
      <c r="D724" s="30">
        <v>644</v>
      </c>
      <c r="F724" s="28" t="s">
        <v>461</v>
      </c>
    </row>
    <row r="725" spans="1:6" x14ac:dyDescent="0.4">
      <c r="A725" s="28" t="s">
        <v>139</v>
      </c>
      <c r="B725" s="28" t="s">
        <v>555</v>
      </c>
      <c r="C725" s="29">
        <v>2.9416666666666669</v>
      </c>
      <c r="D725" s="30">
        <v>703</v>
      </c>
      <c r="F725" s="28" t="s">
        <v>461</v>
      </c>
    </row>
    <row r="726" spans="1:6" x14ac:dyDescent="0.4">
      <c r="A726" s="28" t="s">
        <v>139</v>
      </c>
      <c r="B726" s="28" t="s">
        <v>555</v>
      </c>
      <c r="C726" s="29">
        <v>2.9</v>
      </c>
      <c r="D726" s="30">
        <v>703</v>
      </c>
      <c r="F726" s="28" t="s">
        <v>461</v>
      </c>
    </row>
    <row r="727" spans="1:6" x14ac:dyDescent="0.4">
      <c r="A727" s="28" t="s">
        <v>139</v>
      </c>
      <c r="B727" s="28" t="s">
        <v>555</v>
      </c>
      <c r="C727" s="29">
        <v>4.1000000000000005</v>
      </c>
      <c r="D727" s="30">
        <v>704</v>
      </c>
      <c r="F727" s="28" t="s">
        <v>461</v>
      </c>
    </row>
    <row r="728" spans="1:6" x14ac:dyDescent="0.4">
      <c r="A728" s="28" t="s">
        <v>139</v>
      </c>
      <c r="B728" s="28" t="s">
        <v>555</v>
      </c>
      <c r="C728" s="29">
        <v>4.1222222222222227</v>
      </c>
      <c r="D728" s="30">
        <v>704</v>
      </c>
      <c r="F728" s="28" t="s">
        <v>461</v>
      </c>
    </row>
    <row r="729" spans="1:6" x14ac:dyDescent="0.4">
      <c r="A729" s="28" t="s">
        <v>139</v>
      </c>
      <c r="B729" s="28" t="s">
        <v>555</v>
      </c>
      <c r="C729" s="29">
        <v>5.302777777777778</v>
      </c>
      <c r="D729" s="30">
        <v>697</v>
      </c>
      <c r="F729" s="28" t="s">
        <v>461</v>
      </c>
    </row>
    <row r="730" spans="1:6" x14ac:dyDescent="0.4">
      <c r="A730" s="28" t="s">
        <v>139</v>
      </c>
      <c r="B730" s="28" t="s">
        <v>555</v>
      </c>
      <c r="C730" s="29">
        <v>6.4833333333333334</v>
      </c>
      <c r="D730" s="30">
        <v>721</v>
      </c>
      <c r="F730" s="28" t="s">
        <v>461</v>
      </c>
    </row>
    <row r="731" spans="1:6" x14ac:dyDescent="0.4">
      <c r="A731" s="28" t="s">
        <v>139</v>
      </c>
      <c r="B731" s="28" t="s">
        <v>555</v>
      </c>
      <c r="C731" s="29">
        <v>7.6638888888888896</v>
      </c>
      <c r="D731" s="30">
        <v>724</v>
      </c>
      <c r="F731" s="28" t="s">
        <v>461</v>
      </c>
    </row>
    <row r="732" spans="1:6" x14ac:dyDescent="0.4">
      <c r="A732" s="28" t="s">
        <v>139</v>
      </c>
      <c r="B732" s="28" t="s">
        <v>555</v>
      </c>
      <c r="C732" s="29">
        <v>10</v>
      </c>
      <c r="D732" s="30">
        <v>695</v>
      </c>
      <c r="F732" s="28" t="s">
        <v>461</v>
      </c>
    </row>
    <row r="733" spans="1:6" x14ac:dyDescent="0.4">
      <c r="A733" s="28" t="s">
        <v>139</v>
      </c>
      <c r="B733" s="28" t="s">
        <v>555</v>
      </c>
      <c r="C733" s="29">
        <v>10</v>
      </c>
      <c r="D733" s="30">
        <v>695</v>
      </c>
      <c r="F733" s="28" t="s">
        <v>461</v>
      </c>
    </row>
    <row r="734" spans="1:6" x14ac:dyDescent="0.4">
      <c r="A734" s="28" t="s">
        <v>139</v>
      </c>
      <c r="B734" s="28" t="s">
        <v>555</v>
      </c>
      <c r="C734" s="29">
        <v>12.4</v>
      </c>
      <c r="D734" s="30">
        <v>714</v>
      </c>
      <c r="F734" s="28" t="s">
        <v>461</v>
      </c>
    </row>
    <row r="735" spans="1:6" x14ac:dyDescent="0.4">
      <c r="A735" s="28" t="s">
        <v>476</v>
      </c>
      <c r="B735" s="28" t="s">
        <v>554</v>
      </c>
      <c r="C735" s="29">
        <v>1.2</v>
      </c>
      <c r="D735" s="30">
        <v>140.33847222222224</v>
      </c>
      <c r="F735" s="28" t="s">
        <v>499</v>
      </c>
    </row>
    <row r="736" spans="1:6" x14ac:dyDescent="0.4">
      <c r="A736" s="28" t="s">
        <v>476</v>
      </c>
      <c r="B736" s="28" t="s">
        <v>554</v>
      </c>
      <c r="C736" s="29">
        <v>2.4</v>
      </c>
      <c r="D736" s="30">
        <v>163.58472222222227</v>
      </c>
      <c r="F736" s="28" t="s">
        <v>499</v>
      </c>
    </row>
    <row r="737" spans="1:6" x14ac:dyDescent="0.4">
      <c r="A737" s="28" t="s">
        <v>476</v>
      </c>
      <c r="B737" s="28" t="s">
        <v>554</v>
      </c>
      <c r="C737" s="29">
        <v>3.5</v>
      </c>
      <c r="D737" s="30">
        <v>176.49930555555557</v>
      </c>
      <c r="F737" s="28" t="s">
        <v>499</v>
      </c>
    </row>
    <row r="738" spans="1:6" x14ac:dyDescent="0.4">
      <c r="A738" s="28" t="s">
        <v>476</v>
      </c>
      <c r="B738" s="28" t="s">
        <v>554</v>
      </c>
      <c r="C738" s="29">
        <v>4.7</v>
      </c>
      <c r="D738" s="30">
        <v>120.96659722222223</v>
      </c>
      <c r="F738" s="28" t="s">
        <v>499</v>
      </c>
    </row>
    <row r="739" spans="1:6" x14ac:dyDescent="0.4">
      <c r="A739" s="28" t="s">
        <v>476</v>
      </c>
      <c r="B739" s="28" t="s">
        <v>554</v>
      </c>
      <c r="C739" s="29">
        <v>5.9</v>
      </c>
      <c r="D739" s="30">
        <v>62.420486111111124</v>
      </c>
      <c r="F739" s="28" t="s">
        <v>499</v>
      </c>
    </row>
    <row r="740" spans="1:6" x14ac:dyDescent="0.4">
      <c r="A740" s="28" t="s">
        <v>476</v>
      </c>
      <c r="B740" s="28" t="s">
        <v>554</v>
      </c>
      <c r="C740" s="29">
        <v>7.1</v>
      </c>
      <c r="D740" s="30">
        <v>235.90638888888893</v>
      </c>
      <c r="F740" s="28" t="s">
        <v>499</v>
      </c>
    </row>
    <row r="741" spans="1:6" x14ac:dyDescent="0.4">
      <c r="A741" s="28" t="s">
        <v>476</v>
      </c>
      <c r="B741" s="28" t="s">
        <v>554</v>
      </c>
      <c r="C741" s="29">
        <v>8.3000000000000007</v>
      </c>
      <c r="D741" s="30">
        <v>138.18604166666671</v>
      </c>
      <c r="F741" s="28" t="s">
        <v>499</v>
      </c>
    </row>
    <row r="742" spans="1:6" x14ac:dyDescent="0.4">
      <c r="A742" s="28" t="s">
        <v>476</v>
      </c>
      <c r="B742" s="28" t="s">
        <v>554</v>
      </c>
      <c r="C742" s="29">
        <v>9.4</v>
      </c>
      <c r="D742" s="30">
        <v>295.31347222222223</v>
      </c>
      <c r="F742" s="28" t="s">
        <v>499</v>
      </c>
    </row>
    <row r="743" spans="1:6" x14ac:dyDescent="0.4">
      <c r="A743" s="28" t="s">
        <v>476</v>
      </c>
      <c r="B743" s="28" t="s">
        <v>554</v>
      </c>
      <c r="C743" s="29">
        <v>10.6</v>
      </c>
      <c r="D743" s="30">
        <v>215.24305555555557</v>
      </c>
      <c r="F743" s="28" t="s">
        <v>499</v>
      </c>
    </row>
    <row r="744" spans="1:6" x14ac:dyDescent="0.4">
      <c r="A744" s="28" t="s">
        <v>476</v>
      </c>
      <c r="B744" s="28" t="s">
        <v>554</v>
      </c>
      <c r="C744" s="29">
        <v>11.8</v>
      </c>
      <c r="D744" s="30">
        <v>76.530864197530875</v>
      </c>
      <c r="F744" s="28" t="s">
        <v>499</v>
      </c>
    </row>
    <row r="745" spans="1:6" x14ac:dyDescent="0.4">
      <c r="A745" s="28" t="s">
        <v>476</v>
      </c>
      <c r="B745" s="28" t="s">
        <v>554</v>
      </c>
      <c r="C745" s="29">
        <v>13</v>
      </c>
      <c r="D745" s="30">
        <v>113.00260416666669</v>
      </c>
      <c r="F745" s="28" t="s">
        <v>499</v>
      </c>
    </row>
    <row r="746" spans="1:6" x14ac:dyDescent="0.4">
      <c r="A746" s="28" t="s">
        <v>476</v>
      </c>
      <c r="B746" s="28" t="s">
        <v>554</v>
      </c>
      <c r="C746" s="29">
        <v>14.2</v>
      </c>
      <c r="D746" s="30">
        <v>65.864374999999995</v>
      </c>
      <c r="F746" s="28" t="s">
        <v>499</v>
      </c>
    </row>
    <row r="747" spans="1:6" x14ac:dyDescent="0.4">
      <c r="A747" s="28" t="s">
        <v>476</v>
      </c>
      <c r="B747" s="28" t="s">
        <v>555</v>
      </c>
      <c r="C747" s="29">
        <v>1.1805555555555556</v>
      </c>
      <c r="D747" s="30">
        <v>308.38888888888886</v>
      </c>
      <c r="F747" s="28" t="s">
        <v>499</v>
      </c>
    </row>
    <row r="748" spans="1:6" x14ac:dyDescent="0.4">
      <c r="A748" s="28" t="s">
        <v>476</v>
      </c>
      <c r="B748" s="28" t="s">
        <v>555</v>
      </c>
      <c r="C748" s="29">
        <v>1.2</v>
      </c>
      <c r="D748" s="30">
        <v>274.79534109816973</v>
      </c>
      <c r="F748" s="28" t="s">
        <v>499</v>
      </c>
    </row>
    <row r="749" spans="1:6" x14ac:dyDescent="0.4">
      <c r="A749" s="28" t="s">
        <v>476</v>
      </c>
      <c r="B749" s="28" t="s">
        <v>555</v>
      </c>
      <c r="C749" s="29">
        <v>2.3611111111111112</v>
      </c>
      <c r="D749" s="30">
        <v>893.3888888888888</v>
      </c>
      <c r="F749" s="28" t="s">
        <v>499</v>
      </c>
    </row>
    <row r="750" spans="1:6" x14ac:dyDescent="0.4">
      <c r="A750" s="28" t="s">
        <v>476</v>
      </c>
      <c r="B750" s="28" t="s">
        <v>555</v>
      </c>
      <c r="C750" s="29">
        <v>3.541666666666667</v>
      </c>
      <c r="D750" s="30">
        <v>373.75</v>
      </c>
      <c r="F750" s="28" t="s">
        <v>499</v>
      </c>
    </row>
    <row r="751" spans="1:6" x14ac:dyDescent="0.4">
      <c r="A751" s="28" t="s">
        <v>476</v>
      </c>
      <c r="B751" s="28" t="s">
        <v>555</v>
      </c>
      <c r="C751" s="29">
        <v>3.5</v>
      </c>
      <c r="D751" s="30">
        <v>414.15618055555558</v>
      </c>
      <c r="F751" s="28" t="s">
        <v>499</v>
      </c>
    </row>
    <row r="752" spans="1:6" x14ac:dyDescent="0.4">
      <c r="A752" s="28" t="s">
        <v>476</v>
      </c>
      <c r="B752" s="28" t="s">
        <v>555</v>
      </c>
      <c r="C752" s="29">
        <v>4.7</v>
      </c>
      <c r="D752" s="30">
        <v>1151.4211037160285</v>
      </c>
      <c r="F752" s="28" t="s">
        <v>499</v>
      </c>
    </row>
    <row r="753" spans="1:6" x14ac:dyDescent="0.4">
      <c r="A753" s="28" t="s">
        <v>476</v>
      </c>
      <c r="B753" s="28" t="s">
        <v>555</v>
      </c>
      <c r="C753" s="29">
        <v>4.7222222222222223</v>
      </c>
      <c r="D753" s="30">
        <v>1181.5555555555554</v>
      </c>
      <c r="F753" s="28" t="s">
        <v>499</v>
      </c>
    </row>
    <row r="754" spans="1:6" x14ac:dyDescent="0.4">
      <c r="A754" s="28" t="s">
        <v>476</v>
      </c>
      <c r="B754" s="28" t="s">
        <v>555</v>
      </c>
      <c r="C754" s="29">
        <v>5.9027777777777777</v>
      </c>
      <c r="D754" s="30">
        <v>1102.8333333333333</v>
      </c>
      <c r="F754" s="28" t="s">
        <v>499</v>
      </c>
    </row>
    <row r="755" spans="1:6" x14ac:dyDescent="0.4">
      <c r="A755" s="28" t="s">
        <v>476</v>
      </c>
      <c r="B755" s="28" t="s">
        <v>555</v>
      </c>
      <c r="C755" s="29">
        <v>7.083333333333333</v>
      </c>
      <c r="D755" s="30">
        <v>1175.0555555555552</v>
      </c>
      <c r="F755" s="28" t="s">
        <v>499</v>
      </c>
    </row>
    <row r="756" spans="1:6" x14ac:dyDescent="0.4">
      <c r="A756" s="28" t="s">
        <v>476</v>
      </c>
      <c r="B756" s="28" t="s">
        <v>555</v>
      </c>
      <c r="C756" s="29">
        <v>8.2638888888888893</v>
      </c>
      <c r="D756" s="30">
        <v>1135.3333333333333</v>
      </c>
      <c r="F756" s="28" t="s">
        <v>499</v>
      </c>
    </row>
    <row r="757" spans="1:6" x14ac:dyDescent="0.4">
      <c r="A757" s="28" t="s">
        <v>476</v>
      </c>
      <c r="B757" s="28" t="s">
        <v>555</v>
      </c>
      <c r="C757" s="29">
        <v>10.6</v>
      </c>
      <c r="D757" s="30">
        <v>2117.9166666666665</v>
      </c>
      <c r="F757" s="28" t="s">
        <v>499</v>
      </c>
    </row>
    <row r="758" spans="1:6" x14ac:dyDescent="0.4">
      <c r="A758" s="28" t="s">
        <v>476</v>
      </c>
      <c r="B758" s="28" t="s">
        <v>555</v>
      </c>
      <c r="C758" s="29">
        <v>10.6</v>
      </c>
      <c r="D758" s="30">
        <v>2248.0146604938273</v>
      </c>
      <c r="F758" s="28" t="s">
        <v>499</v>
      </c>
    </row>
    <row r="759" spans="1:6" x14ac:dyDescent="0.4">
      <c r="A759" s="28" t="s">
        <v>476</v>
      </c>
      <c r="B759" s="28" t="s">
        <v>555</v>
      </c>
      <c r="C759" s="29">
        <v>13</v>
      </c>
      <c r="D759" s="30">
        <v>1250.1666666666667</v>
      </c>
      <c r="F759" s="28" t="s">
        <v>499</v>
      </c>
    </row>
    <row r="760" spans="1:6" x14ac:dyDescent="0.4">
      <c r="A760" s="28" t="s">
        <v>14</v>
      </c>
      <c r="B760" s="28" t="s">
        <v>556</v>
      </c>
      <c r="C760" s="28">
        <v>0.6</v>
      </c>
      <c r="D760" s="28">
        <v>1.3</v>
      </c>
      <c r="E760" s="28"/>
      <c r="F760" s="28" t="s">
        <v>461</v>
      </c>
    </row>
    <row r="761" spans="1:6" x14ac:dyDescent="0.4">
      <c r="A761" s="28" t="s">
        <v>14</v>
      </c>
      <c r="B761" s="28" t="s">
        <v>556</v>
      </c>
      <c r="C761" s="28">
        <v>1.8</v>
      </c>
      <c r="D761" s="28">
        <v>0.9</v>
      </c>
      <c r="E761" s="28"/>
      <c r="F761" s="28" t="s">
        <v>461</v>
      </c>
    </row>
    <row r="762" spans="1:6" x14ac:dyDescent="0.4">
      <c r="A762" s="28" t="s">
        <v>14</v>
      </c>
      <c r="B762" s="28" t="s">
        <v>556</v>
      </c>
      <c r="C762" s="28">
        <v>3</v>
      </c>
      <c r="D762" s="28">
        <v>0.5</v>
      </c>
      <c r="E762" s="28"/>
      <c r="F762" s="28" t="s">
        <v>461</v>
      </c>
    </row>
    <row r="763" spans="1:6" x14ac:dyDescent="0.4">
      <c r="A763" s="28" t="s">
        <v>14</v>
      </c>
      <c r="B763" s="28" t="s">
        <v>556</v>
      </c>
      <c r="C763" s="28">
        <v>4.0999999999999996</v>
      </c>
      <c r="D763" s="28">
        <v>0.5</v>
      </c>
      <c r="E763" s="28"/>
      <c r="F763" s="28" t="s">
        <v>461</v>
      </c>
    </row>
    <row r="764" spans="1:6" x14ac:dyDescent="0.4">
      <c r="A764" s="28" t="s">
        <v>14</v>
      </c>
      <c r="B764" s="28" t="s">
        <v>556</v>
      </c>
      <c r="C764" s="28">
        <v>5.3</v>
      </c>
      <c r="D764" s="28">
        <v>0.5</v>
      </c>
      <c r="E764" s="28"/>
      <c r="F764" s="28" t="s">
        <v>461</v>
      </c>
    </row>
    <row r="765" spans="1:6" x14ac:dyDescent="0.4">
      <c r="A765" s="28" t="s">
        <v>14</v>
      </c>
      <c r="B765" s="28" t="s">
        <v>556</v>
      </c>
      <c r="C765" s="28">
        <v>6.5</v>
      </c>
      <c r="D765" s="28">
        <v>0.5</v>
      </c>
      <c r="E765" s="28"/>
      <c r="F765" s="28" t="s">
        <v>461</v>
      </c>
    </row>
    <row r="766" spans="1:6" x14ac:dyDescent="0.4">
      <c r="A766" s="28" t="s">
        <v>14</v>
      </c>
      <c r="B766" s="28" t="s">
        <v>556</v>
      </c>
      <c r="C766" s="28">
        <v>7.7</v>
      </c>
      <c r="D766" s="28">
        <v>0.6</v>
      </c>
      <c r="E766" s="28"/>
      <c r="F766" s="28" t="s">
        <v>461</v>
      </c>
    </row>
    <row r="767" spans="1:6" x14ac:dyDescent="0.4">
      <c r="A767" s="28" t="s">
        <v>14</v>
      </c>
      <c r="B767" s="28" t="s">
        <v>556</v>
      </c>
      <c r="C767" s="28">
        <v>8.9</v>
      </c>
      <c r="D767" s="28">
        <v>0.6</v>
      </c>
      <c r="E767" s="28"/>
      <c r="F767" s="28" t="s">
        <v>461</v>
      </c>
    </row>
    <row r="768" spans="1:6" x14ac:dyDescent="0.4">
      <c r="A768" s="28" t="s">
        <v>14</v>
      </c>
      <c r="B768" s="28" t="s">
        <v>556</v>
      </c>
      <c r="C768" s="28">
        <v>10</v>
      </c>
      <c r="D768" s="28">
        <v>0.7</v>
      </c>
      <c r="E768" s="28"/>
      <c r="F768" s="28" t="s">
        <v>461</v>
      </c>
    </row>
    <row r="769" spans="1:14" x14ac:dyDescent="0.4">
      <c r="A769" s="28" t="s">
        <v>14</v>
      </c>
      <c r="B769" s="28" t="s">
        <v>556</v>
      </c>
      <c r="C769" s="28">
        <v>11.2</v>
      </c>
      <c r="D769" s="28">
        <v>0.6</v>
      </c>
      <c r="E769" s="28"/>
      <c r="F769" s="28" t="s">
        <v>461</v>
      </c>
    </row>
    <row r="770" spans="1:14" x14ac:dyDescent="0.4">
      <c r="A770" s="28" t="s">
        <v>14</v>
      </c>
      <c r="B770" s="28" t="s">
        <v>556</v>
      </c>
      <c r="C770" s="28">
        <v>12.4</v>
      </c>
      <c r="D770" s="28">
        <v>0.6</v>
      </c>
      <c r="E770" s="28"/>
      <c r="F770" s="28" t="s">
        <v>461</v>
      </c>
    </row>
    <row r="771" spans="1:14" x14ac:dyDescent="0.4">
      <c r="A771" s="28" t="s">
        <v>14</v>
      </c>
      <c r="B771" s="28" t="s">
        <v>556</v>
      </c>
      <c r="C771" s="28">
        <v>13.6</v>
      </c>
      <c r="D771" s="28">
        <v>0.5</v>
      </c>
      <c r="E771" s="28"/>
      <c r="F771" s="28" t="s">
        <v>461</v>
      </c>
    </row>
    <row r="772" spans="1:14" x14ac:dyDescent="0.4">
      <c r="A772" s="28" t="s">
        <v>14</v>
      </c>
      <c r="B772" s="28" t="s">
        <v>556</v>
      </c>
      <c r="C772" s="28">
        <v>14.8</v>
      </c>
      <c r="D772" s="28">
        <v>0.5</v>
      </c>
      <c r="E772" s="28"/>
      <c r="F772" s="28" t="s">
        <v>461</v>
      </c>
    </row>
    <row r="773" spans="1:14" x14ac:dyDescent="0.4">
      <c r="A773" s="28" t="s">
        <v>14</v>
      </c>
      <c r="B773" s="28" t="s">
        <v>556</v>
      </c>
      <c r="C773" s="28">
        <v>15.9</v>
      </c>
      <c r="D773" s="28">
        <v>0.4</v>
      </c>
      <c r="E773" s="28"/>
      <c r="F773" s="28" t="s">
        <v>461</v>
      </c>
      <c r="N773" s="23"/>
    </row>
    <row r="774" spans="1:14" x14ac:dyDescent="0.4">
      <c r="A774" s="28" t="s">
        <v>14</v>
      </c>
      <c r="B774" s="28" t="s">
        <v>556</v>
      </c>
      <c r="C774" s="28">
        <v>17.100000000000001</v>
      </c>
      <c r="D774" s="28">
        <v>0.4</v>
      </c>
      <c r="E774" s="28"/>
      <c r="F774" s="28" t="s">
        <v>461</v>
      </c>
      <c r="N774" s="23"/>
    </row>
    <row r="775" spans="1:14" x14ac:dyDescent="0.4">
      <c r="A775" s="28" t="s">
        <v>14</v>
      </c>
      <c r="B775" s="28" t="s">
        <v>556</v>
      </c>
      <c r="C775" s="28">
        <v>18.3</v>
      </c>
      <c r="D775" s="28">
        <v>0.3</v>
      </c>
      <c r="E775" s="28"/>
      <c r="F775" s="28" t="s">
        <v>461</v>
      </c>
      <c r="N775" s="23"/>
    </row>
    <row r="776" spans="1:14" x14ac:dyDescent="0.4">
      <c r="A776" s="28" t="s">
        <v>14</v>
      </c>
      <c r="B776" s="28" t="s">
        <v>556</v>
      </c>
      <c r="C776" s="28">
        <v>19.5</v>
      </c>
      <c r="D776" s="28">
        <v>0.5</v>
      </c>
      <c r="E776" s="28"/>
      <c r="F776" s="28" t="s">
        <v>461</v>
      </c>
      <c r="N776" s="23"/>
    </row>
    <row r="777" spans="1:14" x14ac:dyDescent="0.4">
      <c r="A777" s="28" t="s">
        <v>14</v>
      </c>
      <c r="B777" s="28" t="s">
        <v>556</v>
      </c>
      <c r="C777" s="28">
        <v>20.7</v>
      </c>
      <c r="D777" s="28">
        <v>0.3</v>
      </c>
      <c r="E777" s="28"/>
      <c r="F777" s="28" t="s">
        <v>461</v>
      </c>
      <c r="N777" s="23"/>
    </row>
    <row r="778" spans="1:14" x14ac:dyDescent="0.4">
      <c r="A778" s="28" t="s">
        <v>14</v>
      </c>
      <c r="B778" s="28" t="s">
        <v>557</v>
      </c>
      <c r="C778" s="28">
        <v>0.6</v>
      </c>
      <c r="D778" s="28">
        <v>0.9</v>
      </c>
      <c r="E778" s="28"/>
      <c r="F778" s="28" t="s">
        <v>461</v>
      </c>
      <c r="N778" s="23"/>
    </row>
    <row r="779" spans="1:14" x14ac:dyDescent="0.4">
      <c r="A779" s="28" t="s">
        <v>14</v>
      </c>
      <c r="B779" s="28" t="s">
        <v>557</v>
      </c>
      <c r="C779" s="28">
        <v>1.8</v>
      </c>
      <c r="D779" s="28">
        <v>0.8</v>
      </c>
      <c r="E779" s="28"/>
      <c r="F779" s="28" t="s">
        <v>461</v>
      </c>
      <c r="N779" s="23"/>
    </row>
    <row r="780" spans="1:14" x14ac:dyDescent="0.4">
      <c r="A780" s="28" t="s">
        <v>14</v>
      </c>
      <c r="B780" s="28" t="s">
        <v>557</v>
      </c>
      <c r="C780" s="28">
        <v>3</v>
      </c>
      <c r="D780" s="28">
        <v>0.6</v>
      </c>
      <c r="E780" s="28"/>
      <c r="F780" s="28" t="s">
        <v>461</v>
      </c>
      <c r="N780" s="23"/>
    </row>
    <row r="781" spans="1:14" x14ac:dyDescent="0.4">
      <c r="A781" s="28" t="s">
        <v>14</v>
      </c>
      <c r="B781" s="28" t="s">
        <v>557</v>
      </c>
      <c r="C781" s="28">
        <v>4.0999999999999996</v>
      </c>
      <c r="D781" s="28">
        <v>0.7</v>
      </c>
      <c r="E781" s="28"/>
      <c r="F781" s="28" t="s">
        <v>461</v>
      </c>
      <c r="N781" s="23"/>
    </row>
    <row r="782" spans="1:14" x14ac:dyDescent="0.4">
      <c r="A782" s="28" t="s">
        <v>14</v>
      </c>
      <c r="B782" s="28" t="s">
        <v>557</v>
      </c>
      <c r="C782" s="28">
        <v>5.3</v>
      </c>
      <c r="D782" s="28">
        <v>0.8</v>
      </c>
      <c r="E782" s="28"/>
      <c r="F782" s="28" t="s">
        <v>461</v>
      </c>
      <c r="N782" s="23"/>
    </row>
    <row r="783" spans="1:14" x14ac:dyDescent="0.4">
      <c r="A783" s="28" t="s">
        <v>14</v>
      </c>
      <c r="B783" s="28" t="s">
        <v>557</v>
      </c>
      <c r="C783" s="28">
        <v>6.5</v>
      </c>
      <c r="D783" s="28">
        <v>0.8</v>
      </c>
      <c r="E783" s="28"/>
      <c r="F783" s="28" t="s">
        <v>461</v>
      </c>
      <c r="N783" s="23"/>
    </row>
    <row r="784" spans="1:14" x14ac:dyDescent="0.4">
      <c r="A784" s="28" t="s">
        <v>14</v>
      </c>
      <c r="B784" s="28" t="s">
        <v>557</v>
      </c>
      <c r="C784" s="28">
        <v>7.7</v>
      </c>
      <c r="D784" s="28">
        <v>0.6</v>
      </c>
      <c r="E784" s="28"/>
      <c r="F784" s="28" t="s">
        <v>461</v>
      </c>
      <c r="N784" s="23"/>
    </row>
    <row r="785" spans="1:14" x14ac:dyDescent="0.4">
      <c r="A785" s="28" t="s">
        <v>14</v>
      </c>
      <c r="B785" s="28" t="s">
        <v>557</v>
      </c>
      <c r="C785" s="28">
        <v>8.9</v>
      </c>
      <c r="D785" s="28">
        <v>0.4</v>
      </c>
      <c r="E785" s="28"/>
      <c r="F785" s="28" t="s">
        <v>461</v>
      </c>
      <c r="N785" s="23"/>
    </row>
    <row r="786" spans="1:14" x14ac:dyDescent="0.4">
      <c r="A786" s="28" t="s">
        <v>14</v>
      </c>
      <c r="B786" s="28" t="s">
        <v>557</v>
      </c>
      <c r="C786" s="28">
        <v>10</v>
      </c>
      <c r="D786" s="28">
        <v>0.3</v>
      </c>
      <c r="E786" s="28"/>
      <c r="F786" s="28" t="s">
        <v>461</v>
      </c>
      <c r="N786" s="23"/>
    </row>
    <row r="787" spans="1:14" x14ac:dyDescent="0.4">
      <c r="A787" s="28" t="s">
        <v>14</v>
      </c>
      <c r="B787" s="28" t="s">
        <v>557</v>
      </c>
      <c r="C787" s="28">
        <v>11.2</v>
      </c>
      <c r="D787" s="28">
        <v>0.2</v>
      </c>
      <c r="E787" s="28"/>
      <c r="F787" s="28" t="s">
        <v>461</v>
      </c>
      <c r="N787" s="23"/>
    </row>
    <row r="788" spans="1:14" x14ac:dyDescent="0.4">
      <c r="A788" s="28" t="s">
        <v>14</v>
      </c>
      <c r="B788" s="28" t="s">
        <v>557</v>
      </c>
      <c r="C788" s="28">
        <v>12.4</v>
      </c>
      <c r="D788" s="28">
        <v>0.2</v>
      </c>
      <c r="E788" s="28"/>
      <c r="F788" s="28" t="s">
        <v>461</v>
      </c>
      <c r="N788" s="23"/>
    </row>
    <row r="789" spans="1:14" x14ac:dyDescent="0.4">
      <c r="A789" s="28" t="s">
        <v>14</v>
      </c>
      <c r="B789" s="28" t="s">
        <v>557</v>
      </c>
      <c r="C789" s="28">
        <v>13.6</v>
      </c>
      <c r="D789" s="28">
        <v>0.2</v>
      </c>
      <c r="E789" s="28"/>
      <c r="F789" s="28" t="s">
        <v>461</v>
      </c>
      <c r="N789" s="23"/>
    </row>
    <row r="790" spans="1:14" x14ac:dyDescent="0.4">
      <c r="A790" s="28" t="s">
        <v>14</v>
      </c>
      <c r="B790" s="28" t="s">
        <v>557</v>
      </c>
      <c r="C790" s="28">
        <v>14.8</v>
      </c>
      <c r="D790" s="28">
        <v>0.2</v>
      </c>
      <c r="E790" s="28"/>
      <c r="F790" s="28" t="s">
        <v>461</v>
      </c>
      <c r="N790" s="23"/>
    </row>
    <row r="791" spans="1:14" x14ac:dyDescent="0.4">
      <c r="A791" s="28" t="s">
        <v>14</v>
      </c>
      <c r="B791" s="28" t="s">
        <v>557</v>
      </c>
      <c r="C791" s="28">
        <v>15.9</v>
      </c>
      <c r="D791" s="28">
        <v>0.2</v>
      </c>
      <c r="E791" s="28"/>
      <c r="F791" s="28" t="s">
        <v>461</v>
      </c>
      <c r="N791" s="23"/>
    </row>
    <row r="792" spans="1:14" x14ac:dyDescent="0.4">
      <c r="A792" s="28" t="s">
        <v>14</v>
      </c>
      <c r="B792" s="28" t="s">
        <v>557</v>
      </c>
      <c r="C792" s="28">
        <v>17.100000000000001</v>
      </c>
      <c r="D792" s="28">
        <v>0.2</v>
      </c>
      <c r="E792" s="28"/>
      <c r="F792" s="28" t="s">
        <v>461</v>
      </c>
    </row>
    <row r="793" spans="1:14" x14ac:dyDescent="0.4">
      <c r="A793" s="28" t="s">
        <v>14</v>
      </c>
      <c r="B793" s="28" t="s">
        <v>557</v>
      </c>
      <c r="C793" s="28">
        <v>18.3</v>
      </c>
      <c r="D793" s="28">
        <v>0.2</v>
      </c>
      <c r="E793" s="28"/>
      <c r="F793" s="28" t="s">
        <v>461</v>
      </c>
    </row>
    <row r="794" spans="1:14" x14ac:dyDescent="0.4">
      <c r="A794" s="28" t="s">
        <v>14</v>
      </c>
      <c r="B794" s="28" t="s">
        <v>557</v>
      </c>
      <c r="C794" s="28">
        <v>19.5</v>
      </c>
      <c r="D794" s="28">
        <v>0.2</v>
      </c>
      <c r="E794" s="28"/>
      <c r="F794" s="28" t="s">
        <v>461</v>
      </c>
    </row>
    <row r="795" spans="1:14" x14ac:dyDescent="0.4">
      <c r="A795" s="28" t="s">
        <v>14</v>
      </c>
      <c r="B795" s="28" t="s">
        <v>557</v>
      </c>
      <c r="C795" s="28">
        <v>20.7</v>
      </c>
      <c r="D795" s="28">
        <v>0.2</v>
      </c>
      <c r="E795" s="28"/>
      <c r="F795" s="28" t="s">
        <v>461</v>
      </c>
    </row>
    <row r="796" spans="1:14" x14ac:dyDescent="0.4">
      <c r="A796" s="28" t="s">
        <v>14</v>
      </c>
      <c r="B796" s="28" t="s">
        <v>554</v>
      </c>
      <c r="C796" s="32">
        <v>0.6</v>
      </c>
      <c r="D796" s="37">
        <v>0.35</v>
      </c>
      <c r="E796" s="37"/>
      <c r="F796" s="28" t="s">
        <v>461</v>
      </c>
    </row>
    <row r="797" spans="1:14" x14ac:dyDescent="0.4">
      <c r="A797" s="28" t="s">
        <v>14</v>
      </c>
      <c r="B797" s="28" t="s">
        <v>554</v>
      </c>
      <c r="C797" s="32">
        <v>1.8</v>
      </c>
      <c r="D797" s="37">
        <v>0.41</v>
      </c>
      <c r="E797" s="37"/>
      <c r="F797" s="28" t="s">
        <v>461</v>
      </c>
    </row>
    <row r="798" spans="1:14" x14ac:dyDescent="0.4">
      <c r="A798" s="28" t="s">
        <v>14</v>
      </c>
      <c r="B798" s="28" t="s">
        <v>554</v>
      </c>
      <c r="C798" s="32">
        <v>3</v>
      </c>
      <c r="D798" s="37">
        <v>0.34</v>
      </c>
      <c r="E798" s="37"/>
      <c r="F798" s="28" t="s">
        <v>461</v>
      </c>
    </row>
    <row r="799" spans="1:14" x14ac:dyDescent="0.4">
      <c r="A799" s="28" t="s">
        <v>14</v>
      </c>
      <c r="B799" s="28" t="s">
        <v>554</v>
      </c>
      <c r="C799" s="32">
        <v>4.0999999999999996</v>
      </c>
      <c r="D799" s="37">
        <v>0.3</v>
      </c>
      <c r="E799" s="37"/>
      <c r="F799" s="28" t="s">
        <v>461</v>
      </c>
    </row>
    <row r="800" spans="1:14" x14ac:dyDescent="0.4">
      <c r="A800" s="28" t="s">
        <v>14</v>
      </c>
      <c r="B800" s="28" t="s">
        <v>554</v>
      </c>
      <c r="C800" s="32">
        <v>5.3</v>
      </c>
      <c r="D800" s="37">
        <v>0.24</v>
      </c>
      <c r="E800" s="37"/>
      <c r="F800" s="28" t="s">
        <v>461</v>
      </c>
    </row>
    <row r="801" spans="1:6" x14ac:dyDescent="0.4">
      <c r="A801" s="28" t="s">
        <v>14</v>
      </c>
      <c r="B801" s="28" t="s">
        <v>554</v>
      </c>
      <c r="C801" s="32">
        <v>6.5</v>
      </c>
      <c r="D801" s="37">
        <v>0.22</v>
      </c>
      <c r="E801" s="37"/>
      <c r="F801" s="28" t="s">
        <v>461</v>
      </c>
    </row>
    <row r="802" spans="1:6" x14ac:dyDescent="0.4">
      <c r="A802" s="28" t="s">
        <v>14</v>
      </c>
      <c r="B802" s="28" t="s">
        <v>554</v>
      </c>
      <c r="C802" s="32">
        <v>7.7</v>
      </c>
      <c r="D802" s="37">
        <v>0.24</v>
      </c>
      <c r="E802" s="37"/>
      <c r="F802" s="28" t="s">
        <v>461</v>
      </c>
    </row>
    <row r="803" spans="1:6" x14ac:dyDescent="0.4">
      <c r="A803" s="28" t="s">
        <v>14</v>
      </c>
      <c r="B803" s="28" t="s">
        <v>554</v>
      </c>
      <c r="C803" s="32">
        <v>8.9</v>
      </c>
      <c r="D803" s="37">
        <v>0.33</v>
      </c>
      <c r="E803" s="37"/>
      <c r="F803" s="28" t="s">
        <v>461</v>
      </c>
    </row>
    <row r="804" spans="1:6" x14ac:dyDescent="0.4">
      <c r="A804" s="28" t="s">
        <v>14</v>
      </c>
      <c r="B804" s="28" t="s">
        <v>554</v>
      </c>
      <c r="C804" s="32">
        <v>10</v>
      </c>
      <c r="D804" s="37">
        <v>0.44</v>
      </c>
      <c r="E804" s="37"/>
      <c r="F804" s="28" t="s">
        <v>461</v>
      </c>
    </row>
    <row r="805" spans="1:6" x14ac:dyDescent="0.4">
      <c r="A805" s="28" t="s">
        <v>14</v>
      </c>
      <c r="B805" s="28" t="s">
        <v>554</v>
      </c>
      <c r="C805" s="32">
        <v>11.2</v>
      </c>
      <c r="D805" s="37">
        <v>0.47</v>
      </c>
      <c r="E805" s="37"/>
      <c r="F805" s="28" t="s">
        <v>461</v>
      </c>
    </row>
    <row r="806" spans="1:6" x14ac:dyDescent="0.4">
      <c r="A806" s="28" t="s">
        <v>14</v>
      </c>
      <c r="B806" s="28" t="s">
        <v>554</v>
      </c>
      <c r="C806" s="32">
        <v>12.4</v>
      </c>
      <c r="D806" s="37">
        <v>0.51</v>
      </c>
      <c r="E806" s="37"/>
      <c r="F806" s="28" t="s">
        <v>461</v>
      </c>
    </row>
    <row r="807" spans="1:6" x14ac:dyDescent="0.4">
      <c r="A807" s="28" t="s">
        <v>14</v>
      </c>
      <c r="B807" s="28" t="s">
        <v>554</v>
      </c>
      <c r="C807" s="32">
        <v>13.6</v>
      </c>
      <c r="D807" s="37">
        <v>0.5</v>
      </c>
      <c r="E807" s="37"/>
      <c r="F807" s="28" t="s">
        <v>461</v>
      </c>
    </row>
    <row r="808" spans="1:6" x14ac:dyDescent="0.4">
      <c r="A808" s="28" t="s">
        <v>14</v>
      </c>
      <c r="B808" s="28" t="s">
        <v>554</v>
      </c>
      <c r="C808" s="33">
        <v>0</v>
      </c>
      <c r="D808" s="37">
        <v>0.03</v>
      </c>
      <c r="E808" s="37"/>
      <c r="F808" s="28" t="s">
        <v>461</v>
      </c>
    </row>
    <row r="809" spans="1:6" x14ac:dyDescent="0.4">
      <c r="A809" s="28" t="s">
        <v>14</v>
      </c>
      <c r="B809" s="28" t="s">
        <v>554</v>
      </c>
      <c r="C809" s="33">
        <v>1</v>
      </c>
      <c r="D809" s="37">
        <v>0.12</v>
      </c>
      <c r="E809" s="37"/>
      <c r="F809" s="28" t="s">
        <v>461</v>
      </c>
    </row>
    <row r="810" spans="1:6" x14ac:dyDescent="0.4">
      <c r="A810" s="28" t="s">
        <v>14</v>
      </c>
      <c r="B810" s="28" t="s">
        <v>554</v>
      </c>
      <c r="C810" s="33">
        <v>2</v>
      </c>
      <c r="D810" s="37">
        <v>0.23</v>
      </c>
      <c r="E810" s="37"/>
      <c r="F810" s="28" t="s">
        <v>461</v>
      </c>
    </row>
    <row r="811" spans="1:6" x14ac:dyDescent="0.4">
      <c r="A811" s="28" t="s">
        <v>14</v>
      </c>
      <c r="B811" s="28" t="s">
        <v>554</v>
      </c>
      <c r="C811" s="33">
        <v>3</v>
      </c>
      <c r="D811" s="37">
        <v>0.39</v>
      </c>
      <c r="E811" s="37"/>
      <c r="F811" s="28" t="s">
        <v>461</v>
      </c>
    </row>
    <row r="812" spans="1:6" x14ac:dyDescent="0.4">
      <c r="A812" s="28" t="s">
        <v>14</v>
      </c>
      <c r="B812" s="28" t="s">
        <v>554</v>
      </c>
      <c r="C812" s="33">
        <v>4</v>
      </c>
      <c r="D812" s="37">
        <v>0.38</v>
      </c>
      <c r="E812" s="37"/>
      <c r="F812" s="28" t="s">
        <v>461</v>
      </c>
    </row>
    <row r="813" spans="1:6" x14ac:dyDescent="0.4">
      <c r="A813" s="28" t="s">
        <v>14</v>
      </c>
      <c r="B813" s="28" t="s">
        <v>554</v>
      </c>
      <c r="C813" s="33">
        <v>5</v>
      </c>
      <c r="D813" s="37">
        <v>0.36</v>
      </c>
      <c r="E813" s="37"/>
      <c r="F813" s="28" t="s">
        <v>461</v>
      </c>
    </row>
    <row r="814" spans="1:6" x14ac:dyDescent="0.4">
      <c r="A814" s="28" t="s">
        <v>14</v>
      </c>
      <c r="B814" s="28" t="s">
        <v>554</v>
      </c>
      <c r="C814" s="33">
        <v>8</v>
      </c>
      <c r="D814" s="37">
        <v>0.35</v>
      </c>
      <c r="E814" s="37"/>
      <c r="F814" s="28" t="s">
        <v>461</v>
      </c>
    </row>
    <row r="815" spans="1:6" x14ac:dyDescent="0.4">
      <c r="A815" s="28" t="s">
        <v>14</v>
      </c>
      <c r="B815" s="28" t="s">
        <v>554</v>
      </c>
      <c r="C815" s="33">
        <v>9</v>
      </c>
      <c r="D815" s="37">
        <v>0.34</v>
      </c>
      <c r="E815" s="37"/>
      <c r="F815" s="28" t="s">
        <v>461</v>
      </c>
    </row>
    <row r="816" spans="1:6" x14ac:dyDescent="0.4">
      <c r="A816" s="28" t="s">
        <v>14</v>
      </c>
      <c r="B816" s="28" t="s">
        <v>554</v>
      </c>
      <c r="C816" s="33">
        <v>12</v>
      </c>
      <c r="D816" s="37">
        <v>0.56999999999999995</v>
      </c>
      <c r="E816" s="37"/>
      <c r="F816" s="28" t="s">
        <v>461</v>
      </c>
    </row>
    <row r="817" spans="1:15" x14ac:dyDescent="0.4">
      <c r="A817" s="28" t="s">
        <v>14</v>
      </c>
      <c r="B817" s="28" t="s">
        <v>554</v>
      </c>
      <c r="C817" s="33">
        <v>13</v>
      </c>
      <c r="D817" s="37">
        <v>0.52</v>
      </c>
      <c r="E817" s="37"/>
      <c r="F817" s="28" t="s">
        <v>461</v>
      </c>
    </row>
    <row r="818" spans="1:15" x14ac:dyDescent="0.4">
      <c r="A818" s="28" t="s">
        <v>14</v>
      </c>
      <c r="B818" s="28" t="s">
        <v>554</v>
      </c>
      <c r="C818" s="33">
        <v>16</v>
      </c>
      <c r="D818" s="37">
        <v>0.49</v>
      </c>
      <c r="E818" s="37"/>
      <c r="F818" s="28" t="s">
        <v>461</v>
      </c>
    </row>
    <row r="819" spans="1:15" x14ac:dyDescent="0.4">
      <c r="A819" s="28" t="s">
        <v>14</v>
      </c>
      <c r="B819" s="28" t="s">
        <v>554</v>
      </c>
      <c r="C819" s="33">
        <v>17</v>
      </c>
      <c r="D819" s="37">
        <v>0.51</v>
      </c>
      <c r="E819" s="37"/>
      <c r="F819" s="28" t="s">
        <v>461</v>
      </c>
    </row>
    <row r="820" spans="1:15" x14ac:dyDescent="0.4">
      <c r="A820" s="28" t="s">
        <v>14</v>
      </c>
      <c r="B820" s="28" t="s">
        <v>554</v>
      </c>
      <c r="C820" s="33">
        <v>20</v>
      </c>
      <c r="D820" s="37">
        <v>0.55000000000000004</v>
      </c>
      <c r="E820" s="37"/>
      <c r="F820" s="28" t="s">
        <v>461</v>
      </c>
    </row>
    <row r="821" spans="1:15" x14ac:dyDescent="0.4">
      <c r="A821" s="28" t="s">
        <v>14</v>
      </c>
      <c r="B821" s="28" t="s">
        <v>555</v>
      </c>
      <c r="C821" s="32">
        <v>0.6</v>
      </c>
      <c r="D821" s="37">
        <v>0.25</v>
      </c>
      <c r="E821" s="37"/>
      <c r="F821" s="28" t="s">
        <v>461</v>
      </c>
      <c r="M821" s="25"/>
      <c r="N821" s="24"/>
    </row>
    <row r="822" spans="1:15" x14ac:dyDescent="0.4">
      <c r="A822" s="28" t="s">
        <v>14</v>
      </c>
      <c r="B822" s="28" t="s">
        <v>555</v>
      </c>
      <c r="C822" s="32">
        <v>1.8</v>
      </c>
      <c r="D822" s="37">
        <v>0.35</v>
      </c>
      <c r="E822" s="37"/>
      <c r="F822" s="28" t="s">
        <v>461</v>
      </c>
      <c r="M822" s="25"/>
      <c r="N822" s="24"/>
    </row>
    <row r="823" spans="1:15" x14ac:dyDescent="0.4">
      <c r="A823" s="28" t="s">
        <v>14</v>
      </c>
      <c r="B823" s="28" t="s">
        <v>555</v>
      </c>
      <c r="C823" s="32">
        <v>3</v>
      </c>
      <c r="D823" s="37">
        <v>0.4</v>
      </c>
      <c r="E823" s="37"/>
      <c r="F823" s="28" t="s">
        <v>461</v>
      </c>
      <c r="M823" s="25"/>
      <c r="N823" s="27"/>
      <c r="O823" s="24"/>
    </row>
    <row r="824" spans="1:15" x14ac:dyDescent="0.4">
      <c r="A824" s="28" t="s">
        <v>14</v>
      </c>
      <c r="B824" s="28" t="s">
        <v>555</v>
      </c>
      <c r="C824" s="32">
        <v>4.0999999999999996</v>
      </c>
      <c r="D824" s="37">
        <v>0.39</v>
      </c>
      <c r="E824" s="37"/>
      <c r="F824" s="28" t="s">
        <v>461</v>
      </c>
      <c r="M824" s="25"/>
      <c r="N824" s="27"/>
      <c r="O824" s="24"/>
    </row>
    <row r="825" spans="1:15" x14ac:dyDescent="0.4">
      <c r="A825" s="28" t="s">
        <v>14</v>
      </c>
      <c r="B825" s="28" t="s">
        <v>555</v>
      </c>
      <c r="C825" s="32">
        <v>5.3</v>
      </c>
      <c r="D825" s="37">
        <v>0.41</v>
      </c>
      <c r="E825" s="37"/>
      <c r="F825" s="28" t="s">
        <v>461</v>
      </c>
      <c r="M825" s="25"/>
      <c r="N825" s="27"/>
      <c r="O825" s="24"/>
    </row>
    <row r="826" spans="1:15" x14ac:dyDescent="0.4">
      <c r="A826" s="28" t="s">
        <v>14</v>
      </c>
      <c r="B826" s="28" t="s">
        <v>555</v>
      </c>
      <c r="C826" s="32">
        <v>6.5</v>
      </c>
      <c r="D826" s="37">
        <v>0.46</v>
      </c>
      <c r="E826" s="37"/>
      <c r="F826" s="28" t="s">
        <v>461</v>
      </c>
      <c r="M826" s="25"/>
      <c r="N826" s="27"/>
      <c r="O826" s="24"/>
    </row>
    <row r="827" spans="1:15" x14ac:dyDescent="0.4">
      <c r="A827" s="28" t="s">
        <v>14</v>
      </c>
      <c r="B827" s="28" t="s">
        <v>555</v>
      </c>
      <c r="C827" s="32">
        <v>7.7</v>
      </c>
      <c r="D827" s="37">
        <v>0.41</v>
      </c>
      <c r="E827" s="37"/>
      <c r="F827" s="28" t="s">
        <v>461</v>
      </c>
      <c r="M827" s="25"/>
      <c r="N827" s="27"/>
      <c r="O827" s="24"/>
    </row>
    <row r="828" spans="1:15" x14ac:dyDescent="0.4">
      <c r="A828" s="28" t="s">
        <v>14</v>
      </c>
      <c r="B828" s="28" t="s">
        <v>555</v>
      </c>
      <c r="C828" s="32">
        <v>8.9</v>
      </c>
      <c r="D828" s="37">
        <v>0.46</v>
      </c>
      <c r="E828" s="37"/>
      <c r="F828" s="28" t="s">
        <v>461</v>
      </c>
      <c r="M828" s="25"/>
      <c r="N828" s="27"/>
      <c r="O828" s="24"/>
    </row>
    <row r="829" spans="1:15" x14ac:dyDescent="0.4">
      <c r="A829" s="28" t="s">
        <v>14</v>
      </c>
      <c r="B829" s="28" t="s">
        <v>555</v>
      </c>
      <c r="C829" s="32">
        <v>10</v>
      </c>
      <c r="D829" s="37">
        <v>0.54</v>
      </c>
      <c r="E829" s="37"/>
      <c r="F829" s="28" t="s">
        <v>461</v>
      </c>
      <c r="M829" s="25"/>
      <c r="N829" s="27"/>
      <c r="O829" s="24"/>
    </row>
    <row r="830" spans="1:15" x14ac:dyDescent="0.4">
      <c r="A830" s="28" t="s">
        <v>14</v>
      </c>
      <c r="B830" s="28" t="s">
        <v>555</v>
      </c>
      <c r="C830" s="32">
        <v>11.2</v>
      </c>
      <c r="D830" s="37">
        <v>0.57999999999999996</v>
      </c>
      <c r="E830" s="37"/>
      <c r="F830" s="28" t="s">
        <v>461</v>
      </c>
      <c r="M830" s="25"/>
      <c r="N830" s="27"/>
      <c r="O830" s="24"/>
    </row>
    <row r="831" spans="1:15" x14ac:dyDescent="0.4">
      <c r="A831" s="28" t="s">
        <v>14</v>
      </c>
      <c r="B831" s="28" t="s">
        <v>555</v>
      </c>
      <c r="C831" s="32">
        <v>12.4</v>
      </c>
      <c r="D831" s="37">
        <v>0.55000000000000004</v>
      </c>
      <c r="E831" s="37"/>
      <c r="F831" s="28" t="s">
        <v>461</v>
      </c>
      <c r="M831" s="25"/>
      <c r="N831" s="27"/>
      <c r="O831" s="24"/>
    </row>
    <row r="832" spans="1:15" x14ac:dyDescent="0.4">
      <c r="A832" s="28" t="s">
        <v>14</v>
      </c>
      <c r="B832" s="28" t="s">
        <v>555</v>
      </c>
      <c r="C832" s="32">
        <v>13.6</v>
      </c>
      <c r="D832" s="37">
        <v>0.61</v>
      </c>
      <c r="E832" s="37"/>
      <c r="F832" s="28" t="s">
        <v>461</v>
      </c>
      <c r="M832" s="25"/>
      <c r="N832" s="27"/>
      <c r="O832" s="24"/>
    </row>
    <row r="833" spans="1:15" x14ac:dyDescent="0.4">
      <c r="A833" s="28" t="s">
        <v>14</v>
      </c>
      <c r="B833" s="28" t="s">
        <v>555</v>
      </c>
      <c r="C833" s="33">
        <v>0</v>
      </c>
      <c r="D833" s="37">
        <v>0.05</v>
      </c>
      <c r="E833" s="37"/>
      <c r="F833" s="28" t="s">
        <v>461</v>
      </c>
      <c r="M833" s="25"/>
      <c r="N833" s="27"/>
      <c r="O833" s="24"/>
    </row>
    <row r="834" spans="1:15" x14ac:dyDescent="0.4">
      <c r="A834" s="28" t="s">
        <v>14</v>
      </c>
      <c r="B834" s="28" t="s">
        <v>555</v>
      </c>
      <c r="C834" s="32">
        <v>1</v>
      </c>
      <c r="D834" s="37">
        <v>0.22</v>
      </c>
      <c r="E834" s="37"/>
      <c r="F834" s="28" t="s">
        <v>461</v>
      </c>
      <c r="M834" s="25"/>
      <c r="N834" s="27"/>
      <c r="O834" s="24"/>
    </row>
    <row r="835" spans="1:15" x14ac:dyDescent="0.4">
      <c r="A835" s="28" t="s">
        <v>14</v>
      </c>
      <c r="B835" s="28" t="s">
        <v>555</v>
      </c>
      <c r="C835" s="32">
        <v>2</v>
      </c>
      <c r="D835" s="37">
        <v>0.33</v>
      </c>
      <c r="E835" s="37"/>
      <c r="F835" s="28" t="s">
        <v>461</v>
      </c>
    </row>
    <row r="836" spans="1:15" x14ac:dyDescent="0.4">
      <c r="A836" s="28" t="s">
        <v>14</v>
      </c>
      <c r="B836" s="28" t="s">
        <v>555</v>
      </c>
      <c r="C836" s="32">
        <v>3</v>
      </c>
      <c r="D836" s="37">
        <v>0.38</v>
      </c>
      <c r="E836" s="37"/>
      <c r="F836" s="28" t="s">
        <v>461</v>
      </c>
    </row>
    <row r="837" spans="1:15" x14ac:dyDescent="0.4">
      <c r="A837" s="28" t="s">
        <v>14</v>
      </c>
      <c r="B837" s="28" t="s">
        <v>555</v>
      </c>
      <c r="C837" s="32">
        <v>4</v>
      </c>
      <c r="D837" s="37">
        <v>0.54</v>
      </c>
      <c r="E837" s="37"/>
      <c r="F837" s="28" t="s">
        <v>461</v>
      </c>
    </row>
    <row r="838" spans="1:15" x14ac:dyDescent="0.4">
      <c r="A838" s="28" t="s">
        <v>14</v>
      </c>
      <c r="B838" s="28" t="s">
        <v>555</v>
      </c>
      <c r="C838" s="32">
        <v>5</v>
      </c>
      <c r="D838" s="37">
        <v>0.35</v>
      </c>
      <c r="E838" s="37"/>
      <c r="F838" s="28" t="s">
        <v>461</v>
      </c>
    </row>
    <row r="839" spans="1:15" x14ac:dyDescent="0.4">
      <c r="A839" s="28" t="s">
        <v>14</v>
      </c>
      <c r="B839" s="28" t="s">
        <v>555</v>
      </c>
      <c r="C839" s="32">
        <v>6</v>
      </c>
      <c r="D839" s="37">
        <v>0.46</v>
      </c>
      <c r="E839" s="37"/>
      <c r="F839" s="28" t="s">
        <v>461</v>
      </c>
    </row>
    <row r="840" spans="1:15" x14ac:dyDescent="0.4">
      <c r="A840" s="28" t="s">
        <v>14</v>
      </c>
      <c r="B840" s="28" t="s">
        <v>555</v>
      </c>
      <c r="C840" s="32">
        <v>10</v>
      </c>
      <c r="D840" s="37">
        <v>0.44</v>
      </c>
      <c r="E840" s="37"/>
      <c r="F840" s="28" t="s">
        <v>461</v>
      </c>
    </row>
    <row r="841" spans="1:15" x14ac:dyDescent="0.4">
      <c r="A841" s="28" t="s">
        <v>14</v>
      </c>
      <c r="B841" s="28" t="s">
        <v>555</v>
      </c>
      <c r="C841" s="32">
        <v>12</v>
      </c>
      <c r="D841" s="37">
        <v>0.76</v>
      </c>
      <c r="E841" s="37"/>
      <c r="F841" s="28" t="s">
        <v>461</v>
      </c>
    </row>
    <row r="842" spans="1:15" x14ac:dyDescent="0.4">
      <c r="A842" s="28" t="s">
        <v>14</v>
      </c>
      <c r="B842" s="28" t="s">
        <v>555</v>
      </c>
      <c r="C842" s="32">
        <v>14</v>
      </c>
      <c r="D842" s="37">
        <v>0.92</v>
      </c>
      <c r="E842" s="37"/>
      <c r="F842" s="28" t="s">
        <v>461</v>
      </c>
    </row>
    <row r="843" spans="1:15" x14ac:dyDescent="0.4">
      <c r="A843" s="28" t="s">
        <v>14</v>
      </c>
      <c r="B843" s="28" t="s">
        <v>555</v>
      </c>
      <c r="C843" s="32">
        <v>16</v>
      </c>
      <c r="D843" s="37">
        <v>1.05</v>
      </c>
      <c r="E843" s="37"/>
      <c r="F843" s="28" t="s">
        <v>461</v>
      </c>
    </row>
    <row r="844" spans="1:15" x14ac:dyDescent="0.4">
      <c r="A844" s="28" t="s">
        <v>14</v>
      </c>
      <c r="B844" s="28" t="s">
        <v>555</v>
      </c>
      <c r="C844" s="32">
        <v>18</v>
      </c>
      <c r="D844" s="37">
        <v>1.1100000000000001</v>
      </c>
      <c r="E844" s="37"/>
      <c r="F844" s="28" t="s">
        <v>461</v>
      </c>
    </row>
    <row r="845" spans="1:15" x14ac:dyDescent="0.4">
      <c r="A845" s="28" t="s">
        <v>12</v>
      </c>
      <c r="B845" s="28" t="s">
        <v>556</v>
      </c>
      <c r="C845" s="28">
        <v>0.35682265694235998</v>
      </c>
      <c r="D845" s="28">
        <v>0</v>
      </c>
      <c r="E845" s="28"/>
      <c r="F845" s="28" t="s">
        <v>461</v>
      </c>
    </row>
    <row r="846" spans="1:15" x14ac:dyDescent="0.4">
      <c r="A846" s="28" t="s">
        <v>12</v>
      </c>
      <c r="B846" s="28" t="s">
        <v>556</v>
      </c>
      <c r="C846" s="28">
        <v>0.39836440930776396</v>
      </c>
      <c r="D846" s="28">
        <v>0</v>
      </c>
      <c r="E846" s="28"/>
      <c r="F846" s="28" t="s">
        <v>461</v>
      </c>
    </row>
    <row r="847" spans="1:15" x14ac:dyDescent="0.4">
      <c r="A847" s="28" t="s">
        <v>12</v>
      </c>
      <c r="B847" s="28" t="s">
        <v>556</v>
      </c>
      <c r="C847" s="28">
        <v>0.44254191763956896</v>
      </c>
      <c r="D847" s="28">
        <v>0</v>
      </c>
      <c r="E847" s="28"/>
      <c r="F847" s="28" t="s">
        <v>461</v>
      </c>
    </row>
    <row r="848" spans="1:15" x14ac:dyDescent="0.4">
      <c r="A848" s="28" t="s">
        <v>12</v>
      </c>
      <c r="B848" s="28" t="s">
        <v>556</v>
      </c>
      <c r="C848" s="28">
        <v>0.30390409801179297</v>
      </c>
      <c r="D848" s="28">
        <v>0</v>
      </c>
      <c r="E848" s="28"/>
      <c r="F848" s="28" t="s">
        <v>461</v>
      </c>
    </row>
    <row r="849" spans="1:6" x14ac:dyDescent="0.4">
      <c r="A849" s="28" t="s">
        <v>12</v>
      </c>
      <c r="B849" s="28" t="s">
        <v>556</v>
      </c>
      <c r="C849" s="28">
        <v>0.48999414896972499</v>
      </c>
      <c r="D849" s="28">
        <v>0</v>
      </c>
      <c r="E849" s="28"/>
      <c r="F849" s="28" t="s">
        <v>461</v>
      </c>
    </row>
    <row r="850" spans="1:6" x14ac:dyDescent="0.4">
      <c r="A850" s="28" t="s">
        <v>12</v>
      </c>
      <c r="B850" s="28" t="s">
        <v>556</v>
      </c>
      <c r="C850" s="28">
        <v>0.261082720795134</v>
      </c>
      <c r="D850" s="28">
        <v>2.4615538670890502</v>
      </c>
      <c r="E850" s="28"/>
      <c r="F850" s="28" t="s">
        <v>461</v>
      </c>
    </row>
    <row r="851" spans="1:6" x14ac:dyDescent="0.4">
      <c r="A851" s="28" t="s">
        <v>12</v>
      </c>
      <c r="B851" s="28" t="s">
        <v>556</v>
      </c>
      <c r="C851" s="28">
        <v>0.23003776618168401</v>
      </c>
      <c r="D851" s="28">
        <v>5.6152086335560103</v>
      </c>
      <c r="E851" s="28"/>
      <c r="F851" s="28" t="s">
        <v>461</v>
      </c>
    </row>
    <row r="852" spans="1:6" x14ac:dyDescent="0.4">
      <c r="A852" s="28" t="s">
        <v>12</v>
      </c>
      <c r="B852" s="28" t="s">
        <v>556</v>
      </c>
      <c r="C852" s="28">
        <v>0.204747670681861</v>
      </c>
      <c r="D852" s="28">
        <v>7.9214114313644997</v>
      </c>
      <c r="E852" s="28"/>
      <c r="F852" s="28" t="s">
        <v>461</v>
      </c>
    </row>
    <row r="853" spans="1:6" x14ac:dyDescent="0.4">
      <c r="A853" s="28" t="s">
        <v>12</v>
      </c>
      <c r="B853" s="28" t="s">
        <v>556</v>
      </c>
      <c r="C853" s="28">
        <v>0.19212453475361499</v>
      </c>
      <c r="D853" s="28">
        <v>11.4510142684051</v>
      </c>
      <c r="E853" s="28"/>
      <c r="F853" s="28" t="s">
        <v>461</v>
      </c>
    </row>
    <row r="854" spans="1:6" x14ac:dyDescent="0.4">
      <c r="A854" s="28" t="s">
        <v>12</v>
      </c>
      <c r="B854" s="28" t="s">
        <v>556</v>
      </c>
      <c r="C854" s="28">
        <v>0.16228392348659998</v>
      </c>
      <c r="D854" s="28">
        <v>15.7857212035461</v>
      </c>
      <c r="E854" s="28"/>
      <c r="F854" s="28" t="s">
        <v>461</v>
      </c>
    </row>
    <row r="855" spans="1:6" x14ac:dyDescent="0.4">
      <c r="A855" s="28" t="s">
        <v>12</v>
      </c>
      <c r="B855" s="28" t="s">
        <v>556</v>
      </c>
      <c r="C855" s="28">
        <v>0.14200977606547299</v>
      </c>
      <c r="D855" s="28">
        <v>20.062855900566099</v>
      </c>
      <c r="E855" s="28"/>
      <c r="F855" s="28" t="s">
        <v>461</v>
      </c>
    </row>
    <row r="856" spans="1:6" x14ac:dyDescent="0.4">
      <c r="A856" s="28" t="s">
        <v>12</v>
      </c>
      <c r="B856" s="28" t="s">
        <v>556</v>
      </c>
      <c r="C856" s="28">
        <v>0.124077081335388</v>
      </c>
      <c r="D856" s="28">
        <v>24.374724279454799</v>
      </c>
      <c r="E856" s="28"/>
      <c r="F856" s="28" t="s">
        <v>461</v>
      </c>
    </row>
    <row r="857" spans="1:6" x14ac:dyDescent="0.4">
      <c r="A857" s="28" t="s">
        <v>12</v>
      </c>
      <c r="B857" s="28" t="s">
        <v>556</v>
      </c>
      <c r="C857" s="28">
        <v>0.108145447390257</v>
      </c>
      <c r="D857" s="28">
        <v>28.6882631090857</v>
      </c>
      <c r="E857" s="28"/>
      <c r="F857" s="28" t="s">
        <v>461</v>
      </c>
    </row>
    <row r="858" spans="1:6" x14ac:dyDescent="0.4">
      <c r="A858" s="28" t="s">
        <v>12</v>
      </c>
      <c r="B858" s="28" t="s">
        <v>556</v>
      </c>
      <c r="C858" s="28">
        <v>9.2213813445125498E-2</v>
      </c>
      <c r="D858" s="28">
        <v>33.001801938716703</v>
      </c>
      <c r="E858" s="28"/>
      <c r="F858" s="28" t="s">
        <v>461</v>
      </c>
    </row>
    <row r="859" spans="1:6" x14ac:dyDescent="0.4">
      <c r="A859" s="28" t="s">
        <v>12</v>
      </c>
      <c r="B859" s="28" t="s">
        <v>556</v>
      </c>
      <c r="C859" s="28">
        <v>7.7543264682178301E-2</v>
      </c>
      <c r="D859" s="28">
        <v>37.316393500325802</v>
      </c>
      <c r="E859" s="28"/>
      <c r="F859" s="28" t="s">
        <v>461</v>
      </c>
    </row>
    <row r="860" spans="1:6" x14ac:dyDescent="0.4">
      <c r="A860" s="28" t="s">
        <v>12</v>
      </c>
      <c r="B860" s="28" t="s">
        <v>556</v>
      </c>
      <c r="C860" s="28">
        <v>6.6848037567910301E-2</v>
      </c>
      <c r="D860" s="28">
        <v>41.634303591311202</v>
      </c>
      <c r="E860" s="28"/>
      <c r="F860" s="28" t="s">
        <v>461</v>
      </c>
    </row>
    <row r="861" spans="1:6" x14ac:dyDescent="0.4">
      <c r="A861" s="28" t="s">
        <v>12</v>
      </c>
      <c r="B861" s="28" t="s">
        <v>556</v>
      </c>
      <c r="C861" s="28">
        <v>5.1412202165479301E-2</v>
      </c>
      <c r="D861" s="28">
        <v>45.948256304943001</v>
      </c>
      <c r="E861" s="28"/>
      <c r="F861" s="28" t="s">
        <v>461</v>
      </c>
    </row>
    <row r="862" spans="1:6" x14ac:dyDescent="0.4">
      <c r="A862" s="28" t="s">
        <v>12</v>
      </c>
      <c r="B862" s="28" t="s">
        <v>556</v>
      </c>
      <c r="C862" s="28">
        <v>4.2633665713783395E-2</v>
      </c>
      <c r="D862" s="28">
        <v>50.267766415959699</v>
      </c>
      <c r="E862" s="28"/>
      <c r="F862" s="28" t="s">
        <v>461</v>
      </c>
    </row>
    <row r="863" spans="1:6" x14ac:dyDescent="0.4">
      <c r="A863" s="28" t="s">
        <v>12</v>
      </c>
      <c r="B863" s="28" t="s">
        <v>556</v>
      </c>
      <c r="C863" s="28">
        <v>3.4735556303879499E-2</v>
      </c>
      <c r="D863" s="28">
        <v>54.588011492159197</v>
      </c>
      <c r="E863" s="28"/>
      <c r="F863" s="28" t="s">
        <v>461</v>
      </c>
    </row>
    <row r="864" spans="1:6" x14ac:dyDescent="0.4">
      <c r="A864" s="28" t="s">
        <v>12</v>
      </c>
      <c r="B864" s="28" t="s">
        <v>556</v>
      </c>
      <c r="C864" s="28">
        <v>2.0724583380020201E-2</v>
      </c>
      <c r="D864" s="28">
        <v>58.903153656207898</v>
      </c>
      <c r="E864" s="28"/>
      <c r="F864" s="28" t="s">
        <v>461</v>
      </c>
    </row>
    <row r="865" spans="1:6" x14ac:dyDescent="0.4">
      <c r="A865" s="28" t="s">
        <v>12</v>
      </c>
      <c r="B865" s="28" t="s">
        <v>556</v>
      </c>
      <c r="C865" s="28">
        <v>8.3685055919316305E-3</v>
      </c>
      <c r="D865" s="28">
        <v>63.2196772979351</v>
      </c>
      <c r="E865" s="28"/>
      <c r="F865" s="28" t="s">
        <v>461</v>
      </c>
    </row>
    <row r="866" spans="1:6" x14ac:dyDescent="0.4">
      <c r="A866" s="28" t="s">
        <v>12</v>
      </c>
      <c r="B866" s="28" t="s">
        <v>556</v>
      </c>
      <c r="C866" s="28">
        <v>0</v>
      </c>
      <c r="D866" s="28">
        <v>67.634883428349099</v>
      </c>
      <c r="E866" s="28"/>
      <c r="F866" s="28" t="s">
        <v>461</v>
      </c>
    </row>
    <row r="867" spans="1:6" x14ac:dyDescent="0.4">
      <c r="A867" s="28" t="s">
        <v>12</v>
      </c>
      <c r="B867" s="28" t="s">
        <v>556</v>
      </c>
      <c r="C867" s="28">
        <v>-2.2937900933502502E-2</v>
      </c>
      <c r="D867" s="28">
        <v>72.083229176138502</v>
      </c>
      <c r="E867" s="28"/>
      <c r="F867" s="28" t="s">
        <v>461</v>
      </c>
    </row>
    <row r="868" spans="1:6" x14ac:dyDescent="0.4">
      <c r="A868" s="28" t="s">
        <v>12</v>
      </c>
      <c r="B868" s="28" t="s">
        <v>556</v>
      </c>
      <c r="C868" s="28">
        <v>-0.47489582399863195</v>
      </c>
      <c r="D868" s="28">
        <v>73.83002680893</v>
      </c>
      <c r="E868" s="28"/>
      <c r="F868" s="28" t="s">
        <v>461</v>
      </c>
    </row>
    <row r="869" spans="1:6" x14ac:dyDescent="0.4">
      <c r="A869" s="28" t="s">
        <v>12</v>
      </c>
      <c r="B869" s="28" t="s">
        <v>556</v>
      </c>
      <c r="C869" s="28">
        <v>-0.17543120324193401</v>
      </c>
      <c r="D869" s="28">
        <v>73.928726614488895</v>
      </c>
      <c r="E869" s="28"/>
      <c r="F869" s="28" t="s">
        <v>461</v>
      </c>
    </row>
    <row r="870" spans="1:6" x14ac:dyDescent="0.4">
      <c r="A870" s="28" t="s">
        <v>12</v>
      </c>
      <c r="B870" s="28" t="s">
        <v>556</v>
      </c>
      <c r="C870" s="28">
        <v>-5.9606800736769605E-2</v>
      </c>
      <c r="D870" s="28">
        <v>74.204799215602506</v>
      </c>
      <c r="E870" s="28"/>
      <c r="F870" s="28" t="s">
        <v>461</v>
      </c>
    </row>
    <row r="871" spans="1:6" x14ac:dyDescent="0.4">
      <c r="A871" s="28" t="s">
        <v>12</v>
      </c>
      <c r="B871" s="28" t="s">
        <v>556</v>
      </c>
      <c r="C871" s="28">
        <v>-0.43949169096047103</v>
      </c>
      <c r="D871" s="28">
        <v>74.252930498064003</v>
      </c>
      <c r="E871" s="28"/>
      <c r="F871" s="28" t="s">
        <v>461</v>
      </c>
    </row>
    <row r="872" spans="1:6" x14ac:dyDescent="0.4">
      <c r="A872" s="28" t="s">
        <v>12</v>
      </c>
      <c r="B872" s="28" t="s">
        <v>556</v>
      </c>
      <c r="C872" s="28">
        <v>-0.38002378491598598</v>
      </c>
      <c r="D872" s="28">
        <v>73.909224337207604</v>
      </c>
      <c r="E872" s="28"/>
      <c r="F872" s="28" t="s">
        <v>461</v>
      </c>
    </row>
    <row r="873" spans="1:6" x14ac:dyDescent="0.4">
      <c r="A873" s="28" t="s">
        <v>12</v>
      </c>
      <c r="B873" s="28" t="s">
        <v>556</v>
      </c>
      <c r="C873" s="28">
        <v>-0.26722146514607903</v>
      </c>
      <c r="D873" s="28">
        <v>74.347570069745203</v>
      </c>
      <c r="E873" s="28"/>
      <c r="F873" s="28" t="s">
        <v>461</v>
      </c>
    </row>
    <row r="874" spans="1:6" x14ac:dyDescent="0.4">
      <c r="A874" s="28" t="s">
        <v>12</v>
      </c>
      <c r="B874" s="28" t="s">
        <v>556</v>
      </c>
      <c r="C874" s="28">
        <v>-0.11889037496985599</v>
      </c>
      <c r="D874" s="28">
        <v>74.520562900977893</v>
      </c>
      <c r="E874" s="28"/>
      <c r="F874" s="28" t="s">
        <v>461</v>
      </c>
    </row>
    <row r="875" spans="1:6" x14ac:dyDescent="0.4">
      <c r="A875" s="28" t="s">
        <v>12</v>
      </c>
      <c r="B875" s="28" t="s">
        <v>556</v>
      </c>
      <c r="C875" s="28">
        <v>-0.32503008188997196</v>
      </c>
      <c r="D875" s="28">
        <v>74.670312005168597</v>
      </c>
      <c r="E875" s="28"/>
      <c r="F875" s="28" t="s">
        <v>461</v>
      </c>
    </row>
    <row r="876" spans="1:6" x14ac:dyDescent="0.4">
      <c r="A876" s="28" t="s">
        <v>12</v>
      </c>
      <c r="B876" s="28" t="s">
        <v>556</v>
      </c>
      <c r="C876" s="28">
        <v>-0.21551693262230201</v>
      </c>
      <c r="D876" s="28">
        <v>74.439900731111607</v>
      </c>
      <c r="E876" s="28"/>
      <c r="F876" s="28" t="s">
        <v>461</v>
      </c>
    </row>
    <row r="877" spans="1:6" x14ac:dyDescent="0.4">
      <c r="A877" s="28" t="s">
        <v>12</v>
      </c>
      <c r="B877" s="28" t="s">
        <v>556</v>
      </c>
      <c r="C877" s="28">
        <v>-9.4441112703083002E-2</v>
      </c>
      <c r="D877" s="28">
        <v>73.754274850718005</v>
      </c>
      <c r="E877" s="28"/>
      <c r="F877" s="28" t="s">
        <v>461</v>
      </c>
    </row>
    <row r="878" spans="1:6" x14ac:dyDescent="0.4">
      <c r="A878" s="28" t="s">
        <v>13</v>
      </c>
      <c r="B878" s="28" t="s">
        <v>556</v>
      </c>
      <c r="C878" s="38">
        <v>0</v>
      </c>
      <c r="D878" s="39">
        <v>46.8</v>
      </c>
      <c r="E878" s="39"/>
      <c r="F878" s="28" t="s">
        <v>461</v>
      </c>
    </row>
    <row r="879" spans="1:6" x14ac:dyDescent="0.4">
      <c r="A879" s="28" t="s">
        <v>13</v>
      </c>
      <c r="B879" s="28" t="s">
        <v>556</v>
      </c>
      <c r="C879" s="39">
        <v>0.6</v>
      </c>
      <c r="D879" s="39">
        <v>9.1</v>
      </c>
      <c r="E879" s="39"/>
      <c r="F879" s="28" t="s">
        <v>461</v>
      </c>
    </row>
    <row r="880" spans="1:6" x14ac:dyDescent="0.4">
      <c r="A880" s="28" t="s">
        <v>13</v>
      </c>
      <c r="B880" s="28" t="s">
        <v>556</v>
      </c>
      <c r="C880" s="39">
        <v>1.8</v>
      </c>
      <c r="D880" s="39">
        <v>8.4</v>
      </c>
      <c r="E880" s="39"/>
      <c r="F880" s="28" t="s">
        <v>461</v>
      </c>
    </row>
    <row r="881" spans="1:6" x14ac:dyDescent="0.4">
      <c r="A881" s="28" t="s">
        <v>13</v>
      </c>
      <c r="B881" s="28" t="s">
        <v>556</v>
      </c>
      <c r="C881" s="39">
        <v>3</v>
      </c>
      <c r="D881" s="39">
        <v>3.8</v>
      </c>
      <c r="E881" s="39"/>
      <c r="F881" s="28" t="s">
        <v>461</v>
      </c>
    </row>
    <row r="882" spans="1:6" x14ac:dyDescent="0.4">
      <c r="A882" s="28" t="s">
        <v>13</v>
      </c>
      <c r="B882" s="28" t="s">
        <v>556</v>
      </c>
      <c r="C882" s="39">
        <v>4.0999999999999996</v>
      </c>
      <c r="D882" s="39">
        <v>2.7</v>
      </c>
      <c r="E882" s="39"/>
      <c r="F882" s="28" t="s">
        <v>461</v>
      </c>
    </row>
    <row r="883" spans="1:6" x14ac:dyDescent="0.4">
      <c r="A883" s="28" t="s">
        <v>13</v>
      </c>
      <c r="B883" s="28" t="s">
        <v>556</v>
      </c>
      <c r="C883" s="39">
        <v>5.3</v>
      </c>
      <c r="D883" s="39">
        <v>3.7</v>
      </c>
      <c r="E883" s="39"/>
      <c r="F883" s="28" t="s">
        <v>461</v>
      </c>
    </row>
    <row r="884" spans="1:6" x14ac:dyDescent="0.4">
      <c r="A884" s="28" t="s">
        <v>13</v>
      </c>
      <c r="B884" s="28" t="s">
        <v>556</v>
      </c>
      <c r="C884" s="39">
        <v>6.5</v>
      </c>
      <c r="D884" s="39">
        <v>5</v>
      </c>
      <c r="E884" s="39"/>
      <c r="F884" s="28" t="s">
        <v>461</v>
      </c>
    </row>
    <row r="885" spans="1:6" x14ac:dyDescent="0.4">
      <c r="A885" s="28" t="s">
        <v>13</v>
      </c>
      <c r="B885" s="28" t="s">
        <v>556</v>
      </c>
      <c r="C885" s="39">
        <v>7.7</v>
      </c>
      <c r="D885" s="39">
        <v>4.3</v>
      </c>
      <c r="E885" s="39"/>
      <c r="F885" s="28" t="s">
        <v>461</v>
      </c>
    </row>
    <row r="886" spans="1:6" x14ac:dyDescent="0.4">
      <c r="A886" s="28" t="s">
        <v>13</v>
      </c>
      <c r="B886" s="28" t="s">
        <v>556</v>
      </c>
      <c r="C886" s="39">
        <v>8.9</v>
      </c>
      <c r="D886" s="39">
        <v>3.9</v>
      </c>
      <c r="E886" s="39"/>
      <c r="F886" s="28" t="s">
        <v>461</v>
      </c>
    </row>
    <row r="887" spans="1:6" x14ac:dyDescent="0.4">
      <c r="A887" s="28" t="s">
        <v>13</v>
      </c>
      <c r="B887" s="28" t="s">
        <v>556</v>
      </c>
      <c r="C887" s="39">
        <v>10</v>
      </c>
      <c r="D887" s="39">
        <v>8</v>
      </c>
      <c r="E887" s="39"/>
      <c r="F887" s="28" t="s">
        <v>461</v>
      </c>
    </row>
    <row r="888" spans="1:6" x14ac:dyDescent="0.4">
      <c r="A888" s="28" t="s">
        <v>13</v>
      </c>
      <c r="B888" s="28" t="s">
        <v>556</v>
      </c>
      <c r="C888" s="39">
        <v>11.2</v>
      </c>
      <c r="D888" s="39">
        <v>5.0999999999999996</v>
      </c>
      <c r="E888" s="39"/>
      <c r="F888" s="28" t="s">
        <v>461</v>
      </c>
    </row>
    <row r="889" spans="1:6" x14ac:dyDescent="0.4">
      <c r="A889" s="28" t="s">
        <v>13</v>
      </c>
      <c r="B889" s="28" t="s">
        <v>556</v>
      </c>
      <c r="C889" s="39">
        <v>12.4</v>
      </c>
      <c r="D889" s="39">
        <v>9.6</v>
      </c>
      <c r="E889" s="39"/>
      <c r="F889" s="28" t="s">
        <v>461</v>
      </c>
    </row>
    <row r="890" spans="1:6" x14ac:dyDescent="0.4">
      <c r="A890" s="28" t="s">
        <v>13</v>
      </c>
      <c r="B890" s="28" t="s">
        <v>556</v>
      </c>
      <c r="C890" s="39">
        <v>13.6</v>
      </c>
      <c r="D890" s="39">
        <v>4.7</v>
      </c>
      <c r="E890" s="39"/>
      <c r="F890" s="28" t="s">
        <v>461</v>
      </c>
    </row>
    <row r="891" spans="1:6" x14ac:dyDescent="0.4">
      <c r="A891" s="28" t="s">
        <v>13</v>
      </c>
      <c r="B891" s="28" t="s">
        <v>556</v>
      </c>
      <c r="C891" s="39">
        <v>14.8</v>
      </c>
      <c r="D891" s="39">
        <v>7.4</v>
      </c>
      <c r="E891" s="39"/>
      <c r="F891" s="28" t="s">
        <v>461</v>
      </c>
    </row>
    <row r="892" spans="1:6" x14ac:dyDescent="0.4">
      <c r="A892" s="28" t="s">
        <v>13</v>
      </c>
      <c r="B892" s="28" t="s">
        <v>556</v>
      </c>
      <c r="C892" s="39">
        <v>15.9</v>
      </c>
      <c r="D892" s="39">
        <v>6.7</v>
      </c>
      <c r="E892" s="39"/>
      <c r="F892" s="28" t="s">
        <v>461</v>
      </c>
    </row>
    <row r="893" spans="1:6" x14ac:dyDescent="0.4">
      <c r="A893" s="28" t="s">
        <v>13</v>
      </c>
      <c r="B893" s="28" t="s">
        <v>556</v>
      </c>
      <c r="C893" s="39">
        <v>17.100000000000001</v>
      </c>
      <c r="D893" s="39">
        <v>3.5</v>
      </c>
      <c r="E893" s="39"/>
      <c r="F893" s="28" t="s">
        <v>461</v>
      </c>
    </row>
    <row r="894" spans="1:6" x14ac:dyDescent="0.4">
      <c r="A894" s="28" t="s">
        <v>13</v>
      </c>
      <c r="B894" s="28" t="s">
        <v>556</v>
      </c>
      <c r="C894" s="39">
        <v>18.3</v>
      </c>
      <c r="D894" s="39">
        <v>6.9</v>
      </c>
      <c r="E894" s="39"/>
      <c r="F894" s="28" t="s">
        <v>461</v>
      </c>
    </row>
    <row r="895" spans="1:6" x14ac:dyDescent="0.4">
      <c r="A895" s="28" t="s">
        <v>13</v>
      </c>
      <c r="B895" s="28" t="s">
        <v>556</v>
      </c>
      <c r="C895" s="39">
        <v>19.5</v>
      </c>
      <c r="D895" s="39">
        <v>7.6</v>
      </c>
      <c r="E895" s="39"/>
      <c r="F895" s="28" t="s">
        <v>461</v>
      </c>
    </row>
    <row r="896" spans="1:6" x14ac:dyDescent="0.4">
      <c r="A896" s="28" t="s">
        <v>13</v>
      </c>
      <c r="B896" s="28" t="s">
        <v>556</v>
      </c>
      <c r="C896" s="39">
        <v>20.7</v>
      </c>
      <c r="D896" s="39">
        <v>3.7</v>
      </c>
      <c r="E896" s="39"/>
      <c r="F896" s="28" t="s">
        <v>461</v>
      </c>
    </row>
    <row r="897" spans="1:6" x14ac:dyDescent="0.4">
      <c r="A897" s="28" t="s">
        <v>141</v>
      </c>
      <c r="B897" s="28" t="s">
        <v>556</v>
      </c>
      <c r="C897" s="38">
        <v>0</v>
      </c>
      <c r="D897" s="39">
        <v>7.9</v>
      </c>
      <c r="E897" s="39"/>
      <c r="F897" s="28" t="s">
        <v>461</v>
      </c>
    </row>
    <row r="898" spans="1:6" x14ac:dyDescent="0.4">
      <c r="A898" s="28" t="s">
        <v>141</v>
      </c>
      <c r="B898" s="28" t="s">
        <v>556</v>
      </c>
      <c r="C898" s="39">
        <v>0.6</v>
      </c>
      <c r="D898" s="39">
        <v>13.5</v>
      </c>
      <c r="E898" s="39"/>
      <c r="F898" s="28" t="s">
        <v>461</v>
      </c>
    </row>
    <row r="899" spans="1:6" x14ac:dyDescent="0.4">
      <c r="A899" s="28" t="s">
        <v>141</v>
      </c>
      <c r="B899" s="28" t="s">
        <v>556</v>
      </c>
      <c r="C899" s="39">
        <v>1.8</v>
      </c>
      <c r="D899" s="39">
        <v>26.6</v>
      </c>
      <c r="E899" s="39"/>
      <c r="F899" s="28" t="s">
        <v>461</v>
      </c>
    </row>
    <row r="900" spans="1:6" x14ac:dyDescent="0.4">
      <c r="A900" s="28" t="s">
        <v>141</v>
      </c>
      <c r="B900" s="28" t="s">
        <v>556</v>
      </c>
      <c r="C900" s="39">
        <v>3</v>
      </c>
      <c r="D900" s="39">
        <v>37.6</v>
      </c>
      <c r="E900" s="39"/>
      <c r="F900" s="28" t="s">
        <v>461</v>
      </c>
    </row>
    <row r="901" spans="1:6" x14ac:dyDescent="0.4">
      <c r="A901" s="28" t="s">
        <v>141</v>
      </c>
      <c r="B901" s="28" t="s">
        <v>556</v>
      </c>
      <c r="C901" s="39">
        <v>4.0999999999999996</v>
      </c>
      <c r="D901" s="39">
        <v>49.4</v>
      </c>
      <c r="E901" s="39"/>
      <c r="F901" s="28" t="s">
        <v>461</v>
      </c>
    </row>
    <row r="902" spans="1:6" x14ac:dyDescent="0.4">
      <c r="A902" s="28" t="s">
        <v>141</v>
      </c>
      <c r="B902" s="28" t="s">
        <v>556</v>
      </c>
      <c r="C902" s="39">
        <v>5.3</v>
      </c>
      <c r="D902" s="39">
        <v>59.3</v>
      </c>
      <c r="E902" s="39"/>
      <c r="F902" s="28" t="s">
        <v>461</v>
      </c>
    </row>
    <row r="903" spans="1:6" x14ac:dyDescent="0.4">
      <c r="A903" s="28" t="s">
        <v>141</v>
      </c>
      <c r="B903" s="28" t="s">
        <v>556</v>
      </c>
      <c r="C903" s="39">
        <v>6.5</v>
      </c>
      <c r="D903" s="39">
        <v>76.900000000000006</v>
      </c>
      <c r="E903" s="39"/>
      <c r="F903" s="28" t="s">
        <v>461</v>
      </c>
    </row>
    <row r="904" spans="1:6" x14ac:dyDescent="0.4">
      <c r="A904" s="28" t="s">
        <v>141</v>
      </c>
      <c r="B904" s="28" t="s">
        <v>556</v>
      </c>
      <c r="C904" s="39">
        <v>7.7</v>
      </c>
      <c r="D904" s="39">
        <v>73.099999999999994</v>
      </c>
      <c r="E904" s="39"/>
      <c r="F904" s="28" t="s">
        <v>461</v>
      </c>
    </row>
    <row r="905" spans="1:6" x14ac:dyDescent="0.4">
      <c r="A905" s="28" t="s">
        <v>141</v>
      </c>
      <c r="B905" s="28" t="s">
        <v>556</v>
      </c>
      <c r="C905" s="39">
        <v>8.9</v>
      </c>
      <c r="D905" s="39">
        <v>83.8</v>
      </c>
      <c r="E905" s="39"/>
      <c r="F905" s="28" t="s">
        <v>461</v>
      </c>
    </row>
    <row r="906" spans="1:6" x14ac:dyDescent="0.4">
      <c r="A906" s="28" t="s">
        <v>141</v>
      </c>
      <c r="B906" s="28" t="s">
        <v>556</v>
      </c>
      <c r="C906" s="39">
        <v>10</v>
      </c>
      <c r="D906" s="39">
        <v>84.5</v>
      </c>
      <c r="E906" s="39"/>
      <c r="F906" s="28" t="s">
        <v>461</v>
      </c>
    </row>
    <row r="907" spans="1:6" x14ac:dyDescent="0.4">
      <c r="A907" s="28" t="s">
        <v>141</v>
      </c>
      <c r="B907" s="28" t="s">
        <v>556</v>
      </c>
      <c r="C907" s="39">
        <v>11.2</v>
      </c>
      <c r="D907" s="39">
        <v>88.4</v>
      </c>
      <c r="E907" s="39"/>
      <c r="F907" s="28" t="s">
        <v>461</v>
      </c>
    </row>
    <row r="908" spans="1:6" x14ac:dyDescent="0.4">
      <c r="A908" s="28" t="s">
        <v>141</v>
      </c>
      <c r="B908" s="28" t="s">
        <v>556</v>
      </c>
      <c r="C908" s="39">
        <v>12.4</v>
      </c>
      <c r="D908" s="39">
        <v>84.4</v>
      </c>
      <c r="E908" s="39"/>
      <c r="F908" s="28" t="s">
        <v>461</v>
      </c>
    </row>
    <row r="909" spans="1:6" x14ac:dyDescent="0.4">
      <c r="A909" s="28" t="s">
        <v>141</v>
      </c>
      <c r="B909" s="28" t="s">
        <v>556</v>
      </c>
      <c r="C909" s="39">
        <v>13.6</v>
      </c>
      <c r="D909" s="39">
        <v>79</v>
      </c>
      <c r="E909" s="39"/>
      <c r="F909" s="28" t="s">
        <v>461</v>
      </c>
    </row>
    <row r="910" spans="1:6" x14ac:dyDescent="0.4">
      <c r="A910" s="28" t="s">
        <v>141</v>
      </c>
      <c r="B910" s="28" t="s">
        <v>556</v>
      </c>
      <c r="C910" s="39">
        <v>14.8</v>
      </c>
      <c r="D910" s="39">
        <v>79</v>
      </c>
      <c r="E910" s="39"/>
      <c r="F910" s="28" t="s">
        <v>461</v>
      </c>
    </row>
    <row r="911" spans="1:6" x14ac:dyDescent="0.4">
      <c r="A911" s="28" t="s">
        <v>141</v>
      </c>
      <c r="B911" s="28" t="s">
        <v>556</v>
      </c>
      <c r="C911" s="39">
        <v>15.9</v>
      </c>
      <c r="D911" s="39">
        <v>73.400000000000006</v>
      </c>
      <c r="E911" s="39"/>
      <c r="F911" s="28" t="s">
        <v>461</v>
      </c>
    </row>
    <row r="912" spans="1:6" x14ac:dyDescent="0.4">
      <c r="A912" s="28" t="s">
        <v>141</v>
      </c>
      <c r="B912" s="28" t="s">
        <v>556</v>
      </c>
      <c r="C912" s="39">
        <v>17.100000000000001</v>
      </c>
      <c r="D912" s="39">
        <v>69.099999999999994</v>
      </c>
      <c r="E912" s="39"/>
      <c r="F912" s="28" t="s">
        <v>461</v>
      </c>
    </row>
    <row r="913" spans="1:6" x14ac:dyDescent="0.4">
      <c r="A913" s="28" t="s">
        <v>141</v>
      </c>
      <c r="B913" s="28" t="s">
        <v>556</v>
      </c>
      <c r="C913" s="39">
        <v>18.3</v>
      </c>
      <c r="D913" s="39">
        <v>64.8</v>
      </c>
      <c r="E913" s="39"/>
      <c r="F913" s="28" t="s">
        <v>461</v>
      </c>
    </row>
    <row r="914" spans="1:6" x14ac:dyDescent="0.4">
      <c r="A914" s="28" t="s">
        <v>141</v>
      </c>
      <c r="B914" s="28" t="s">
        <v>556</v>
      </c>
      <c r="C914" s="39">
        <v>19.5</v>
      </c>
      <c r="D914" s="39">
        <v>58.4</v>
      </c>
      <c r="E914" s="39"/>
      <c r="F914" s="28" t="s">
        <v>461</v>
      </c>
    </row>
    <row r="915" spans="1:6" x14ac:dyDescent="0.4">
      <c r="A915" s="28" t="s">
        <v>141</v>
      </c>
      <c r="B915" s="28" t="s">
        <v>556</v>
      </c>
      <c r="C915" s="39">
        <v>20.7</v>
      </c>
      <c r="D915" s="39">
        <v>63.1</v>
      </c>
      <c r="E915" s="39"/>
      <c r="F915" s="28" t="s">
        <v>461</v>
      </c>
    </row>
    <row r="916" spans="1:6" x14ac:dyDescent="0.4">
      <c r="A916" s="28" t="s">
        <v>125</v>
      </c>
      <c r="B916" s="28" t="s">
        <v>556</v>
      </c>
      <c r="C916" s="39">
        <v>0.6</v>
      </c>
      <c r="D916" s="39">
        <v>4.8</v>
      </c>
      <c r="E916" s="39"/>
      <c r="F916" s="28" t="s">
        <v>461</v>
      </c>
    </row>
    <row r="917" spans="1:6" x14ac:dyDescent="0.4">
      <c r="A917" s="28" t="s">
        <v>125</v>
      </c>
      <c r="B917" s="28" t="s">
        <v>556</v>
      </c>
      <c r="C917" s="39">
        <v>1.8</v>
      </c>
      <c r="D917" s="39">
        <v>29.6</v>
      </c>
      <c r="E917" s="39"/>
      <c r="F917" s="28" t="s">
        <v>461</v>
      </c>
    </row>
    <row r="918" spans="1:6" x14ac:dyDescent="0.4">
      <c r="A918" s="28" t="s">
        <v>125</v>
      </c>
      <c r="B918" s="28" t="s">
        <v>556</v>
      </c>
      <c r="C918" s="39">
        <v>3</v>
      </c>
      <c r="D918" s="39">
        <v>49.7</v>
      </c>
      <c r="E918" s="39"/>
      <c r="F918" s="28" t="s">
        <v>461</v>
      </c>
    </row>
    <row r="919" spans="1:6" x14ac:dyDescent="0.4">
      <c r="A919" s="28" t="s">
        <v>125</v>
      </c>
      <c r="B919" s="28" t="s">
        <v>556</v>
      </c>
      <c r="C919" s="39">
        <v>4.0999999999999996</v>
      </c>
      <c r="D919" s="39">
        <v>73.8</v>
      </c>
      <c r="E919" s="39"/>
      <c r="F919" s="28" t="s">
        <v>461</v>
      </c>
    </row>
    <row r="920" spans="1:6" x14ac:dyDescent="0.4">
      <c r="A920" s="28" t="s">
        <v>125</v>
      </c>
      <c r="B920" s="28" t="s">
        <v>556</v>
      </c>
      <c r="C920" s="39">
        <v>5.3</v>
      </c>
      <c r="D920" s="39">
        <v>86.7</v>
      </c>
      <c r="E920" s="39"/>
      <c r="F920" s="28" t="s">
        <v>461</v>
      </c>
    </row>
    <row r="921" spans="1:6" x14ac:dyDescent="0.4">
      <c r="A921" s="28" t="s">
        <v>125</v>
      </c>
      <c r="B921" s="28" t="s">
        <v>556</v>
      </c>
      <c r="C921" s="39">
        <v>6.5</v>
      </c>
      <c r="D921" s="39">
        <v>78.400000000000006</v>
      </c>
      <c r="E921" s="39"/>
      <c r="F921" s="28" t="s">
        <v>461</v>
      </c>
    </row>
    <row r="922" spans="1:6" x14ac:dyDescent="0.4">
      <c r="A922" s="28" t="s">
        <v>125</v>
      </c>
      <c r="B922" s="28" t="s">
        <v>556</v>
      </c>
      <c r="C922" s="39">
        <v>7.7</v>
      </c>
      <c r="D922" s="39">
        <v>111.7</v>
      </c>
      <c r="E922" s="39"/>
      <c r="F922" s="28" t="s">
        <v>461</v>
      </c>
    </row>
    <row r="923" spans="1:6" x14ac:dyDescent="0.4">
      <c r="A923" s="28" t="s">
        <v>125</v>
      </c>
      <c r="B923" s="28" t="s">
        <v>556</v>
      </c>
      <c r="C923" s="39">
        <v>8.9</v>
      </c>
      <c r="D923" s="39">
        <v>102.6</v>
      </c>
      <c r="E923" s="39"/>
      <c r="F923" s="28" t="s">
        <v>461</v>
      </c>
    </row>
    <row r="924" spans="1:6" x14ac:dyDescent="0.4">
      <c r="A924" s="28" t="s">
        <v>125</v>
      </c>
      <c r="B924" s="28" t="s">
        <v>556</v>
      </c>
      <c r="C924" s="39">
        <v>10</v>
      </c>
      <c r="D924" s="39">
        <v>103.8</v>
      </c>
      <c r="E924" s="39"/>
      <c r="F924" s="28" t="s">
        <v>461</v>
      </c>
    </row>
    <row r="925" spans="1:6" x14ac:dyDescent="0.4">
      <c r="A925" s="28" t="s">
        <v>125</v>
      </c>
      <c r="B925" s="28" t="s">
        <v>556</v>
      </c>
      <c r="C925" s="39">
        <v>11.2</v>
      </c>
      <c r="D925" s="39">
        <v>83.6</v>
      </c>
      <c r="E925" s="39"/>
      <c r="F925" s="28" t="s">
        <v>461</v>
      </c>
    </row>
    <row r="926" spans="1:6" x14ac:dyDescent="0.4">
      <c r="A926" s="28" t="s">
        <v>125</v>
      </c>
      <c r="B926" s="28" t="s">
        <v>556</v>
      </c>
      <c r="C926" s="39">
        <v>12.4</v>
      </c>
      <c r="D926" s="39">
        <v>81.3</v>
      </c>
      <c r="E926" s="39"/>
      <c r="F926" s="28" t="s">
        <v>461</v>
      </c>
    </row>
    <row r="927" spans="1:6" x14ac:dyDescent="0.4">
      <c r="A927" s="28" t="s">
        <v>125</v>
      </c>
      <c r="B927" s="28" t="s">
        <v>556</v>
      </c>
      <c r="C927" s="39">
        <v>13.6</v>
      </c>
      <c r="D927" s="39">
        <v>40.1</v>
      </c>
      <c r="E927" s="39"/>
      <c r="F927" s="28" t="s">
        <v>461</v>
      </c>
    </row>
    <row r="928" spans="1:6" x14ac:dyDescent="0.4">
      <c r="A928" s="28" t="s">
        <v>125</v>
      </c>
      <c r="B928" s="28" t="s">
        <v>556</v>
      </c>
      <c r="C928" s="39">
        <v>14.8</v>
      </c>
      <c r="D928" s="39">
        <v>46.1</v>
      </c>
      <c r="E928" s="39"/>
      <c r="F928" s="28" t="s">
        <v>461</v>
      </c>
    </row>
    <row r="929" spans="1:6" x14ac:dyDescent="0.4">
      <c r="A929" s="28" t="s">
        <v>125</v>
      </c>
      <c r="B929" s="28" t="s">
        <v>556</v>
      </c>
      <c r="C929" s="39">
        <v>15.9</v>
      </c>
      <c r="D929" s="39">
        <v>22.6</v>
      </c>
      <c r="E929" s="39"/>
      <c r="F929" s="28" t="s">
        <v>461</v>
      </c>
    </row>
    <row r="930" spans="1:6" x14ac:dyDescent="0.4">
      <c r="A930" s="28" t="s">
        <v>125</v>
      </c>
      <c r="B930" s="28" t="s">
        <v>556</v>
      </c>
      <c r="C930" s="39">
        <v>17.100000000000001</v>
      </c>
      <c r="D930" s="39">
        <v>32</v>
      </c>
      <c r="E930" s="39"/>
      <c r="F930" s="28" t="s">
        <v>461</v>
      </c>
    </row>
    <row r="931" spans="1:6" x14ac:dyDescent="0.4">
      <c r="A931" s="28" t="s">
        <v>125</v>
      </c>
      <c r="B931" s="28" t="s">
        <v>556</v>
      </c>
      <c r="C931" s="39">
        <v>18.3</v>
      </c>
      <c r="D931" s="39">
        <v>8</v>
      </c>
      <c r="E931" s="39"/>
      <c r="F931" s="28" t="s">
        <v>461</v>
      </c>
    </row>
    <row r="932" spans="1:6" x14ac:dyDescent="0.4">
      <c r="A932" s="28" t="s">
        <v>125</v>
      </c>
      <c r="B932" s="28" t="s">
        <v>556</v>
      </c>
      <c r="C932" s="39">
        <v>19.5</v>
      </c>
      <c r="D932" s="39">
        <v>25.2</v>
      </c>
      <c r="E932" s="39"/>
      <c r="F932" s="28" t="s">
        <v>461</v>
      </c>
    </row>
    <row r="933" spans="1:6" x14ac:dyDescent="0.4">
      <c r="A933" s="28" t="s">
        <v>125</v>
      </c>
      <c r="B933" s="28" t="s">
        <v>556</v>
      </c>
      <c r="C933" s="39">
        <v>20.7</v>
      </c>
      <c r="D933" s="39">
        <v>3.7</v>
      </c>
      <c r="E933" s="39"/>
      <c r="F933" s="28" t="s">
        <v>461</v>
      </c>
    </row>
    <row r="934" spans="1:6" x14ac:dyDescent="0.4">
      <c r="A934" s="28" t="s">
        <v>125</v>
      </c>
      <c r="B934" s="28" t="s">
        <v>554</v>
      </c>
      <c r="C934" s="39">
        <v>0.6</v>
      </c>
      <c r="D934" s="39">
        <v>19.100000000000001</v>
      </c>
      <c r="E934" s="39"/>
      <c r="F934" s="28" t="s">
        <v>461</v>
      </c>
    </row>
    <row r="935" spans="1:6" x14ac:dyDescent="0.4">
      <c r="A935" s="28" t="s">
        <v>125</v>
      </c>
      <c r="B935" s="28" t="s">
        <v>554</v>
      </c>
      <c r="C935" s="39">
        <v>1.8</v>
      </c>
      <c r="D935" s="39">
        <v>57.5</v>
      </c>
      <c r="E935" s="39"/>
      <c r="F935" s="28" t="s">
        <v>461</v>
      </c>
    </row>
    <row r="936" spans="1:6" x14ac:dyDescent="0.4">
      <c r="A936" s="28" t="s">
        <v>125</v>
      </c>
      <c r="B936" s="28" t="s">
        <v>554</v>
      </c>
      <c r="C936" s="39">
        <v>3</v>
      </c>
      <c r="D936" s="39">
        <v>70.900000000000006</v>
      </c>
      <c r="E936" s="39"/>
      <c r="F936" s="28" t="s">
        <v>461</v>
      </c>
    </row>
    <row r="937" spans="1:6" x14ac:dyDescent="0.4">
      <c r="A937" s="28" t="s">
        <v>125</v>
      </c>
      <c r="B937" s="28" t="s">
        <v>554</v>
      </c>
      <c r="C937" s="39">
        <v>4.0999999999999996</v>
      </c>
      <c r="D937" s="39">
        <v>61.4</v>
      </c>
      <c r="E937" s="39"/>
      <c r="F937" s="28" t="s">
        <v>461</v>
      </c>
    </row>
    <row r="938" spans="1:6" x14ac:dyDescent="0.4">
      <c r="A938" s="28" t="s">
        <v>125</v>
      </c>
      <c r="B938" s="28" t="s">
        <v>554</v>
      </c>
      <c r="C938" s="39">
        <v>5.3</v>
      </c>
      <c r="D938" s="39">
        <v>47.8</v>
      </c>
      <c r="E938" s="39"/>
      <c r="F938" s="28" t="s">
        <v>461</v>
      </c>
    </row>
    <row r="939" spans="1:6" x14ac:dyDescent="0.4">
      <c r="A939" s="28" t="s">
        <v>125</v>
      </c>
      <c r="B939" s="28" t="s">
        <v>554</v>
      </c>
      <c r="C939" s="39">
        <v>6.5</v>
      </c>
      <c r="D939" s="39">
        <v>74.599999999999994</v>
      </c>
      <c r="E939" s="39"/>
      <c r="F939" s="28" t="s">
        <v>461</v>
      </c>
    </row>
    <row r="940" spans="1:6" x14ac:dyDescent="0.4">
      <c r="A940" s="28" t="s">
        <v>125</v>
      </c>
      <c r="B940" s="28" t="s">
        <v>554</v>
      </c>
      <c r="C940" s="39">
        <v>7.7</v>
      </c>
      <c r="D940" s="39">
        <v>80.5</v>
      </c>
      <c r="E940" s="39"/>
      <c r="F940" s="28" t="s">
        <v>461</v>
      </c>
    </row>
    <row r="941" spans="1:6" x14ac:dyDescent="0.4">
      <c r="A941" s="28" t="s">
        <v>125</v>
      </c>
      <c r="B941" s="28" t="s">
        <v>554</v>
      </c>
      <c r="C941" s="39">
        <v>8.9</v>
      </c>
      <c r="D941" s="39">
        <v>105.1</v>
      </c>
      <c r="E941" s="39"/>
      <c r="F941" s="28" t="s">
        <v>461</v>
      </c>
    </row>
    <row r="942" spans="1:6" x14ac:dyDescent="0.4">
      <c r="A942" s="28" t="s">
        <v>125</v>
      </c>
      <c r="B942" s="28" t="s">
        <v>554</v>
      </c>
      <c r="C942" s="39">
        <v>10</v>
      </c>
      <c r="D942" s="39">
        <v>107.5</v>
      </c>
      <c r="E942" s="39"/>
      <c r="F942" s="28" t="s">
        <v>461</v>
      </c>
    </row>
    <row r="943" spans="1:6" x14ac:dyDescent="0.4">
      <c r="A943" s="28" t="s">
        <v>125</v>
      </c>
      <c r="B943" s="28" t="s">
        <v>554</v>
      </c>
      <c r="C943" s="39">
        <v>11.2</v>
      </c>
      <c r="D943" s="39">
        <v>56.9</v>
      </c>
      <c r="E943" s="39"/>
      <c r="F943" s="28" t="s">
        <v>461</v>
      </c>
    </row>
    <row r="944" spans="1:6" x14ac:dyDescent="0.4">
      <c r="A944" s="28" t="s">
        <v>125</v>
      </c>
      <c r="B944" s="28" t="s">
        <v>554</v>
      </c>
      <c r="C944" s="39">
        <v>12.4</v>
      </c>
      <c r="D944" s="39">
        <v>69.400000000000006</v>
      </c>
      <c r="E944" s="39"/>
      <c r="F944" s="28" t="s">
        <v>461</v>
      </c>
    </row>
    <row r="945" spans="1:6" x14ac:dyDescent="0.4">
      <c r="A945" s="28" t="s">
        <v>125</v>
      </c>
      <c r="B945" s="28" t="s">
        <v>554</v>
      </c>
      <c r="C945" s="39">
        <v>13.6</v>
      </c>
      <c r="D945" s="39">
        <v>52</v>
      </c>
      <c r="E945" s="39"/>
      <c r="F945" s="28" t="s">
        <v>461</v>
      </c>
    </row>
    <row r="946" spans="1:6" x14ac:dyDescent="0.4">
      <c r="A946" s="28" t="s">
        <v>125</v>
      </c>
      <c r="B946" s="28" t="s">
        <v>554</v>
      </c>
      <c r="C946" s="38">
        <v>0</v>
      </c>
      <c r="D946" s="39">
        <v>0.3</v>
      </c>
      <c r="E946" s="39"/>
      <c r="F946" s="28" t="s">
        <v>461</v>
      </c>
    </row>
    <row r="947" spans="1:6" x14ac:dyDescent="0.4">
      <c r="A947" s="28" t="s">
        <v>125</v>
      </c>
      <c r="B947" s="28" t="s">
        <v>554</v>
      </c>
      <c r="C947" s="38">
        <v>1</v>
      </c>
      <c r="D947" s="39">
        <v>43.3</v>
      </c>
      <c r="E947" s="39"/>
      <c r="F947" s="28" t="s">
        <v>461</v>
      </c>
    </row>
    <row r="948" spans="1:6" x14ac:dyDescent="0.4">
      <c r="A948" s="28" t="s">
        <v>125</v>
      </c>
      <c r="B948" s="28" t="s">
        <v>554</v>
      </c>
      <c r="C948" s="38">
        <v>2</v>
      </c>
      <c r="D948" s="39">
        <v>22</v>
      </c>
      <c r="E948" s="39"/>
      <c r="F948" s="28" t="s">
        <v>461</v>
      </c>
    </row>
    <row r="949" spans="1:6" x14ac:dyDescent="0.4">
      <c r="A949" s="28" t="s">
        <v>125</v>
      </c>
      <c r="B949" s="28" t="s">
        <v>554</v>
      </c>
      <c r="C949" s="38">
        <v>3</v>
      </c>
      <c r="D949" s="39">
        <v>124.3</v>
      </c>
      <c r="E949" s="39"/>
      <c r="F949" s="28" t="s">
        <v>461</v>
      </c>
    </row>
    <row r="950" spans="1:6" x14ac:dyDescent="0.4">
      <c r="A950" s="28" t="s">
        <v>125</v>
      </c>
      <c r="B950" s="28" t="s">
        <v>554</v>
      </c>
      <c r="C950" s="38">
        <v>4</v>
      </c>
      <c r="D950" s="39">
        <v>98.2</v>
      </c>
      <c r="E950" s="39"/>
      <c r="F950" s="28" t="s">
        <v>461</v>
      </c>
    </row>
    <row r="951" spans="1:6" x14ac:dyDescent="0.4">
      <c r="A951" s="28" t="s">
        <v>125</v>
      </c>
      <c r="B951" s="28" t="s">
        <v>554</v>
      </c>
      <c r="C951" s="38">
        <v>5</v>
      </c>
      <c r="D951" s="39">
        <v>144.69999999999999</v>
      </c>
      <c r="E951" s="39"/>
      <c r="F951" s="28" t="s">
        <v>461</v>
      </c>
    </row>
    <row r="952" spans="1:6" x14ac:dyDescent="0.4">
      <c r="A952" s="28" t="s">
        <v>125</v>
      </c>
      <c r="B952" s="28" t="s">
        <v>554</v>
      </c>
      <c r="C952" s="38">
        <v>8</v>
      </c>
      <c r="D952" s="39">
        <v>121.2</v>
      </c>
      <c r="E952" s="39"/>
      <c r="F952" s="28" t="s">
        <v>461</v>
      </c>
    </row>
    <row r="953" spans="1:6" x14ac:dyDescent="0.4">
      <c r="A953" s="28" t="s">
        <v>125</v>
      </c>
      <c r="B953" s="28" t="s">
        <v>554</v>
      </c>
      <c r="C953" s="38">
        <v>9</v>
      </c>
      <c r="D953" s="39">
        <v>127.6</v>
      </c>
      <c r="E953" s="39"/>
      <c r="F953" s="28" t="s">
        <v>461</v>
      </c>
    </row>
    <row r="954" spans="1:6" x14ac:dyDescent="0.4">
      <c r="A954" s="28" t="s">
        <v>125</v>
      </c>
      <c r="B954" s="28" t="s">
        <v>554</v>
      </c>
      <c r="C954" s="38">
        <v>12</v>
      </c>
      <c r="D954" s="39">
        <v>101.7</v>
      </c>
      <c r="E954" s="39"/>
      <c r="F954" s="28" t="s">
        <v>461</v>
      </c>
    </row>
    <row r="955" spans="1:6" x14ac:dyDescent="0.4">
      <c r="A955" s="28" t="s">
        <v>125</v>
      </c>
      <c r="B955" s="28" t="s">
        <v>554</v>
      </c>
      <c r="C955" s="38">
        <v>13</v>
      </c>
      <c r="D955" s="39">
        <v>109.7</v>
      </c>
      <c r="E955" s="39"/>
      <c r="F955" s="28" t="s">
        <v>461</v>
      </c>
    </row>
    <row r="956" spans="1:6" x14ac:dyDescent="0.4">
      <c r="A956" s="28" t="s">
        <v>125</v>
      </c>
      <c r="B956" s="28" t="s">
        <v>554</v>
      </c>
      <c r="C956" s="38">
        <v>16</v>
      </c>
      <c r="D956" s="39">
        <v>80.900000000000006</v>
      </c>
      <c r="E956" s="39"/>
      <c r="F956" s="28" t="s">
        <v>461</v>
      </c>
    </row>
    <row r="957" spans="1:6" x14ac:dyDescent="0.4">
      <c r="A957" s="28" t="s">
        <v>125</v>
      </c>
      <c r="B957" s="28" t="s">
        <v>554</v>
      </c>
      <c r="C957" s="38">
        <v>17</v>
      </c>
      <c r="D957" s="39">
        <v>69.900000000000006</v>
      </c>
      <c r="E957" s="39"/>
      <c r="F957" s="28" t="s">
        <v>461</v>
      </c>
    </row>
    <row r="958" spans="1:6" x14ac:dyDescent="0.4">
      <c r="A958" s="28" t="s">
        <v>125</v>
      </c>
      <c r="B958" s="28" t="s">
        <v>554</v>
      </c>
      <c r="C958" s="38">
        <v>20</v>
      </c>
      <c r="D958" s="39">
        <v>39.1</v>
      </c>
      <c r="E958" s="39"/>
      <c r="F958" s="28" t="s">
        <v>461</v>
      </c>
    </row>
    <row r="959" spans="1:6" x14ac:dyDescent="0.4">
      <c r="A959" s="28" t="s">
        <v>558</v>
      </c>
      <c r="B959" s="28" t="s">
        <v>556</v>
      </c>
      <c r="C959" s="32">
        <v>0.6</v>
      </c>
      <c r="D959" s="37">
        <v>-3.52</v>
      </c>
      <c r="E959" s="37"/>
      <c r="F959" s="28" t="s">
        <v>559</v>
      </c>
    </row>
    <row r="960" spans="1:6" x14ac:dyDescent="0.4">
      <c r="A960" s="28" t="s">
        <v>558</v>
      </c>
      <c r="B960" s="28" t="s">
        <v>556</v>
      </c>
      <c r="C960" s="32">
        <v>1.8</v>
      </c>
      <c r="D960" s="37">
        <v>-2.52</v>
      </c>
      <c r="E960" s="37"/>
      <c r="F960" s="28" t="s">
        <v>559</v>
      </c>
    </row>
    <row r="961" spans="1:8" x14ac:dyDescent="0.4">
      <c r="A961" s="28" t="s">
        <v>558</v>
      </c>
      <c r="B961" s="28" t="s">
        <v>556</v>
      </c>
      <c r="C961" s="32">
        <v>3</v>
      </c>
      <c r="D961" s="37">
        <v>-1.89</v>
      </c>
      <c r="E961" s="37"/>
      <c r="F961" s="28" t="s">
        <v>559</v>
      </c>
    </row>
    <row r="962" spans="1:8" x14ac:dyDescent="0.4">
      <c r="A962" s="28" t="s">
        <v>558</v>
      </c>
      <c r="B962" s="28" t="s">
        <v>556</v>
      </c>
      <c r="C962" s="32">
        <v>4.0999999999999996</v>
      </c>
      <c r="D962" s="37">
        <v>-1.61</v>
      </c>
      <c r="E962" s="37"/>
      <c r="F962" s="28" t="s">
        <v>559</v>
      </c>
    </row>
    <row r="963" spans="1:8" x14ac:dyDescent="0.4">
      <c r="A963" s="28" t="s">
        <v>558</v>
      </c>
      <c r="B963" s="28" t="s">
        <v>557</v>
      </c>
      <c r="C963" s="32">
        <v>0.6</v>
      </c>
      <c r="D963" s="37">
        <v>-3.06</v>
      </c>
      <c r="E963" s="37"/>
      <c r="F963" s="28" t="s">
        <v>559</v>
      </c>
    </row>
    <row r="964" spans="1:8" x14ac:dyDescent="0.4">
      <c r="A964" s="28" t="s">
        <v>558</v>
      </c>
      <c r="B964" s="28" t="s">
        <v>557</v>
      </c>
      <c r="C964" s="32">
        <v>1.8</v>
      </c>
      <c r="D964" s="37">
        <v>-2.7</v>
      </c>
      <c r="E964" s="37"/>
      <c r="F964" s="28" t="s">
        <v>559</v>
      </c>
    </row>
    <row r="965" spans="1:8" x14ac:dyDescent="0.4">
      <c r="A965" s="28" t="s">
        <v>558</v>
      </c>
      <c r="B965" s="28" t="s">
        <v>557</v>
      </c>
      <c r="C965" s="32">
        <v>3</v>
      </c>
      <c r="D965" s="37">
        <v>-2.64</v>
      </c>
      <c r="E965" s="37"/>
      <c r="F965" s="28" t="s">
        <v>559</v>
      </c>
    </row>
    <row r="966" spans="1:8" x14ac:dyDescent="0.4">
      <c r="A966" s="28" t="s">
        <v>558</v>
      </c>
      <c r="B966" s="28" t="s">
        <v>557</v>
      </c>
      <c r="C966" s="32">
        <v>4.0999999999999996</v>
      </c>
      <c r="D966" s="37">
        <v>-2.4500000000000002</v>
      </c>
      <c r="E966" s="37"/>
      <c r="F966" s="28" t="s">
        <v>559</v>
      </c>
    </row>
    <row r="967" spans="1:8" x14ac:dyDescent="0.4">
      <c r="A967" s="28" t="s">
        <v>125</v>
      </c>
      <c r="B967" s="28" t="s">
        <v>554</v>
      </c>
      <c r="C967" s="32">
        <v>0.6</v>
      </c>
      <c r="D967" s="33">
        <v>19</v>
      </c>
      <c r="E967" s="33"/>
      <c r="F967" s="28" t="s">
        <v>461</v>
      </c>
      <c r="H967" s="23"/>
    </row>
    <row r="968" spans="1:8" x14ac:dyDescent="0.4">
      <c r="A968" s="28" t="s">
        <v>125</v>
      </c>
      <c r="B968" s="28" t="s">
        <v>554</v>
      </c>
      <c r="C968" s="32">
        <v>1.8</v>
      </c>
      <c r="D968" s="33">
        <v>57</v>
      </c>
      <c r="E968" s="33"/>
      <c r="F968" s="28" t="s">
        <v>461</v>
      </c>
      <c r="H968" s="23"/>
    </row>
    <row r="969" spans="1:8" x14ac:dyDescent="0.4">
      <c r="A969" s="28" t="s">
        <v>125</v>
      </c>
      <c r="B969" s="28" t="s">
        <v>554</v>
      </c>
      <c r="C969" s="32">
        <v>3</v>
      </c>
      <c r="D969" s="33">
        <v>71</v>
      </c>
      <c r="E969" s="33"/>
      <c r="F969" s="28" t="s">
        <v>461</v>
      </c>
      <c r="H969" s="23"/>
    </row>
    <row r="970" spans="1:8" x14ac:dyDescent="0.4">
      <c r="A970" s="28" t="s">
        <v>125</v>
      </c>
      <c r="B970" s="28" t="s">
        <v>554</v>
      </c>
      <c r="C970" s="32">
        <v>4.0999999999999996</v>
      </c>
      <c r="D970" s="33">
        <v>61</v>
      </c>
      <c r="E970" s="33"/>
      <c r="F970" s="28" t="s">
        <v>461</v>
      </c>
      <c r="H970" s="23"/>
    </row>
    <row r="971" spans="1:8" x14ac:dyDescent="0.4">
      <c r="A971" s="28" t="s">
        <v>125</v>
      </c>
      <c r="B971" s="28" t="s">
        <v>554</v>
      </c>
      <c r="C971" s="32">
        <v>5.3</v>
      </c>
      <c r="D971" s="33">
        <v>48</v>
      </c>
      <c r="E971" s="33"/>
      <c r="F971" s="28" t="s">
        <v>461</v>
      </c>
      <c r="H971" s="23"/>
    </row>
    <row r="972" spans="1:8" x14ac:dyDescent="0.4">
      <c r="A972" s="28" t="s">
        <v>125</v>
      </c>
      <c r="B972" s="28" t="s">
        <v>554</v>
      </c>
      <c r="C972" s="32">
        <v>6.5</v>
      </c>
      <c r="D972" s="33">
        <v>75</v>
      </c>
      <c r="E972" s="33"/>
      <c r="F972" s="28" t="s">
        <v>461</v>
      </c>
      <c r="H972" s="23"/>
    </row>
    <row r="973" spans="1:8" x14ac:dyDescent="0.4">
      <c r="A973" s="28" t="s">
        <v>125</v>
      </c>
      <c r="B973" s="28" t="s">
        <v>554</v>
      </c>
      <c r="C973" s="32">
        <v>7.7</v>
      </c>
      <c r="D973" s="33">
        <v>80</v>
      </c>
      <c r="E973" s="33"/>
      <c r="F973" s="28" t="s">
        <v>461</v>
      </c>
      <c r="H973" s="23"/>
    </row>
    <row r="974" spans="1:8" x14ac:dyDescent="0.4">
      <c r="A974" s="28" t="s">
        <v>125</v>
      </c>
      <c r="B974" s="28" t="s">
        <v>554</v>
      </c>
      <c r="C974" s="32">
        <v>8.9</v>
      </c>
      <c r="D974" s="33">
        <v>105</v>
      </c>
      <c r="E974" s="33"/>
      <c r="F974" s="28" t="s">
        <v>461</v>
      </c>
      <c r="H974" s="23"/>
    </row>
    <row r="975" spans="1:8" x14ac:dyDescent="0.4">
      <c r="A975" s="28" t="s">
        <v>125</v>
      </c>
      <c r="B975" s="28" t="s">
        <v>554</v>
      </c>
      <c r="C975" s="32">
        <v>10</v>
      </c>
      <c r="D975" s="33">
        <v>107</v>
      </c>
      <c r="E975" s="33"/>
      <c r="F975" s="28" t="s">
        <v>461</v>
      </c>
      <c r="H975" s="23"/>
    </row>
    <row r="976" spans="1:8" x14ac:dyDescent="0.4">
      <c r="A976" s="28" t="s">
        <v>125</v>
      </c>
      <c r="B976" s="28" t="s">
        <v>554</v>
      </c>
      <c r="C976" s="32">
        <v>11.2</v>
      </c>
      <c r="D976" s="33">
        <v>57</v>
      </c>
      <c r="E976" s="33"/>
      <c r="F976" s="28" t="s">
        <v>461</v>
      </c>
      <c r="H976" s="23"/>
    </row>
    <row r="977" spans="1:12" x14ac:dyDescent="0.4">
      <c r="A977" s="28" t="s">
        <v>125</v>
      </c>
      <c r="B977" s="28" t="s">
        <v>554</v>
      </c>
      <c r="C977" s="32">
        <v>12.4</v>
      </c>
      <c r="D977" s="33">
        <v>69</v>
      </c>
      <c r="E977" s="33"/>
      <c r="F977" s="28" t="s">
        <v>461</v>
      </c>
      <c r="H977" s="23"/>
    </row>
    <row r="978" spans="1:12" x14ac:dyDescent="0.4">
      <c r="A978" s="28" t="s">
        <v>125</v>
      </c>
      <c r="B978" s="28" t="s">
        <v>554</v>
      </c>
      <c r="C978" s="32">
        <v>13.6</v>
      </c>
      <c r="D978" s="33">
        <v>52</v>
      </c>
      <c r="E978" s="33"/>
      <c r="F978" s="28" t="s">
        <v>461</v>
      </c>
      <c r="H978" s="23"/>
    </row>
    <row r="979" spans="1:12" x14ac:dyDescent="0.4">
      <c r="A979" s="28" t="s">
        <v>125</v>
      </c>
      <c r="B979" s="28" t="s">
        <v>555</v>
      </c>
      <c r="C979" s="32">
        <v>0.6</v>
      </c>
      <c r="D979" s="33">
        <v>34</v>
      </c>
      <c r="E979" s="33"/>
      <c r="F979" s="28" t="s">
        <v>461</v>
      </c>
    </row>
    <row r="980" spans="1:12" x14ac:dyDescent="0.4">
      <c r="A980" s="28" t="s">
        <v>125</v>
      </c>
      <c r="B980" s="28" t="s">
        <v>555</v>
      </c>
      <c r="C980" s="32">
        <v>1.8</v>
      </c>
      <c r="D980" s="33">
        <v>76</v>
      </c>
      <c r="E980" s="33"/>
      <c r="F980" s="28" t="s">
        <v>461</v>
      </c>
    </row>
    <row r="981" spans="1:12" x14ac:dyDescent="0.4">
      <c r="A981" s="28" t="s">
        <v>125</v>
      </c>
      <c r="B981" s="28" t="s">
        <v>555</v>
      </c>
      <c r="C981" s="32">
        <v>3</v>
      </c>
      <c r="D981" s="33">
        <v>71</v>
      </c>
      <c r="E981" s="33"/>
      <c r="F981" s="28" t="s">
        <v>461</v>
      </c>
    </row>
    <row r="982" spans="1:12" x14ac:dyDescent="0.4">
      <c r="A982" s="28" t="s">
        <v>125</v>
      </c>
      <c r="B982" s="28" t="s">
        <v>555</v>
      </c>
      <c r="C982" s="32">
        <v>4.0999999999999996</v>
      </c>
      <c r="D982" s="33">
        <v>83</v>
      </c>
      <c r="E982" s="33"/>
      <c r="F982" s="28" t="s">
        <v>461</v>
      </c>
    </row>
    <row r="983" spans="1:12" x14ac:dyDescent="0.4">
      <c r="A983" s="28" t="s">
        <v>125</v>
      </c>
      <c r="B983" s="28" t="s">
        <v>555</v>
      </c>
      <c r="C983" s="32">
        <v>5.3</v>
      </c>
      <c r="D983" s="33">
        <v>73</v>
      </c>
      <c r="E983" s="33"/>
      <c r="F983" s="28" t="s">
        <v>461</v>
      </c>
    </row>
    <row r="984" spans="1:12" x14ac:dyDescent="0.4">
      <c r="A984" s="28" t="s">
        <v>125</v>
      </c>
      <c r="B984" s="28" t="s">
        <v>555</v>
      </c>
      <c r="C984" s="32">
        <v>6.5</v>
      </c>
      <c r="D984" s="33">
        <v>66</v>
      </c>
      <c r="E984" s="33"/>
      <c r="F984" s="28" t="s">
        <v>461</v>
      </c>
    </row>
    <row r="985" spans="1:12" x14ac:dyDescent="0.4">
      <c r="A985" s="28" t="s">
        <v>125</v>
      </c>
      <c r="B985" s="28" t="s">
        <v>555</v>
      </c>
      <c r="C985" s="32">
        <v>7.7</v>
      </c>
      <c r="D985" s="33">
        <v>45</v>
      </c>
      <c r="E985" s="33"/>
      <c r="F985" s="28" t="s">
        <v>461</v>
      </c>
    </row>
    <row r="986" spans="1:12" x14ac:dyDescent="0.4">
      <c r="A986" s="28" t="s">
        <v>125</v>
      </c>
      <c r="B986" s="28" t="s">
        <v>555</v>
      </c>
      <c r="C986" s="32">
        <v>8.9</v>
      </c>
      <c r="D986" s="33">
        <v>25</v>
      </c>
      <c r="E986" s="33"/>
      <c r="F986" s="28" t="s">
        <v>461</v>
      </c>
    </row>
    <row r="987" spans="1:12" x14ac:dyDescent="0.4">
      <c r="A987" s="28" t="s">
        <v>125</v>
      </c>
      <c r="B987" s="28" t="s">
        <v>555</v>
      </c>
      <c r="C987" s="32">
        <v>10</v>
      </c>
      <c r="D987" s="33">
        <v>36</v>
      </c>
      <c r="E987" s="33"/>
      <c r="F987" s="28" t="s">
        <v>461</v>
      </c>
    </row>
    <row r="988" spans="1:12" x14ac:dyDescent="0.4">
      <c r="A988" s="28" t="s">
        <v>125</v>
      </c>
      <c r="B988" s="28" t="s">
        <v>555</v>
      </c>
      <c r="C988" s="32">
        <v>11.2</v>
      </c>
      <c r="D988" s="33">
        <v>23</v>
      </c>
      <c r="E988" s="33"/>
      <c r="F988" s="28" t="s">
        <v>461</v>
      </c>
    </row>
    <row r="989" spans="1:12" x14ac:dyDescent="0.4">
      <c r="A989" s="28" t="s">
        <v>125</v>
      </c>
      <c r="B989" s="28" t="s">
        <v>555</v>
      </c>
      <c r="C989" s="32">
        <v>12.4</v>
      </c>
      <c r="D989" s="33">
        <v>29</v>
      </c>
      <c r="E989" s="33"/>
      <c r="F989" s="28" t="s">
        <v>461</v>
      </c>
    </row>
    <row r="990" spans="1:12" x14ac:dyDescent="0.4">
      <c r="A990" s="28" t="s">
        <v>125</v>
      </c>
      <c r="B990" s="28" t="s">
        <v>555</v>
      </c>
      <c r="C990" s="32">
        <v>13.6</v>
      </c>
      <c r="D990" s="33">
        <v>25</v>
      </c>
      <c r="E990" s="33"/>
      <c r="F990" s="28" t="s">
        <v>461</v>
      </c>
    </row>
    <row r="991" spans="1:12" x14ac:dyDescent="0.4">
      <c r="A991" s="28" t="s">
        <v>125</v>
      </c>
      <c r="B991" s="28" t="s">
        <v>557</v>
      </c>
      <c r="C991" s="29">
        <v>0.6</v>
      </c>
      <c r="D991" s="30">
        <v>11</v>
      </c>
      <c r="F991" s="28" t="s">
        <v>461</v>
      </c>
    </row>
    <row r="992" spans="1:12" x14ac:dyDescent="0.4">
      <c r="A992" s="28" t="s">
        <v>125</v>
      </c>
      <c r="B992" s="28" t="s">
        <v>557</v>
      </c>
      <c r="C992" s="29">
        <v>1.8</v>
      </c>
      <c r="D992" s="30">
        <v>22</v>
      </c>
      <c r="F992" s="28" t="s">
        <v>461</v>
      </c>
      <c r="I992"/>
      <c r="J992"/>
      <c r="K992"/>
      <c r="L992"/>
    </row>
    <row r="993" spans="1:12" x14ac:dyDescent="0.4">
      <c r="A993" s="28" t="s">
        <v>125</v>
      </c>
      <c r="B993" s="28" t="s">
        <v>557</v>
      </c>
      <c r="C993" s="29">
        <v>3</v>
      </c>
      <c r="D993" s="30">
        <v>37</v>
      </c>
      <c r="F993" s="28" t="s">
        <v>461</v>
      </c>
      <c r="I993"/>
      <c r="J993"/>
      <c r="K993"/>
      <c r="L993"/>
    </row>
    <row r="994" spans="1:12" x14ac:dyDescent="0.4">
      <c r="A994" s="28" t="s">
        <v>125</v>
      </c>
      <c r="B994" s="28" t="s">
        <v>557</v>
      </c>
      <c r="C994" s="29">
        <v>4.0999999999999996</v>
      </c>
      <c r="D994" s="30">
        <v>60</v>
      </c>
      <c r="F994" s="28" t="s">
        <v>461</v>
      </c>
      <c r="I994"/>
      <c r="J994"/>
      <c r="K994"/>
      <c r="L994"/>
    </row>
    <row r="995" spans="1:12" x14ac:dyDescent="0.4">
      <c r="A995" s="28" t="s">
        <v>125</v>
      </c>
      <c r="B995" s="28" t="s">
        <v>557</v>
      </c>
      <c r="C995" s="29">
        <v>5.3</v>
      </c>
      <c r="D995" s="30">
        <v>63</v>
      </c>
      <c r="F995" s="28" t="s">
        <v>461</v>
      </c>
      <c r="I995"/>
      <c r="J995"/>
      <c r="K995"/>
      <c r="L995"/>
    </row>
    <row r="996" spans="1:12" x14ac:dyDescent="0.4">
      <c r="A996" s="28" t="s">
        <v>125</v>
      </c>
      <c r="B996" s="28" t="s">
        <v>557</v>
      </c>
      <c r="C996" s="29">
        <v>6.5</v>
      </c>
      <c r="D996" s="30">
        <v>75</v>
      </c>
      <c r="F996" s="28" t="s">
        <v>461</v>
      </c>
      <c r="I996"/>
      <c r="J996"/>
      <c r="K996"/>
      <c r="L996"/>
    </row>
    <row r="997" spans="1:12" x14ac:dyDescent="0.4">
      <c r="A997" s="28" t="s">
        <v>125</v>
      </c>
      <c r="B997" s="28" t="s">
        <v>557</v>
      </c>
      <c r="C997" s="29">
        <v>7.7</v>
      </c>
      <c r="D997" s="30">
        <v>62</v>
      </c>
      <c r="F997" s="28" t="s">
        <v>461</v>
      </c>
      <c r="I997"/>
      <c r="J997"/>
      <c r="K997"/>
      <c r="L997"/>
    </row>
    <row r="998" spans="1:12" x14ac:dyDescent="0.4">
      <c r="A998" s="28" t="s">
        <v>125</v>
      </c>
      <c r="B998" s="28" t="s">
        <v>557</v>
      </c>
      <c r="C998" s="29">
        <v>8.9</v>
      </c>
      <c r="D998" s="30">
        <v>49</v>
      </c>
      <c r="F998" s="28" t="s">
        <v>461</v>
      </c>
      <c r="I998"/>
      <c r="J998"/>
      <c r="K998"/>
      <c r="L998"/>
    </row>
    <row r="999" spans="1:12" x14ac:dyDescent="0.4">
      <c r="A999" s="28" t="s">
        <v>125</v>
      </c>
      <c r="B999" s="28" t="s">
        <v>557</v>
      </c>
      <c r="C999" s="29">
        <v>10</v>
      </c>
      <c r="D999" s="30">
        <v>40</v>
      </c>
      <c r="F999" s="28" t="s">
        <v>461</v>
      </c>
      <c r="I999"/>
      <c r="J999"/>
      <c r="K999"/>
      <c r="L999"/>
    </row>
    <row r="1000" spans="1:12" x14ac:dyDescent="0.4">
      <c r="A1000" s="28" t="s">
        <v>125</v>
      </c>
      <c r="B1000" s="28" t="s">
        <v>557</v>
      </c>
      <c r="C1000" s="29">
        <v>11.2</v>
      </c>
      <c r="D1000" s="30">
        <v>33</v>
      </c>
      <c r="F1000" s="28" t="s">
        <v>461</v>
      </c>
      <c r="I1000"/>
      <c r="J1000"/>
      <c r="K1000"/>
      <c r="L1000"/>
    </row>
    <row r="1001" spans="1:12" x14ac:dyDescent="0.4">
      <c r="A1001" s="28" t="s">
        <v>125</v>
      </c>
      <c r="B1001" s="28" t="s">
        <v>557</v>
      </c>
      <c r="C1001" s="29">
        <v>12.4</v>
      </c>
      <c r="D1001" s="30">
        <v>35</v>
      </c>
      <c r="F1001" s="28" t="s">
        <v>461</v>
      </c>
      <c r="I1001"/>
      <c r="J1001"/>
      <c r="K1001"/>
      <c r="L1001"/>
    </row>
    <row r="1002" spans="1:12" x14ac:dyDescent="0.4">
      <c r="A1002" s="28" t="s">
        <v>125</v>
      </c>
      <c r="B1002" s="28" t="s">
        <v>557</v>
      </c>
      <c r="C1002" s="29">
        <v>13.6</v>
      </c>
      <c r="D1002" s="30">
        <v>24</v>
      </c>
      <c r="F1002" s="28" t="s">
        <v>461</v>
      </c>
      <c r="I1002"/>
      <c r="J1002"/>
      <c r="K1002"/>
      <c r="L1002"/>
    </row>
    <row r="1003" spans="1:12" x14ac:dyDescent="0.4">
      <c r="A1003" s="28" t="s">
        <v>125</v>
      </c>
      <c r="B1003" s="28" t="s">
        <v>557</v>
      </c>
      <c r="C1003" s="29">
        <v>14.8</v>
      </c>
      <c r="D1003" s="30">
        <v>29</v>
      </c>
      <c r="F1003" s="28" t="s">
        <v>461</v>
      </c>
      <c r="I1003"/>
      <c r="J1003"/>
      <c r="K1003"/>
      <c r="L1003"/>
    </row>
    <row r="1004" spans="1:12" x14ac:dyDescent="0.4">
      <c r="A1004" s="28" t="s">
        <v>125</v>
      </c>
      <c r="B1004" s="28" t="s">
        <v>557</v>
      </c>
      <c r="C1004" s="29">
        <v>15.9</v>
      </c>
      <c r="D1004" s="30">
        <v>18</v>
      </c>
      <c r="F1004" s="28" t="s">
        <v>461</v>
      </c>
      <c r="I1004"/>
      <c r="J1004"/>
      <c r="K1004"/>
      <c r="L1004"/>
    </row>
    <row r="1005" spans="1:12" x14ac:dyDescent="0.4">
      <c r="A1005" s="28" t="s">
        <v>125</v>
      </c>
      <c r="B1005" s="28" t="s">
        <v>557</v>
      </c>
      <c r="C1005" s="29">
        <v>17.100000000000001</v>
      </c>
      <c r="D1005" s="30">
        <v>4</v>
      </c>
      <c r="F1005" s="28" t="s">
        <v>461</v>
      </c>
      <c r="I1005"/>
      <c r="J1005"/>
      <c r="K1005"/>
      <c r="L1005"/>
    </row>
    <row r="1006" spans="1:12" x14ac:dyDescent="0.4">
      <c r="A1006" s="28" t="s">
        <v>125</v>
      </c>
      <c r="B1006" s="28" t="s">
        <v>557</v>
      </c>
      <c r="C1006" s="29">
        <v>18.3</v>
      </c>
      <c r="D1006" s="30">
        <v>3</v>
      </c>
      <c r="F1006" s="28" t="s">
        <v>461</v>
      </c>
      <c r="I1006"/>
      <c r="J1006"/>
      <c r="K1006"/>
      <c r="L1006"/>
    </row>
    <row r="1007" spans="1:12" x14ac:dyDescent="0.4">
      <c r="A1007" s="40" t="s">
        <v>2</v>
      </c>
      <c r="B1007" s="40" t="s">
        <v>539</v>
      </c>
      <c r="C1007" s="22">
        <v>0.6</v>
      </c>
      <c r="D1007" s="26">
        <v>0.45147966450387722</v>
      </c>
      <c r="F1007" s="40" t="s">
        <v>457</v>
      </c>
      <c r="G1007" s="22" t="s">
        <v>724</v>
      </c>
      <c r="I1007"/>
      <c r="J1007"/>
      <c r="K1007"/>
      <c r="L1007"/>
    </row>
    <row r="1008" spans="1:12" x14ac:dyDescent="0.4">
      <c r="A1008" s="40" t="s">
        <v>2</v>
      </c>
      <c r="B1008" s="40" t="s">
        <v>539</v>
      </c>
      <c r="C1008" s="22">
        <v>1.7999999999999998</v>
      </c>
      <c r="D1008" s="26">
        <v>0.26627630954264914</v>
      </c>
      <c r="F1008" s="40" t="s">
        <v>457</v>
      </c>
      <c r="G1008" s="22" t="s">
        <v>724</v>
      </c>
      <c r="I1008"/>
      <c r="J1008"/>
      <c r="K1008"/>
      <c r="L1008"/>
    </row>
    <row r="1009" spans="1:12" x14ac:dyDescent="0.4">
      <c r="A1009" s="40" t="s">
        <v>2</v>
      </c>
      <c r="B1009" s="40" t="s">
        <v>539</v>
      </c>
      <c r="C1009" s="22">
        <v>3.05</v>
      </c>
      <c r="D1009" s="26">
        <v>5.6986865010286443E-2</v>
      </c>
      <c r="F1009" s="40" t="s">
        <v>457</v>
      </c>
      <c r="G1009" s="22" t="s">
        <v>724</v>
      </c>
      <c r="I1009"/>
      <c r="J1009"/>
      <c r="K1009"/>
      <c r="L1009"/>
    </row>
    <row r="1010" spans="1:12" x14ac:dyDescent="0.4">
      <c r="A1010" s="40" t="s">
        <v>2</v>
      </c>
      <c r="B1010" s="40" t="s">
        <v>539</v>
      </c>
      <c r="C1010" s="22">
        <v>4.3000000000000007</v>
      </c>
      <c r="D1010" s="26">
        <v>4.8963443582845392E-2</v>
      </c>
      <c r="F1010" s="40" t="s">
        <v>457</v>
      </c>
      <c r="G1010" s="22" t="s">
        <v>724</v>
      </c>
      <c r="I1010"/>
      <c r="J1010"/>
      <c r="K1010"/>
      <c r="L1010"/>
    </row>
    <row r="1011" spans="1:12" x14ac:dyDescent="0.4">
      <c r="A1011" s="40" t="s">
        <v>2</v>
      </c>
      <c r="B1011" s="40" t="s">
        <v>539</v>
      </c>
      <c r="C1011" s="22">
        <v>5.5</v>
      </c>
      <c r="D1011" s="26">
        <v>9.0520652001899113E-3</v>
      </c>
      <c r="F1011" s="40" t="s">
        <v>457</v>
      </c>
      <c r="G1011" s="22" t="s">
        <v>724</v>
      </c>
      <c r="I1011"/>
      <c r="J1011"/>
      <c r="K1011"/>
      <c r="L1011"/>
    </row>
    <row r="1012" spans="1:12" x14ac:dyDescent="0.4">
      <c r="A1012" s="40" t="s">
        <v>2</v>
      </c>
      <c r="B1012" s="40" t="s">
        <v>539</v>
      </c>
      <c r="C1012" s="22">
        <v>6.6999999999999993</v>
      </c>
      <c r="D1012" s="26">
        <v>-5.6971039721475281E-4</v>
      </c>
      <c r="F1012" s="40" t="s">
        <v>457</v>
      </c>
      <c r="G1012" s="22" t="s">
        <v>724</v>
      </c>
      <c r="I1012"/>
      <c r="J1012"/>
      <c r="K1012"/>
      <c r="L1012"/>
    </row>
    <row r="1013" spans="1:12" x14ac:dyDescent="0.4">
      <c r="A1013" s="40" t="s">
        <v>2</v>
      </c>
      <c r="B1013" s="40" t="s">
        <v>539</v>
      </c>
      <c r="C1013" s="22">
        <v>7.9499999999999993</v>
      </c>
      <c r="D1013" s="26">
        <v>2.2155404336128776E-4</v>
      </c>
      <c r="F1013" s="40" t="s">
        <v>457</v>
      </c>
      <c r="G1013" s="22" t="s">
        <v>724</v>
      </c>
      <c r="I1013"/>
      <c r="J1013"/>
      <c r="K1013"/>
      <c r="L1013"/>
    </row>
    <row r="1014" spans="1:12" x14ac:dyDescent="0.4">
      <c r="A1014" s="40" t="s">
        <v>2</v>
      </c>
      <c r="B1014" s="40" t="s">
        <v>539</v>
      </c>
      <c r="C1014" s="22">
        <v>9.1999999999999993</v>
      </c>
      <c r="D1014" s="26">
        <v>4.0670992245608554E-3</v>
      </c>
      <c r="F1014" s="40" t="s">
        <v>457</v>
      </c>
      <c r="G1014" s="22" t="s">
        <v>724</v>
      </c>
      <c r="I1014"/>
      <c r="J1014"/>
      <c r="K1014"/>
      <c r="L1014"/>
    </row>
    <row r="1015" spans="1:12" x14ac:dyDescent="0.4">
      <c r="A1015" s="40" t="s">
        <v>2</v>
      </c>
      <c r="B1015" s="40" t="s">
        <v>539</v>
      </c>
      <c r="C1015" s="22">
        <v>10.4</v>
      </c>
      <c r="D1015" s="26">
        <v>6.5041937015350567E-3</v>
      </c>
      <c r="F1015" s="40" t="s">
        <v>457</v>
      </c>
      <c r="G1015" s="22" t="s">
        <v>724</v>
      </c>
    </row>
    <row r="1016" spans="1:12" x14ac:dyDescent="0.4">
      <c r="A1016" s="40" t="s">
        <v>3</v>
      </c>
      <c r="B1016" s="40" t="s">
        <v>539</v>
      </c>
      <c r="C1016" s="22">
        <v>0.6</v>
      </c>
      <c r="D1016" s="26">
        <v>0.40421638822593386</v>
      </c>
      <c r="F1016" s="40" t="s">
        <v>457</v>
      </c>
      <c r="G1016" s="22" t="s">
        <v>724</v>
      </c>
    </row>
    <row r="1017" spans="1:12" x14ac:dyDescent="0.4">
      <c r="A1017" s="40" t="s">
        <v>3</v>
      </c>
      <c r="B1017" s="40" t="s">
        <v>539</v>
      </c>
      <c r="C1017" s="22">
        <v>1.7999999999999998</v>
      </c>
      <c r="D1017" s="26">
        <v>0.75369928400954656</v>
      </c>
      <c r="F1017" s="40" t="s">
        <v>457</v>
      </c>
      <c r="G1017" s="22" t="s">
        <v>724</v>
      </c>
    </row>
    <row r="1018" spans="1:12" x14ac:dyDescent="0.4">
      <c r="A1018" s="40" t="s">
        <v>3</v>
      </c>
      <c r="B1018" s="40" t="s">
        <v>539</v>
      </c>
      <c r="C1018" s="22">
        <v>3.05</v>
      </c>
      <c r="D1018" s="26">
        <v>0.27199681782020602</v>
      </c>
      <c r="F1018" s="40" t="s">
        <v>457</v>
      </c>
      <c r="G1018" s="22" t="s">
        <v>724</v>
      </c>
    </row>
    <row r="1019" spans="1:12" x14ac:dyDescent="0.4">
      <c r="A1019" s="40" t="s">
        <v>3</v>
      </c>
      <c r="B1019" s="40" t="s">
        <v>539</v>
      </c>
      <c r="C1019" s="22">
        <v>4.3000000000000007</v>
      </c>
      <c r="D1019" s="26">
        <v>0.41575178997613416</v>
      </c>
      <c r="F1019" s="40" t="s">
        <v>457</v>
      </c>
      <c r="G1019" s="22" t="s">
        <v>724</v>
      </c>
    </row>
    <row r="1020" spans="1:12" x14ac:dyDescent="0.4">
      <c r="A1020" s="40" t="s">
        <v>3</v>
      </c>
      <c r="B1020" s="40" t="s">
        <v>539</v>
      </c>
      <c r="C1020" s="22">
        <v>5.5</v>
      </c>
      <c r="D1020" s="26">
        <v>0.26157517899761279</v>
      </c>
      <c r="F1020" s="40" t="s">
        <v>457</v>
      </c>
      <c r="G1020" s="22" t="s">
        <v>724</v>
      </c>
    </row>
    <row r="1021" spans="1:12" x14ac:dyDescent="0.4">
      <c r="A1021" s="40" t="s">
        <v>3</v>
      </c>
      <c r="B1021" s="40" t="s">
        <v>539</v>
      </c>
      <c r="C1021" s="22">
        <v>6.6999999999999993</v>
      </c>
      <c r="D1021" s="26">
        <v>0.20891010342084393</v>
      </c>
      <c r="F1021" s="40" t="s">
        <v>457</v>
      </c>
      <c r="G1021" s="22" t="s">
        <v>724</v>
      </c>
    </row>
    <row r="1022" spans="1:12" x14ac:dyDescent="0.4">
      <c r="A1022" s="40" t="s">
        <v>3</v>
      </c>
      <c r="B1022" s="40" t="s">
        <v>539</v>
      </c>
      <c r="C1022" s="22">
        <v>7.9499999999999993</v>
      </c>
      <c r="D1022" s="26">
        <v>-3.6913285600638022E-2</v>
      </c>
      <c r="F1022" s="40" t="s">
        <v>457</v>
      </c>
      <c r="G1022" s="22" t="s">
        <v>724</v>
      </c>
    </row>
    <row r="1023" spans="1:12" x14ac:dyDescent="0.4">
      <c r="A1023" s="40" t="s">
        <v>3</v>
      </c>
      <c r="B1023" s="40" t="s">
        <v>539</v>
      </c>
      <c r="C1023" s="22">
        <v>9.1999999999999993</v>
      </c>
      <c r="D1023" s="26">
        <v>2.0127287191726059E-2</v>
      </c>
      <c r="F1023" s="40" t="s">
        <v>457</v>
      </c>
      <c r="G1023" s="22" t="s">
        <v>724</v>
      </c>
    </row>
    <row r="1024" spans="1:12" x14ac:dyDescent="0.4">
      <c r="A1024" s="40" t="s">
        <v>3</v>
      </c>
      <c r="B1024" s="40" t="s">
        <v>539</v>
      </c>
      <c r="C1024" s="22">
        <v>10.4</v>
      </c>
      <c r="D1024" s="26">
        <v>1.1853619729515355E-2</v>
      </c>
      <c r="F1024" s="40" t="s">
        <v>457</v>
      </c>
      <c r="G1024" s="22" t="s">
        <v>724</v>
      </c>
    </row>
    <row r="1025" spans="1:12" x14ac:dyDescent="0.4">
      <c r="A1025" s="40" t="s">
        <v>125</v>
      </c>
      <c r="B1025" s="40" t="s">
        <v>557</v>
      </c>
      <c r="C1025" s="30">
        <v>1.0309278350515401</v>
      </c>
      <c r="D1025" s="29">
        <v>6.1252261218460298</v>
      </c>
      <c r="E1025" s="28"/>
      <c r="F1025" s="40" t="s">
        <v>461</v>
      </c>
      <c r="G1025" s="26"/>
      <c r="L1025"/>
    </row>
    <row r="1026" spans="1:12" x14ac:dyDescent="0.4">
      <c r="A1026" s="40" t="s">
        <v>125</v>
      </c>
      <c r="B1026" s="40" t="s">
        <v>557</v>
      </c>
      <c r="C1026" s="30">
        <v>1.9931271477663199</v>
      </c>
      <c r="D1026" s="29">
        <v>3.7983879885744498</v>
      </c>
      <c r="E1026" s="28"/>
      <c r="F1026" s="40" t="s">
        <v>461</v>
      </c>
      <c r="G1026" s="26"/>
      <c r="L1026"/>
    </row>
    <row r="1027" spans="1:12" x14ac:dyDescent="0.4">
      <c r="A1027" s="40" t="s">
        <v>125</v>
      </c>
      <c r="B1027" s="40" t="s">
        <v>557</v>
      </c>
      <c r="C1027" s="30">
        <v>2.9896907216494801</v>
      </c>
      <c r="D1027" s="29">
        <v>4.3861065730256197</v>
      </c>
      <c r="E1027" s="28"/>
      <c r="F1027" s="40" t="s">
        <v>461</v>
      </c>
      <c r="G1027" s="26"/>
      <c r="L1027"/>
    </row>
    <row r="1028" spans="1:12" x14ac:dyDescent="0.4">
      <c r="A1028" s="40" t="s">
        <v>125</v>
      </c>
      <c r="B1028" s="40" t="s">
        <v>557</v>
      </c>
      <c r="C1028" s="30">
        <v>3.9862542955326399</v>
      </c>
      <c r="D1028" s="29">
        <v>2.7880328077500001</v>
      </c>
      <c r="E1028" s="28"/>
      <c r="F1028" s="40" t="s">
        <v>461</v>
      </c>
      <c r="G1028" s="26"/>
      <c r="L1028"/>
    </row>
    <row r="1029" spans="1:12" x14ac:dyDescent="0.4">
      <c r="A1029" s="40" t="s">
        <v>125</v>
      </c>
      <c r="B1029" s="40" t="s">
        <v>557</v>
      </c>
      <c r="C1029" s="30">
        <v>5.0171821305841897</v>
      </c>
      <c r="D1029" s="29">
        <v>53.649142354003999</v>
      </c>
      <c r="E1029" s="28"/>
      <c r="F1029" s="40" t="s">
        <v>461</v>
      </c>
      <c r="G1029" s="26"/>
      <c r="L1029"/>
    </row>
    <row r="1030" spans="1:12" x14ac:dyDescent="0.4">
      <c r="A1030" s="40" t="s">
        <v>125</v>
      </c>
      <c r="B1030" s="40" t="s">
        <v>557</v>
      </c>
      <c r="C1030" s="30">
        <v>6.0137457044673504</v>
      </c>
      <c r="D1030" s="29">
        <v>63.854347277252998</v>
      </c>
      <c r="E1030" s="28"/>
      <c r="F1030" s="40" t="s">
        <v>461</v>
      </c>
      <c r="G1030" s="26"/>
      <c r="L1030"/>
    </row>
    <row r="1031" spans="1:12" x14ac:dyDescent="0.4">
      <c r="A1031" s="40" t="s">
        <v>125</v>
      </c>
      <c r="B1031" s="40" t="s">
        <v>557</v>
      </c>
      <c r="C1031" s="30">
        <v>7.0446735395189002</v>
      </c>
      <c r="D1031" s="29">
        <v>75.079755548461506</v>
      </c>
      <c r="E1031" s="28"/>
      <c r="F1031" s="40" t="s">
        <v>461</v>
      </c>
      <c r="G1031" s="26"/>
      <c r="L1031"/>
    </row>
    <row r="1032" spans="1:12" x14ac:dyDescent="0.4">
      <c r="A1032" s="40" t="s">
        <v>125</v>
      </c>
      <c r="B1032" s="40" t="s">
        <v>557</v>
      </c>
      <c r="C1032" s="30">
        <v>8.0068728522336698</v>
      </c>
      <c r="D1032" s="29">
        <v>66.049820876027795</v>
      </c>
      <c r="E1032" s="28"/>
      <c r="F1032" s="40" t="s">
        <v>461</v>
      </c>
      <c r="G1032" s="26"/>
      <c r="L1032"/>
    </row>
    <row r="1033" spans="1:12" x14ac:dyDescent="0.4">
      <c r="A1033" s="40" t="s">
        <v>125</v>
      </c>
      <c r="B1033" s="40" t="s">
        <v>557</v>
      </c>
      <c r="C1033" s="30">
        <v>9.0034364261168296</v>
      </c>
      <c r="D1033" s="29">
        <v>41.573787183611898</v>
      </c>
      <c r="E1033" s="28"/>
      <c r="F1033" s="40" t="s">
        <v>461</v>
      </c>
      <c r="G1033" s="26"/>
      <c r="L1033"/>
    </row>
    <row r="1034" spans="1:12" x14ac:dyDescent="0.4">
      <c r="A1034" s="40" t="s">
        <v>125</v>
      </c>
      <c r="B1034" s="40" t="s">
        <v>557</v>
      </c>
      <c r="C1034" s="30">
        <v>10</v>
      </c>
      <c r="D1034" s="29">
        <v>43.4729811778992</v>
      </c>
      <c r="E1034" s="28"/>
      <c r="F1034" s="40" t="s">
        <v>461</v>
      </c>
      <c r="G1034" s="26"/>
      <c r="L1034"/>
    </row>
    <row r="1035" spans="1:12" x14ac:dyDescent="0.4">
      <c r="A1035" s="40" t="s">
        <v>125</v>
      </c>
      <c r="B1035" s="40" t="s">
        <v>557</v>
      </c>
      <c r="C1035" s="30">
        <v>12.027491408934701</v>
      </c>
      <c r="D1035" s="29">
        <v>33.573904026272899</v>
      </c>
      <c r="E1035" s="28"/>
      <c r="F1035" s="40" t="s">
        <v>461</v>
      </c>
      <c r="G1035" s="26"/>
      <c r="L1035"/>
    </row>
    <row r="1036" spans="1:12" x14ac:dyDescent="0.4">
      <c r="A1036" s="40" t="s">
        <v>125</v>
      </c>
      <c r="B1036" s="40" t="s">
        <v>557</v>
      </c>
      <c r="C1036" s="30">
        <v>14.020618556701001</v>
      </c>
      <c r="D1036" s="29">
        <v>24.403257406468398</v>
      </c>
      <c r="E1036" s="28"/>
      <c r="F1036" s="40" t="s">
        <v>461</v>
      </c>
      <c r="G1036" s="26"/>
      <c r="L1036"/>
    </row>
    <row r="1037" spans="1:12" x14ac:dyDescent="0.4">
      <c r="A1037" s="40" t="s">
        <v>125</v>
      </c>
      <c r="B1037" s="40" t="s">
        <v>557</v>
      </c>
      <c r="C1037" s="30">
        <v>15.9793814432989</v>
      </c>
      <c r="D1037" s="29">
        <v>22.809857347629801</v>
      </c>
      <c r="E1037" s="28"/>
      <c r="F1037" s="40" t="s">
        <v>461</v>
      </c>
      <c r="G1037" s="26"/>
      <c r="L1037"/>
    </row>
    <row r="1038" spans="1:12" x14ac:dyDescent="0.4">
      <c r="A1038" s="40" t="s">
        <v>125</v>
      </c>
      <c r="B1038" s="40" t="s">
        <v>557</v>
      </c>
      <c r="C1038" s="30">
        <v>18.006872852233599</v>
      </c>
      <c r="D1038" s="29">
        <v>17.136645405475299</v>
      </c>
      <c r="E1038" s="28"/>
      <c r="F1038" s="40" t="s">
        <v>461</v>
      </c>
      <c r="G1038" s="26"/>
      <c r="L1038"/>
    </row>
    <row r="1039" spans="1:12" x14ac:dyDescent="0.4">
      <c r="A1039" s="40" t="s">
        <v>125</v>
      </c>
      <c r="B1039" s="40" t="s">
        <v>557</v>
      </c>
      <c r="C1039" s="30">
        <v>20</v>
      </c>
      <c r="D1039" s="29">
        <v>12.3375834851244</v>
      </c>
      <c r="E1039" s="28"/>
      <c r="F1039" s="40" t="s">
        <v>461</v>
      </c>
      <c r="G1039" s="26"/>
      <c r="L1039"/>
    </row>
    <row r="1040" spans="1:12" x14ac:dyDescent="0.4">
      <c r="A1040" s="40" t="s">
        <v>125</v>
      </c>
      <c r="B1040" s="40" t="s">
        <v>557</v>
      </c>
      <c r="C1040" s="30">
        <v>21.993127147766302</v>
      </c>
      <c r="D1040" s="29">
        <v>13.0758621840814</v>
      </c>
      <c r="E1040" s="28"/>
      <c r="F1040" s="40" t="s">
        <v>461</v>
      </c>
      <c r="G1040" s="26"/>
      <c r="L1040"/>
    </row>
    <row r="1041" spans="1:12" x14ac:dyDescent="0.4">
      <c r="A1041" s="40" t="s">
        <v>125</v>
      </c>
      <c r="B1041" s="40" t="s">
        <v>557</v>
      </c>
      <c r="C1041" s="30">
        <v>23.9862542955326</v>
      </c>
      <c r="D1041" s="29">
        <v>9.7339951635484301</v>
      </c>
      <c r="E1041" s="28"/>
      <c r="F1041" s="40" t="s">
        <v>461</v>
      </c>
      <c r="G1041" s="26"/>
      <c r="L1041"/>
    </row>
    <row r="1042" spans="1:12" x14ac:dyDescent="0.4">
      <c r="A1042" s="40" t="s">
        <v>125</v>
      </c>
      <c r="B1042" s="40" t="s">
        <v>557</v>
      </c>
      <c r="C1042" s="30">
        <v>25.979381443298902</v>
      </c>
      <c r="D1042" s="29">
        <v>21.692674591102801</v>
      </c>
      <c r="E1042" s="28"/>
      <c r="F1042" s="40" t="s">
        <v>461</v>
      </c>
      <c r="G1042" s="26"/>
      <c r="L1042"/>
    </row>
    <row r="1043" spans="1:12" x14ac:dyDescent="0.4">
      <c r="A1043" s="40" t="s">
        <v>125</v>
      </c>
      <c r="B1043" s="40" t="s">
        <v>557</v>
      </c>
      <c r="C1043" s="30">
        <v>27.9725085910652</v>
      </c>
      <c r="D1043" s="29">
        <v>5.6732119421545297</v>
      </c>
      <c r="E1043" s="28"/>
      <c r="F1043" s="40" t="s">
        <v>461</v>
      </c>
      <c r="G1043" s="26"/>
      <c r="L1043"/>
    </row>
    <row r="1044" spans="1:12" x14ac:dyDescent="0.4">
      <c r="A1044" s="40" t="s">
        <v>125</v>
      </c>
      <c r="B1044" s="40" t="s">
        <v>557</v>
      </c>
      <c r="C1044" s="30">
        <v>30</v>
      </c>
      <c r="D1044" s="29">
        <v>5.6830601092896096</v>
      </c>
      <c r="E1044" s="28"/>
      <c r="F1044" s="40" t="s">
        <v>461</v>
      </c>
      <c r="G1044" s="26"/>
      <c r="L1044"/>
    </row>
    <row r="1045" spans="1:12" x14ac:dyDescent="0.4">
      <c r="A1045" s="40" t="s">
        <v>21</v>
      </c>
      <c r="B1045" s="40" t="s">
        <v>557</v>
      </c>
      <c r="C1045" s="29">
        <v>1.0309278350515401</v>
      </c>
      <c r="D1045" s="28">
        <v>3.3565558121921102</v>
      </c>
      <c r="F1045" s="40" t="s">
        <v>461</v>
      </c>
    </row>
    <row r="1046" spans="1:12" x14ac:dyDescent="0.4">
      <c r="A1046" s="40" t="s">
        <v>21</v>
      </c>
      <c r="B1046" s="40" t="s">
        <v>557</v>
      </c>
      <c r="C1046" s="29">
        <v>1.9931271477663199</v>
      </c>
      <c r="D1046" s="28">
        <v>3.2155100286473099</v>
      </c>
      <c r="F1046" s="40" t="s">
        <v>461</v>
      </c>
    </row>
    <row r="1047" spans="1:12" x14ac:dyDescent="0.4">
      <c r="A1047" s="40" t="s">
        <v>21</v>
      </c>
      <c r="B1047" s="40" t="s">
        <v>557</v>
      </c>
      <c r="C1047" s="29">
        <v>3.02405498281786</v>
      </c>
      <c r="D1047" s="28">
        <v>2.0547616514040898</v>
      </c>
      <c r="F1047" s="40" t="s">
        <v>461</v>
      </c>
    </row>
    <row r="1048" spans="1:12" x14ac:dyDescent="0.4">
      <c r="A1048" s="40" t="s">
        <v>21</v>
      </c>
      <c r="B1048" s="40" t="s">
        <v>557</v>
      </c>
      <c r="C1048" s="29">
        <v>3.9862542955326399</v>
      </c>
      <c r="D1048" s="28">
        <v>1.4765573979139399</v>
      </c>
      <c r="F1048" s="40" t="s">
        <v>461</v>
      </c>
    </row>
    <row r="1049" spans="1:12" x14ac:dyDescent="0.4">
      <c r="A1049" s="40" t="s">
        <v>21</v>
      </c>
      <c r="B1049" s="40" t="s">
        <v>557</v>
      </c>
      <c r="C1049" s="29">
        <v>5.0171821305841897</v>
      </c>
      <c r="D1049" s="28">
        <v>2.2101623904339198</v>
      </c>
      <c r="F1049" s="40" t="s">
        <v>461</v>
      </c>
    </row>
    <row r="1050" spans="1:12" x14ac:dyDescent="0.4">
      <c r="A1050" s="40" t="s">
        <v>21</v>
      </c>
      <c r="B1050" s="40" t="s">
        <v>557</v>
      </c>
      <c r="C1050" s="29">
        <v>6.0137457044673504</v>
      </c>
      <c r="D1050" s="28">
        <v>4.1093563847211501</v>
      </c>
      <c r="F1050" s="40" t="s">
        <v>461</v>
      </c>
    </row>
    <row r="1051" spans="1:12" x14ac:dyDescent="0.4">
      <c r="A1051" s="40" t="s">
        <v>21</v>
      </c>
      <c r="B1051" s="40" t="s">
        <v>557</v>
      </c>
      <c r="C1051" s="29">
        <v>6.9759450171821298</v>
      </c>
      <c r="D1051" s="28">
        <v>5.13406652103063</v>
      </c>
      <c r="F1051" s="40" t="s">
        <v>461</v>
      </c>
    </row>
    <row r="1052" spans="1:12" x14ac:dyDescent="0.4">
      <c r="A1052" s="40" t="s">
        <v>21</v>
      </c>
      <c r="B1052" s="40" t="s">
        <v>557</v>
      </c>
      <c r="C1052" s="29">
        <v>8.0412371134020599</v>
      </c>
      <c r="D1052" s="28">
        <v>5.1392409817287303</v>
      </c>
      <c r="F1052" s="40" t="s">
        <v>461</v>
      </c>
    </row>
    <row r="1053" spans="1:12" x14ac:dyDescent="0.4">
      <c r="A1053" s="40" t="s">
        <v>21</v>
      </c>
      <c r="B1053" s="40" t="s">
        <v>557</v>
      </c>
      <c r="C1053" s="29">
        <v>9.0378006872852197</v>
      </c>
      <c r="D1053" s="28">
        <v>4.9983621162709699</v>
      </c>
      <c r="F1053" s="40" t="s">
        <v>461</v>
      </c>
    </row>
    <row r="1054" spans="1:12" x14ac:dyDescent="0.4">
      <c r="A1054" s="40" t="s">
        <v>21</v>
      </c>
      <c r="B1054" s="40" t="s">
        <v>557</v>
      </c>
      <c r="C1054" s="29">
        <v>10.034364261168299</v>
      </c>
      <c r="D1054" s="28">
        <v>2.9631298810499902</v>
      </c>
      <c r="F1054" s="40" t="s">
        <v>461</v>
      </c>
    </row>
    <row r="1055" spans="1:12" x14ac:dyDescent="0.4">
      <c r="A1055" s="40" t="s">
        <v>21</v>
      </c>
      <c r="B1055" s="40" t="s">
        <v>557</v>
      </c>
      <c r="C1055" s="29">
        <v>12.027491408934701</v>
      </c>
      <c r="D1055" s="28">
        <v>5.3043229698066003</v>
      </c>
      <c r="F1055" s="40" t="s">
        <v>461</v>
      </c>
    </row>
    <row r="1056" spans="1:12" x14ac:dyDescent="0.4">
      <c r="A1056" s="40" t="s">
        <v>21</v>
      </c>
      <c r="B1056" s="40" t="s">
        <v>557</v>
      </c>
      <c r="C1056" s="29">
        <v>14.020618556701001</v>
      </c>
      <c r="D1056" s="28">
        <v>8.3741135084721297</v>
      </c>
      <c r="F1056" s="40" t="s">
        <v>461</v>
      </c>
    </row>
    <row r="1057" spans="1:6" customFormat="1" x14ac:dyDescent="0.4">
      <c r="A1057" s="40" t="s">
        <v>21</v>
      </c>
      <c r="B1057" s="40" t="s">
        <v>557</v>
      </c>
      <c r="C1057" s="29">
        <v>15.9793814432989</v>
      </c>
      <c r="D1057" s="28">
        <v>3.8663236499978102</v>
      </c>
      <c r="E1057" s="30"/>
      <c r="F1057" s="40" t="s">
        <v>461</v>
      </c>
    </row>
    <row r="1058" spans="1:6" customFormat="1" x14ac:dyDescent="0.4">
      <c r="A1058" s="40" t="s">
        <v>21</v>
      </c>
      <c r="B1058" s="40" t="s">
        <v>557</v>
      </c>
      <c r="C1058" s="29">
        <v>18.006872852233599</v>
      </c>
      <c r="D1058" s="28">
        <v>3.8761718171328901</v>
      </c>
      <c r="E1058" s="30"/>
      <c r="F1058" s="40" t="s">
        <v>461</v>
      </c>
    </row>
    <row r="1059" spans="1:6" customFormat="1" x14ac:dyDescent="0.4">
      <c r="A1059" s="40" t="s">
        <v>21</v>
      </c>
      <c r="B1059" s="40" t="s">
        <v>557</v>
      </c>
      <c r="C1059" s="29">
        <v>20</v>
      </c>
      <c r="D1059" s="28">
        <v>4.03157255616272</v>
      </c>
      <c r="E1059" s="30"/>
      <c r="F1059" s="40" t="s">
        <v>461</v>
      </c>
    </row>
    <row r="1060" spans="1:6" customFormat="1" x14ac:dyDescent="0.4">
      <c r="A1060" s="40" t="s">
        <v>21</v>
      </c>
      <c r="B1060" s="40" t="s">
        <v>557</v>
      </c>
      <c r="C1060" s="29">
        <v>22.027491408934701</v>
      </c>
      <c r="D1060" s="28">
        <v>4.6242986832249402</v>
      </c>
      <c r="E1060" s="30"/>
      <c r="F1060" s="40" t="s">
        <v>461</v>
      </c>
    </row>
    <row r="1061" spans="1:6" customFormat="1" x14ac:dyDescent="0.4">
      <c r="A1061" s="40" t="s">
        <v>21</v>
      </c>
      <c r="B1061" s="40" t="s">
        <v>557</v>
      </c>
      <c r="C1061" s="29">
        <v>24.020618556700999</v>
      </c>
      <c r="D1061" s="28">
        <v>2.4481875825462098</v>
      </c>
      <c r="E1061" s="30"/>
      <c r="F1061" s="40" t="s">
        <v>461</v>
      </c>
    </row>
    <row r="1062" spans="1:6" customFormat="1" x14ac:dyDescent="0.4">
      <c r="A1062" s="40" t="s">
        <v>21</v>
      </c>
      <c r="B1062" s="40" t="s">
        <v>557</v>
      </c>
      <c r="C1062" s="29">
        <v>26.013745704467301</v>
      </c>
      <c r="D1062" s="28">
        <v>1.72927138168533</v>
      </c>
      <c r="E1062" s="30"/>
      <c r="F1062" s="40" t="s">
        <v>461</v>
      </c>
    </row>
    <row r="1063" spans="1:6" customFormat="1" x14ac:dyDescent="0.4">
      <c r="A1063" s="40" t="s">
        <v>21</v>
      </c>
      <c r="B1063" s="40" t="s">
        <v>557</v>
      </c>
      <c r="C1063" s="29">
        <v>28.006872852233599</v>
      </c>
      <c r="D1063" s="28">
        <v>1.1560746708062299</v>
      </c>
      <c r="E1063" s="30"/>
      <c r="F1063" s="40" t="s">
        <v>461</v>
      </c>
    </row>
    <row r="1064" spans="1:6" customFormat="1" x14ac:dyDescent="0.4">
      <c r="A1064" s="40" t="s">
        <v>21</v>
      </c>
      <c r="B1064" s="40" t="s">
        <v>557</v>
      </c>
      <c r="C1064" s="29">
        <v>29.965635738831601</v>
      </c>
      <c r="D1064" s="28">
        <v>1.0198695117854599</v>
      </c>
      <c r="E1064" s="30"/>
      <c r="F1064" s="40" t="s">
        <v>461</v>
      </c>
    </row>
    <row r="1065" spans="1:6" customFormat="1" x14ac:dyDescent="0.4">
      <c r="A1065" s="40" t="s">
        <v>3</v>
      </c>
      <c r="B1065" s="40" t="s">
        <v>557</v>
      </c>
      <c r="C1065" s="29">
        <v>0.5</v>
      </c>
      <c r="D1065" s="30">
        <v>0.78</v>
      </c>
      <c r="E1065" s="30"/>
      <c r="F1065" s="40" t="s">
        <v>457</v>
      </c>
    </row>
    <row r="1066" spans="1:6" customFormat="1" x14ac:dyDescent="0.4">
      <c r="A1066" s="40" t="s">
        <v>3</v>
      </c>
      <c r="B1066" s="40" t="s">
        <v>557</v>
      </c>
      <c r="C1066" s="29">
        <v>1.5</v>
      </c>
      <c r="D1066" s="30">
        <v>0.88000000000000012</v>
      </c>
      <c r="E1066" s="30"/>
      <c r="F1066" s="40" t="s">
        <v>457</v>
      </c>
    </row>
    <row r="1067" spans="1:6" customFormat="1" x14ac:dyDescent="0.4">
      <c r="A1067" s="40" t="s">
        <v>3</v>
      </c>
      <c r="B1067" s="40" t="s">
        <v>557</v>
      </c>
      <c r="C1067" s="29">
        <v>2.5</v>
      </c>
      <c r="D1067" s="30">
        <v>0.71</v>
      </c>
      <c r="E1067" s="30"/>
      <c r="F1067" s="40" t="s">
        <v>457</v>
      </c>
    </row>
    <row r="1068" spans="1:6" customFormat="1" x14ac:dyDescent="0.4">
      <c r="A1068" s="40" t="s">
        <v>3</v>
      </c>
      <c r="B1068" s="40" t="s">
        <v>557</v>
      </c>
      <c r="C1068" s="29">
        <v>3.5</v>
      </c>
      <c r="D1068" s="30">
        <v>0.92999999999999994</v>
      </c>
      <c r="E1068" s="30"/>
      <c r="F1068" s="40" t="s">
        <v>457</v>
      </c>
    </row>
    <row r="1069" spans="1:6" customFormat="1" x14ac:dyDescent="0.4">
      <c r="A1069" s="40" t="s">
        <v>3</v>
      </c>
      <c r="B1069" s="40" t="s">
        <v>557</v>
      </c>
      <c r="C1069" s="29">
        <v>4.5</v>
      </c>
      <c r="D1069" s="30">
        <v>1.69</v>
      </c>
      <c r="E1069" s="30"/>
      <c r="F1069" s="40" t="s">
        <v>457</v>
      </c>
    </row>
    <row r="1070" spans="1:6" customFormat="1" x14ac:dyDescent="0.4">
      <c r="A1070" s="40" t="s">
        <v>3</v>
      </c>
      <c r="B1070" s="40" t="s">
        <v>557</v>
      </c>
      <c r="C1070" s="29">
        <v>5.5</v>
      </c>
      <c r="D1070" s="30">
        <v>0.96</v>
      </c>
      <c r="E1070" s="30"/>
      <c r="F1070" s="40" t="s">
        <v>457</v>
      </c>
    </row>
    <row r="1071" spans="1:6" customFormat="1" x14ac:dyDescent="0.4">
      <c r="A1071" s="40" t="s">
        <v>3</v>
      </c>
      <c r="B1071" s="40" t="s">
        <v>557</v>
      </c>
      <c r="C1071" s="29">
        <v>7.5</v>
      </c>
      <c r="D1071" s="30">
        <v>0.81</v>
      </c>
      <c r="E1071" s="30"/>
      <c r="F1071" s="40" t="s">
        <v>457</v>
      </c>
    </row>
    <row r="1072" spans="1:6" customFormat="1" x14ac:dyDescent="0.4">
      <c r="A1072" s="40" t="s">
        <v>3</v>
      </c>
      <c r="B1072" s="40" t="s">
        <v>557</v>
      </c>
      <c r="C1072" s="29">
        <v>8.5</v>
      </c>
      <c r="D1072" s="30">
        <v>0.8</v>
      </c>
      <c r="E1072" s="30"/>
      <c r="F1072" s="40" t="s">
        <v>457</v>
      </c>
    </row>
    <row r="1073" spans="1:6" customFormat="1" x14ac:dyDescent="0.4">
      <c r="A1073" s="40" t="s">
        <v>3</v>
      </c>
      <c r="B1073" s="40" t="s">
        <v>557</v>
      </c>
      <c r="C1073" s="29">
        <v>9.5</v>
      </c>
      <c r="D1073" s="30">
        <v>0.90999999999999992</v>
      </c>
      <c r="E1073" s="30"/>
      <c r="F1073" s="40" t="s">
        <v>457</v>
      </c>
    </row>
    <row r="1074" spans="1:6" customFormat="1" x14ac:dyDescent="0.4">
      <c r="A1074" s="40" t="s">
        <v>3</v>
      </c>
      <c r="B1074" s="40" t="s">
        <v>557</v>
      </c>
      <c r="C1074" s="29">
        <v>11</v>
      </c>
      <c r="D1074" s="30">
        <v>0.73</v>
      </c>
      <c r="E1074" s="30"/>
      <c r="F1074" s="40" t="s">
        <v>457</v>
      </c>
    </row>
    <row r="1075" spans="1:6" customFormat="1" x14ac:dyDescent="0.4">
      <c r="A1075" s="40" t="s">
        <v>3</v>
      </c>
      <c r="B1075" s="40" t="s">
        <v>557</v>
      </c>
      <c r="C1075" s="29">
        <v>15</v>
      </c>
      <c r="D1075" s="30">
        <v>0.78</v>
      </c>
      <c r="E1075" s="30"/>
      <c r="F1075" s="40" t="s">
        <v>457</v>
      </c>
    </row>
    <row r="1076" spans="1:6" customFormat="1" x14ac:dyDescent="0.4">
      <c r="A1076" s="40" t="s">
        <v>5</v>
      </c>
      <c r="B1076" s="40" t="s">
        <v>557</v>
      </c>
      <c r="C1076" s="29">
        <v>0.5</v>
      </c>
      <c r="D1076">
        <v>0.06</v>
      </c>
      <c r="E1076" s="30"/>
      <c r="F1076" s="40" t="s">
        <v>457</v>
      </c>
    </row>
    <row r="1077" spans="1:6" customFormat="1" x14ac:dyDescent="0.4">
      <c r="A1077" s="40" t="s">
        <v>5</v>
      </c>
      <c r="B1077" s="40" t="s">
        <v>557</v>
      </c>
      <c r="C1077" s="29">
        <v>1.5</v>
      </c>
      <c r="D1077">
        <v>0.12</v>
      </c>
      <c r="E1077" s="30"/>
      <c r="F1077" s="40" t="s">
        <v>457</v>
      </c>
    </row>
    <row r="1078" spans="1:6" customFormat="1" x14ac:dyDescent="0.4">
      <c r="A1078" s="40" t="s">
        <v>5</v>
      </c>
      <c r="B1078" s="40" t="s">
        <v>557</v>
      </c>
      <c r="C1078" s="29">
        <v>2.5</v>
      </c>
      <c r="D1078">
        <v>0.11</v>
      </c>
      <c r="E1078" s="30"/>
      <c r="F1078" s="40" t="s">
        <v>457</v>
      </c>
    </row>
    <row r="1079" spans="1:6" customFormat="1" x14ac:dyDescent="0.4">
      <c r="A1079" s="40" t="s">
        <v>5</v>
      </c>
      <c r="B1079" s="40" t="s">
        <v>557</v>
      </c>
      <c r="C1079" s="29">
        <v>3.5</v>
      </c>
      <c r="D1079">
        <v>0.09</v>
      </c>
      <c r="E1079" s="30"/>
      <c r="F1079" s="40" t="s">
        <v>457</v>
      </c>
    </row>
    <row r="1080" spans="1:6" customFormat="1" x14ac:dyDescent="0.4">
      <c r="A1080" s="40" t="s">
        <v>5</v>
      </c>
      <c r="B1080" s="40" t="s">
        <v>557</v>
      </c>
      <c r="C1080" s="29">
        <v>4.5</v>
      </c>
      <c r="D1080">
        <v>0.13</v>
      </c>
      <c r="E1080" s="30"/>
      <c r="F1080" s="40" t="s">
        <v>457</v>
      </c>
    </row>
    <row r="1081" spans="1:6" customFormat="1" x14ac:dyDescent="0.4">
      <c r="A1081" s="40" t="s">
        <v>5</v>
      </c>
      <c r="B1081" s="40" t="s">
        <v>557</v>
      </c>
      <c r="C1081" s="29">
        <v>5.5</v>
      </c>
      <c r="D1081">
        <v>0.15</v>
      </c>
      <c r="E1081" s="30"/>
      <c r="F1081" s="40" t="s">
        <v>457</v>
      </c>
    </row>
    <row r="1082" spans="1:6" customFormat="1" x14ac:dyDescent="0.4">
      <c r="A1082" s="40" t="s">
        <v>5</v>
      </c>
      <c r="B1082" s="40" t="s">
        <v>557</v>
      </c>
      <c r="C1082" s="29">
        <v>7.5</v>
      </c>
      <c r="D1082">
        <v>0.13</v>
      </c>
      <c r="E1082" s="30"/>
      <c r="F1082" s="40" t="s">
        <v>457</v>
      </c>
    </row>
    <row r="1083" spans="1:6" customFormat="1" x14ac:dyDescent="0.4">
      <c r="A1083" s="40" t="s">
        <v>5</v>
      </c>
      <c r="B1083" s="40" t="s">
        <v>557</v>
      </c>
      <c r="C1083" s="29">
        <v>8.5</v>
      </c>
      <c r="D1083">
        <v>0.15</v>
      </c>
      <c r="E1083" s="30"/>
      <c r="F1083" s="40" t="s">
        <v>457</v>
      </c>
    </row>
    <row r="1084" spans="1:6" customFormat="1" x14ac:dyDescent="0.4">
      <c r="A1084" s="40" t="s">
        <v>5</v>
      </c>
      <c r="B1084" s="40" t="s">
        <v>557</v>
      </c>
      <c r="C1084" s="29">
        <v>9.5</v>
      </c>
      <c r="D1084">
        <v>0.16</v>
      </c>
      <c r="E1084" s="30"/>
      <c r="F1084" s="40" t="s">
        <v>457</v>
      </c>
    </row>
    <row r="1085" spans="1:6" customFormat="1" x14ac:dyDescent="0.4">
      <c r="A1085" s="40" t="s">
        <v>5</v>
      </c>
      <c r="B1085" s="40" t="s">
        <v>557</v>
      </c>
      <c r="C1085" s="29">
        <v>11</v>
      </c>
      <c r="D1085">
        <v>0.2</v>
      </c>
      <c r="E1085" s="30"/>
      <c r="F1085" s="40" t="s">
        <v>457</v>
      </c>
    </row>
    <row r="1086" spans="1:6" customFormat="1" x14ac:dyDescent="0.4">
      <c r="A1086" s="40" t="s">
        <v>5</v>
      </c>
      <c r="B1086" s="40" t="s">
        <v>557</v>
      </c>
      <c r="C1086" s="29">
        <v>15</v>
      </c>
      <c r="D1086">
        <v>0.25</v>
      </c>
      <c r="E1086" s="30"/>
      <c r="F1086" s="40" t="s">
        <v>457</v>
      </c>
    </row>
  </sheetData>
  <phoneticPr fontId="16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substances</vt:lpstr>
      <vt:lpstr>speciation</vt:lpstr>
      <vt:lpstr>adsorption</vt:lpstr>
      <vt:lpstr>reactions</vt:lpstr>
      <vt:lpstr>mineral</vt:lpstr>
      <vt:lpstr>parameters</vt:lpstr>
      <vt:lpstr>Sheet1</vt:lpstr>
      <vt:lpstr>options</vt:lpstr>
      <vt:lpstr>data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Jianghui Du</dc:creator>
  <cp:lastModifiedBy>Jianghui Du</cp:lastModifiedBy>
  <dcterms:created xsi:type="dcterms:W3CDTF">2020-10-16T12:55:21Z</dcterms:created>
  <dcterms:modified xsi:type="dcterms:W3CDTF">2021-10-29T14:10:14Z</dcterms:modified>
</cp:coreProperties>
</file>