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博士\博一下课程\bio课\preliem\"/>
    </mc:Choice>
  </mc:AlternateContent>
  <xr:revisionPtr revIDLastSave="0" documentId="13_ncr:1_{D4B32373-4C7D-44FD-80D0-53F60942CFC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a" sheetId="1" r:id="rId1"/>
    <sheet name="1c,1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25" i="2"/>
  <c r="D25" i="2"/>
  <c r="E25" i="2"/>
  <c r="B16" i="2"/>
  <c r="C16" i="2"/>
  <c r="B17" i="2"/>
  <c r="C17" i="2"/>
  <c r="B18" i="2"/>
  <c r="C18" i="2"/>
  <c r="B19" i="2"/>
  <c r="C19" i="2"/>
  <c r="B20" i="2"/>
  <c r="C20" i="2"/>
  <c r="B21" i="2"/>
  <c r="C21" i="2"/>
  <c r="B15" i="2"/>
  <c r="C15" i="2"/>
  <c r="B3" i="2"/>
  <c r="C3" i="2"/>
  <c r="B4" i="2"/>
  <c r="C4" i="2"/>
  <c r="B5" i="2"/>
  <c r="C5" i="2"/>
  <c r="B6" i="2"/>
  <c r="C6" i="2"/>
  <c r="B7" i="2"/>
  <c r="C7" i="2"/>
  <c r="B8" i="2"/>
  <c r="C8" i="2"/>
  <c r="C2" i="2"/>
  <c r="B10" i="1"/>
  <c r="B11" i="1"/>
  <c r="B12" i="1"/>
  <c r="B13" i="1"/>
  <c r="B14" i="1"/>
  <c r="B15" i="1"/>
  <c r="B9" i="1"/>
</calcChain>
</file>

<file path=xl/sharedStrings.xml><?xml version="1.0" encoding="utf-8"?>
<sst xmlns="http://schemas.openxmlformats.org/spreadsheetml/2006/main" count="50" uniqueCount="46">
  <si>
    <t>B = &lt;Mc&gt;*Nc*V</t>
    <phoneticPr fontId="1" type="noConversion"/>
  </si>
  <si>
    <t>&lt;Mc&gt;  average mass/cell, for E. coli, it is 3*10^(-13)    (unit: gDW/cell)</t>
    <phoneticPr fontId="1" type="noConversion"/>
  </si>
  <si>
    <t>Nc    cell count in the sample, for OD=0.1, it is 1*10^8     (unit: cell/mL)</t>
    <phoneticPr fontId="1" type="noConversion"/>
  </si>
  <si>
    <t>V      sample volumn, it is 1    (unit: mL)</t>
    <phoneticPr fontId="1" type="noConversion"/>
  </si>
  <si>
    <t xml:space="preserve">B = </t>
    <phoneticPr fontId="1" type="noConversion"/>
  </si>
  <si>
    <t>3*10^(-5)</t>
    <phoneticPr fontId="1" type="noConversion"/>
  </si>
  <si>
    <t>Unit: gDW</t>
    <phoneticPr fontId="1" type="noConversion"/>
  </si>
  <si>
    <t>&lt;n&gt;</t>
    <phoneticPr fontId="1" type="noConversion"/>
  </si>
  <si>
    <t>Convert &lt;n&gt; (mRNA/cell) to (nmol/gDW)</t>
    <phoneticPr fontId="1" type="noConversion"/>
  </si>
  <si>
    <t>IPTG(mM)</t>
    <phoneticPr fontId="1" type="noConversion"/>
  </si>
  <si>
    <t>IPTG(nmol/gDW)</t>
  </si>
  <si>
    <t>IPTG(nmol/gDW)</t>
    <phoneticPr fontId="1" type="noConversion"/>
  </si>
  <si>
    <t>log IPTG</t>
  </si>
  <si>
    <t>log IPTG</t>
    <phoneticPr fontId="1" type="noConversion"/>
  </si>
  <si>
    <t>Experimental results</t>
    <phoneticPr fontId="1" type="noConversion"/>
  </si>
  <si>
    <t>Estimated results</t>
    <phoneticPr fontId="1" type="noConversion"/>
  </si>
  <si>
    <t>Parameter</t>
    <phoneticPr fontId="1" type="noConversion"/>
  </si>
  <si>
    <t>Value</t>
    <phoneticPr fontId="1" type="noConversion"/>
  </si>
  <si>
    <t>Source</t>
    <phoneticPr fontId="1" type="noConversion"/>
  </si>
  <si>
    <t>Kx (gain)</t>
    <phoneticPr fontId="1" type="noConversion"/>
  </si>
  <si>
    <t>W1</t>
    <phoneticPr fontId="1" type="noConversion"/>
  </si>
  <si>
    <t>In the first experimental result (0.1052 when (IPTG)=0), we know u=W1/(1+W1). Then we can conclude W1/(1+W1)=0.1052/0.5150=0.2043, thus W1=0.2567</t>
    <phoneticPr fontId="1" type="noConversion"/>
  </si>
  <si>
    <t>Max expression</t>
    <phoneticPr fontId="1" type="noConversion"/>
  </si>
  <si>
    <t>Min expression</t>
    <phoneticPr fontId="1" type="noConversion"/>
  </si>
  <si>
    <t>fI=?</t>
    <phoneticPr fontId="1" type="noConversion"/>
  </si>
  <si>
    <t>Now we calculate the W2*fI value of each experiment.</t>
    <phoneticPr fontId="1" type="noConversion"/>
  </si>
  <si>
    <t>Results</t>
    <phoneticPr fontId="1" type="noConversion"/>
  </si>
  <si>
    <t>u=?</t>
    <phoneticPr fontId="1" type="noConversion"/>
  </si>
  <si>
    <t>W2</t>
    <phoneticPr fontId="1" type="noConversion"/>
  </si>
  <si>
    <t xml:space="preserve">After IPTG(mM)&gt;0.216, experimental results keep at 0.5150. Here u=1, so we can conclude the gain function Kx=0.5150. </t>
    <phoneticPr fontId="1" type="noConversion"/>
  </si>
  <si>
    <t>Guess when fI=0.5</t>
    <phoneticPr fontId="1" type="noConversion"/>
  </si>
  <si>
    <t>K</t>
    <phoneticPr fontId="1" type="noConversion"/>
  </si>
  <si>
    <t>n</t>
    <phoneticPr fontId="1" type="noConversion"/>
  </si>
  <si>
    <t>Fitting the results</t>
    <phoneticPr fontId="1" type="noConversion"/>
  </si>
  <si>
    <t>Estimated fI</t>
    <phoneticPr fontId="1" type="noConversion"/>
  </si>
  <si>
    <t>Since fI=(I^n)/(K^n+I^n), it should in the region of (0,1). Then we got the guess of W2=10000.</t>
    <phoneticPr fontId="1" type="noConversion"/>
  </si>
  <si>
    <t>W2 should be large enough compared with W1</t>
    <phoneticPr fontId="1" type="noConversion"/>
  </si>
  <si>
    <t>Estimated u</t>
    <phoneticPr fontId="1" type="noConversion"/>
  </si>
  <si>
    <t>Guess randomly</t>
    <phoneticPr fontId="1" type="noConversion"/>
  </si>
  <si>
    <t>We estimate the K value from the IPTG amount when fI=0.5. It should be between (0.00176, 0.0072).</t>
    <phoneticPr fontId="1" type="noConversion"/>
  </si>
  <si>
    <t>Experiemental results</t>
    <phoneticPr fontId="1" type="noConversion"/>
  </si>
  <si>
    <t>fl</t>
    <phoneticPr fontId="1" type="noConversion"/>
  </si>
  <si>
    <t>u</t>
    <phoneticPr fontId="1" type="noConversion"/>
  </si>
  <si>
    <t>results</t>
    <phoneticPr fontId="1" type="noConversion"/>
  </si>
  <si>
    <t>Plot</t>
    <phoneticPr fontId="1" type="noConversion"/>
  </si>
  <si>
    <t>It fits well. The shape is correct.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</si>
</sst>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E+00"/>
    <numFmt numFmtId="182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182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'1c,1d'!$B$44</c:f>
              <c:strCache>
                <c:ptCount val="1"/>
                <c:pt idx="0">
                  <c:v>Estimated 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'1c,1d'!$A$45:$A$50</c:f>
              <c:numCache>
                <c:formatCode>General</c:formatCode>
                <c:ptCount val="6"/>
                <c:pt idx="0">
                  <c:v>-5.7781512503836439</c:v>
                </c:pt>
                <c:pt idx="1">
                  <c:v>-4.7781512503836439</c:v>
                </c:pt>
                <c:pt idx="2">
                  <c:v>-3.3979400086720375</c:v>
                </c:pt>
                <c:pt idx="3">
                  <c:v>-2.7528453851188734</c:v>
                </c:pt>
                <c:pt idx="4">
                  <c:v>-2.1426675035687315</c:v>
                </c:pt>
                <c:pt idx="5">
                  <c:v>-1.4771212547196626</c:v>
                </c:pt>
              </c:numCache>
            </c:numRef>
          </c:xVal>
          <c:yVal>
            <c:numRef>
              <c:f>'1c,1d'!$B$45:$B$50</c:f>
              <c:numCache>
                <c:formatCode>0.0000_ </c:formatCode>
                <c:ptCount val="6"/>
                <c:pt idx="0">
                  <c:v>0.10521151817969879</c:v>
                </c:pt>
                <c:pt idx="1">
                  <c:v>0.10668830439358229</c:v>
                </c:pt>
                <c:pt idx="2">
                  <c:v>0.38252117075751868</c:v>
                </c:pt>
                <c:pt idx="3">
                  <c:v>0.50427538411028894</c:v>
                </c:pt>
                <c:pt idx="4">
                  <c:v>0.51337543380843409</c:v>
                </c:pt>
                <c:pt idx="5">
                  <c:v>0.51394468289652373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0-4D16-A5E8-7A599A802707}"/>
            </c:ext>
          </c:extLst>
        </c:ser>
        <c:ser>
          <c:idx val="1"/>
          <c:order val="1"/>
          <c:tx>
            <c:strRef>
              <c:f>'1c,1d'!$C$44</c:f>
              <c:strCache>
                <c:ptCount val="1"/>
                <c:pt idx="0">
                  <c:v>Experimental results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'1c,1d'!$A$45:$A$50</c:f>
              <c:numCache>
                <c:formatCode>General</c:formatCode>
                <c:ptCount val="6"/>
                <c:pt idx="0">
                  <c:v>-5.7781512503836439</c:v>
                </c:pt>
                <c:pt idx="1">
                  <c:v>-4.7781512503836439</c:v>
                </c:pt>
                <c:pt idx="2">
                  <c:v>-3.3979400086720375</c:v>
                </c:pt>
                <c:pt idx="3">
                  <c:v>-2.7528453851188734</c:v>
                </c:pt>
                <c:pt idx="4">
                  <c:v>-2.1426675035687315</c:v>
                </c:pt>
                <c:pt idx="5">
                  <c:v>-1.4771212547196626</c:v>
                </c:pt>
              </c:numCache>
            </c:numRef>
          </c:xVal>
          <c:yVal>
            <c:numRef>
              <c:f>'1c,1d'!$C$45:$C$50</c:f>
              <c:numCache>
                <c:formatCode>0.0000_ </c:formatCode>
                <c:ptCount val="6"/>
                <c:pt idx="0">
                  <c:v>0.11627906976744189</c:v>
                </c:pt>
                <c:pt idx="1">
                  <c:v>0.22702104097452938</c:v>
                </c:pt>
                <c:pt idx="2">
                  <c:v>0.37098560354374316</c:v>
                </c:pt>
                <c:pt idx="3">
                  <c:v>0.47619047619047633</c:v>
                </c:pt>
                <c:pt idx="4">
                  <c:v>0.51495016611295696</c:v>
                </c:pt>
                <c:pt idx="5">
                  <c:v>0.51495016611295696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0-4D16-A5E8-7A599A80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18320"/>
        <c:axId val="947339872"/>
      </c:scatterChart>
      <c:valAx>
        <c:axId val="9411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339872"/>
        <c:crosses val="autoZero"/>
        <c:crossBetween val="midCat"/>
      </c:valAx>
      <c:valAx>
        <c:axId val="9473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11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42</xdr:row>
      <xdr:rowOff>104775</xdr:rowOff>
    </xdr:from>
    <xdr:to>
      <xdr:col>7</xdr:col>
      <xdr:colOff>452437</xdr:colOff>
      <xdr:row>57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21EF3F-42F8-43C2-A44F-8A5533AD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15" sqref="C15"/>
    </sheetView>
  </sheetViews>
  <sheetFormatPr defaultRowHeight="14.25" x14ac:dyDescent="0.2"/>
  <cols>
    <col min="2" max="2" width="11.875" customWidth="1"/>
  </cols>
  <sheetData>
    <row r="1" spans="1:3" x14ac:dyDescent="0.2">
      <c r="A1" t="s">
        <v>0</v>
      </c>
      <c r="C1" t="s">
        <v>1</v>
      </c>
    </row>
    <row r="2" spans="1:3" x14ac:dyDescent="0.2">
      <c r="C2" t="s">
        <v>2</v>
      </c>
    </row>
    <row r="3" spans="1:3" x14ac:dyDescent="0.2">
      <c r="C3" t="s">
        <v>3</v>
      </c>
    </row>
    <row r="5" spans="1:3" x14ac:dyDescent="0.2">
      <c r="A5" t="s">
        <v>4</v>
      </c>
      <c r="B5" t="s">
        <v>5</v>
      </c>
      <c r="C5" t="s">
        <v>6</v>
      </c>
    </row>
    <row r="7" spans="1:3" x14ac:dyDescent="0.2">
      <c r="A7" t="s">
        <v>8</v>
      </c>
    </row>
    <row r="8" spans="1:3" x14ac:dyDescent="0.2">
      <c r="A8" t="s">
        <v>7</v>
      </c>
    </row>
    <row r="9" spans="1:3" x14ac:dyDescent="0.2">
      <c r="A9">
        <v>19</v>
      </c>
      <c r="B9" s="2">
        <f>A9/(6.02*10^23*3*10^(-13))*10^9</f>
        <v>0.10520487264673313</v>
      </c>
    </row>
    <row r="10" spans="1:3" x14ac:dyDescent="0.2">
      <c r="A10">
        <v>21</v>
      </c>
      <c r="B10" s="2">
        <f t="shared" ref="B10:B15" si="0">A10/(6.02*10^23*3*10^(-13))*10^9</f>
        <v>0.11627906976744189</v>
      </c>
    </row>
    <row r="11" spans="1:3" x14ac:dyDescent="0.2">
      <c r="A11">
        <v>41</v>
      </c>
      <c r="B11" s="2">
        <f t="shared" si="0"/>
        <v>0.22702104097452938</v>
      </c>
    </row>
    <row r="12" spans="1:3" x14ac:dyDescent="0.2">
      <c r="A12">
        <v>67</v>
      </c>
      <c r="B12" s="2">
        <f t="shared" si="0"/>
        <v>0.37098560354374316</v>
      </c>
    </row>
    <row r="13" spans="1:3" x14ac:dyDescent="0.2">
      <c r="A13">
        <v>86</v>
      </c>
      <c r="B13" s="2">
        <f t="shared" si="0"/>
        <v>0.47619047619047633</v>
      </c>
    </row>
    <row r="14" spans="1:3" x14ac:dyDescent="0.2">
      <c r="A14">
        <v>93</v>
      </c>
      <c r="B14" s="2">
        <f t="shared" si="0"/>
        <v>0.51495016611295696</v>
      </c>
    </row>
    <row r="15" spans="1:3" x14ac:dyDescent="0.2">
      <c r="A15">
        <v>93</v>
      </c>
      <c r="B15" s="2">
        <f t="shared" si="0"/>
        <v>0.51495016611295696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F67A-E1C5-4737-9027-93CAA3A640E4}">
  <dimension ref="A1:I52"/>
  <sheetViews>
    <sheetView tabSelected="1" workbookViewId="0">
      <selection activeCell="I44" sqref="I44"/>
    </sheetView>
  </sheetViews>
  <sheetFormatPr defaultRowHeight="14.25" x14ac:dyDescent="0.2"/>
  <cols>
    <col min="2" max="2" width="15" customWidth="1"/>
    <col min="3" max="3" width="16.5" customWidth="1"/>
    <col min="4" max="4" width="12.25" customWidth="1"/>
    <col min="5" max="5" width="17" customWidth="1"/>
    <col min="6" max="6" width="14.625" customWidth="1"/>
    <col min="7" max="7" width="15.25" customWidth="1"/>
    <col min="9" max="9" width="40.25" customWidth="1"/>
    <col min="10" max="10" width="10.5" customWidth="1"/>
    <col min="12" max="12" width="18.375" customWidth="1"/>
  </cols>
  <sheetData>
    <row r="1" spans="1:9" x14ac:dyDescent="0.2">
      <c r="A1" t="s">
        <v>9</v>
      </c>
      <c r="B1" t="s">
        <v>11</v>
      </c>
      <c r="C1" t="s">
        <v>13</v>
      </c>
      <c r="E1" t="s">
        <v>14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 s="3">
        <v>0</v>
      </c>
      <c r="C2" t="e">
        <f>LOG(B2)</f>
        <v>#NUM!</v>
      </c>
      <c r="E2" s="2">
        <v>0.10520487264673313</v>
      </c>
      <c r="G2" t="s">
        <v>19</v>
      </c>
      <c r="H2">
        <v>0.51500000000000001</v>
      </c>
      <c r="I2" t="s">
        <v>22</v>
      </c>
    </row>
    <row r="3" spans="1:9" x14ac:dyDescent="0.2">
      <c r="A3">
        <v>5.0000000000000002E-5</v>
      </c>
      <c r="B3" s="1">
        <f t="shared" ref="B3:B8" si="0">A3*10^(-6)/(3*10^(-5))</f>
        <v>1.6666666666666665E-6</v>
      </c>
      <c r="C3">
        <f t="shared" ref="C3:C8" si="1">LOG(B3)</f>
        <v>-5.7781512503836439</v>
      </c>
      <c r="E3" s="2">
        <v>0.11627906976744189</v>
      </c>
      <c r="G3" t="s">
        <v>20</v>
      </c>
      <c r="H3">
        <v>0.25669999999999998</v>
      </c>
      <c r="I3" t="s">
        <v>23</v>
      </c>
    </row>
    <row r="4" spans="1:9" x14ac:dyDescent="0.2">
      <c r="A4">
        <v>5.0000000000000001E-4</v>
      </c>
      <c r="B4" s="1">
        <f>A4*10^(-6)/(3*10^(-5))</f>
        <v>1.6666666666666664E-5</v>
      </c>
      <c r="C4">
        <f t="shared" si="1"/>
        <v>-4.7781512503836439</v>
      </c>
      <c r="E4" s="2">
        <v>0.22702104097452938</v>
      </c>
      <c r="G4" t="s">
        <v>28</v>
      </c>
      <c r="H4">
        <v>500</v>
      </c>
      <c r="I4" t="s">
        <v>36</v>
      </c>
    </row>
    <row r="5" spans="1:9" x14ac:dyDescent="0.2">
      <c r="A5">
        <v>1.2E-2</v>
      </c>
      <c r="B5" s="1">
        <f t="shared" si="0"/>
        <v>3.9999999999999996E-4</v>
      </c>
      <c r="C5">
        <f t="shared" si="1"/>
        <v>-3.3979400086720375</v>
      </c>
      <c r="E5" s="2">
        <v>0.37098560354374316</v>
      </c>
      <c r="G5" t="s">
        <v>31</v>
      </c>
      <c r="H5">
        <v>5.4999999999999997E-3</v>
      </c>
      <c r="I5" t="s">
        <v>30</v>
      </c>
    </row>
    <row r="6" spans="1:9" x14ac:dyDescent="0.2">
      <c r="A6">
        <v>5.2999999999999999E-2</v>
      </c>
      <c r="B6" s="1">
        <f t="shared" si="0"/>
        <v>1.7666666666666664E-3</v>
      </c>
      <c r="C6">
        <f t="shared" si="1"/>
        <v>-2.7528453851188734</v>
      </c>
      <c r="E6" s="2">
        <v>0.47619047619047633</v>
      </c>
      <c r="G6" t="s">
        <v>32</v>
      </c>
      <c r="H6">
        <v>2</v>
      </c>
      <c r="I6" t="s">
        <v>38</v>
      </c>
    </row>
    <row r="7" spans="1:9" x14ac:dyDescent="0.2">
      <c r="A7">
        <v>0.216</v>
      </c>
      <c r="B7" s="1">
        <f t="shared" si="0"/>
        <v>7.1999999999999981E-3</v>
      </c>
      <c r="C7">
        <f t="shared" si="1"/>
        <v>-2.1426675035687315</v>
      </c>
      <c r="E7" s="2">
        <v>0.51495016611295696</v>
      </c>
    </row>
    <row r="8" spans="1:9" x14ac:dyDescent="0.2">
      <c r="A8">
        <v>1</v>
      </c>
      <c r="B8" s="1">
        <f t="shared" si="0"/>
        <v>3.3333333333333326E-2</v>
      </c>
      <c r="C8">
        <f t="shared" si="1"/>
        <v>-1.4771212547196626</v>
      </c>
      <c r="E8" s="2">
        <v>0.51495016611295696</v>
      </c>
    </row>
    <row r="9" spans="1:9" x14ac:dyDescent="0.2">
      <c r="G9" s="2"/>
    </row>
    <row r="10" spans="1:9" x14ac:dyDescent="0.2">
      <c r="A10" t="s">
        <v>29</v>
      </c>
    </row>
    <row r="11" spans="1:9" x14ac:dyDescent="0.2">
      <c r="A11" t="s">
        <v>35</v>
      </c>
    </row>
    <row r="12" spans="1:9" x14ac:dyDescent="0.2">
      <c r="A12" t="s">
        <v>21</v>
      </c>
    </row>
    <row r="13" spans="1:9" x14ac:dyDescent="0.2">
      <c r="A13" t="s">
        <v>25</v>
      </c>
      <c r="F13" t="s">
        <v>39</v>
      </c>
    </row>
    <row r="14" spans="1:9" x14ac:dyDescent="0.2">
      <c r="A14" t="s">
        <v>26</v>
      </c>
      <c r="B14" t="s">
        <v>27</v>
      </c>
      <c r="C14" t="s">
        <v>24</v>
      </c>
      <c r="F14" t="s">
        <v>10</v>
      </c>
    </row>
    <row r="15" spans="1:9" x14ac:dyDescent="0.2">
      <c r="A15" s="2">
        <v>0.10520487264673313</v>
      </c>
      <c r="B15" s="2">
        <f>A15/0.515</f>
        <v>0.2042813061101614</v>
      </c>
      <c r="C15" s="1">
        <f>(0.2567-1.2567*B15)/((B15-1)*10330)</f>
        <v>2.4717697071932775E-9</v>
      </c>
      <c r="F15">
        <v>0</v>
      </c>
      <c r="G15" s="1"/>
    </row>
    <row r="16" spans="1:9" x14ac:dyDescent="0.2">
      <c r="A16" s="2">
        <v>0.11627906976744189</v>
      </c>
      <c r="B16" s="2">
        <f t="shared" ref="B16:B21" si="2">A16/0.515</f>
        <v>0.22578460149017843</v>
      </c>
      <c r="C16" s="1">
        <f t="shared" ref="C16:C21" si="3">(0.2567-1.2567*B16)/((B16-1)*10330)</f>
        <v>3.3814339680595832E-6</v>
      </c>
      <c r="E16" s="1"/>
      <c r="F16" s="1">
        <v>1.6666666666666665E-6</v>
      </c>
      <c r="G16" s="1"/>
    </row>
    <row r="17" spans="1:7" x14ac:dyDescent="0.2">
      <c r="A17" s="2">
        <v>0.22702104097452938</v>
      </c>
      <c r="B17" s="2">
        <f t="shared" si="2"/>
        <v>0.44081755529034833</v>
      </c>
      <c r="C17" s="1">
        <f t="shared" si="3"/>
        <v>5.1464191440393547E-5</v>
      </c>
      <c r="E17" s="1"/>
      <c r="F17" s="1">
        <v>1.6666666666666664E-5</v>
      </c>
      <c r="G17" s="1"/>
    </row>
    <row r="18" spans="1:7" x14ac:dyDescent="0.2">
      <c r="A18" s="2">
        <v>0.37098560354374316</v>
      </c>
      <c r="B18" s="2">
        <f t="shared" si="2"/>
        <v>0.72036039523056927</v>
      </c>
      <c r="C18" s="1">
        <f t="shared" si="3"/>
        <v>2.2452385031512494E-4</v>
      </c>
      <c r="E18" s="1"/>
      <c r="F18" s="1">
        <v>3.9999999999999996E-4</v>
      </c>
      <c r="G18" s="1"/>
    </row>
    <row r="19" spans="1:7" x14ac:dyDescent="0.2">
      <c r="A19" s="2">
        <v>0.47619047619047633</v>
      </c>
      <c r="B19" s="2">
        <f t="shared" si="2"/>
        <v>0.92464170134073076</v>
      </c>
      <c r="C19" s="1">
        <f t="shared" si="3"/>
        <v>1.1629466263607744E-3</v>
      </c>
      <c r="E19" s="1"/>
      <c r="F19" s="1">
        <v>1.7666666666666664E-3</v>
      </c>
      <c r="G19" s="1"/>
    </row>
    <row r="20" spans="1:7" x14ac:dyDescent="0.2">
      <c r="A20" s="2">
        <v>0.51495016611295696</v>
      </c>
      <c r="B20" s="2">
        <f t="shared" si="2"/>
        <v>0.99990323517079016</v>
      </c>
      <c r="C20" s="1">
        <f t="shared" si="3"/>
        <v>1.0002978347878708</v>
      </c>
      <c r="E20" s="1"/>
      <c r="F20" s="1">
        <v>7.1999999999999981E-3</v>
      </c>
      <c r="G20" s="1"/>
    </row>
    <row r="21" spans="1:7" x14ac:dyDescent="0.2">
      <c r="A21" s="2">
        <v>0.51495016611295696</v>
      </c>
      <c r="B21" s="2">
        <f t="shared" si="2"/>
        <v>0.99990323517079016</v>
      </c>
      <c r="C21" s="1">
        <f t="shared" si="3"/>
        <v>1.0002978347878708</v>
      </c>
      <c r="E21" s="1"/>
      <c r="F21" s="1">
        <v>3.3333333333333326E-2</v>
      </c>
      <c r="G21" s="1"/>
    </row>
    <row r="23" spans="1:7" x14ac:dyDescent="0.2">
      <c r="A23" t="s">
        <v>33</v>
      </c>
    </row>
    <row r="24" spans="1:7" x14ac:dyDescent="0.2">
      <c r="B24" t="s">
        <v>10</v>
      </c>
      <c r="C24" t="s">
        <v>34</v>
      </c>
      <c r="D24" t="s">
        <v>37</v>
      </c>
      <c r="E24" t="s">
        <v>15</v>
      </c>
    </row>
    <row r="25" spans="1:7" x14ac:dyDescent="0.2">
      <c r="B25">
        <v>0</v>
      </c>
      <c r="C25" s="1">
        <f>B25^$H$6/($H$5^$H$6+B25^$H$6)</f>
        <v>0</v>
      </c>
      <c r="D25" s="2">
        <f>($H$3+$H$4*C25)/(1+$H$3+$H$4*C25)</f>
        <v>0.20426513885573327</v>
      </c>
      <c r="E25" s="2">
        <f>D25*$H$2</f>
        <v>0.10519654651070263</v>
      </c>
    </row>
    <row r="26" spans="1:7" x14ac:dyDescent="0.2">
      <c r="B26" s="1">
        <v>1.6666666666666665E-6</v>
      </c>
      <c r="C26" s="1">
        <f t="shared" ref="C26:C31" si="4">B26^$H$6/($H$5^$H$6+B26^$H$6)</f>
        <v>9.1827356122373153E-8</v>
      </c>
      <c r="D26" s="2">
        <f t="shared" ref="D26:D31" si="5">($H$3+$H$4*C26)/(1+$H$3+$H$4*C26)</f>
        <v>0.20429421005766754</v>
      </c>
      <c r="E26" s="2">
        <f t="shared" ref="E26:E31" si="6">D26*$H$2</f>
        <v>0.10521151817969879</v>
      </c>
    </row>
    <row r="27" spans="1:7" x14ac:dyDescent="0.2">
      <c r="B27" s="1">
        <v>1.6666666666666664E-5</v>
      </c>
      <c r="C27" s="1">
        <f t="shared" si="4"/>
        <v>9.1826521335892233E-6</v>
      </c>
      <c r="D27" s="2">
        <f t="shared" si="5"/>
        <v>0.20716175610404328</v>
      </c>
      <c r="E27" s="2">
        <f t="shared" si="6"/>
        <v>0.10668830439358229</v>
      </c>
    </row>
    <row r="28" spans="1:7" x14ac:dyDescent="0.2">
      <c r="B28" s="1">
        <v>3.9999999999999996E-4</v>
      </c>
      <c r="C28" s="1">
        <f t="shared" si="4"/>
        <v>5.2614271621177246E-3</v>
      </c>
      <c r="D28" s="2">
        <f t="shared" si="5"/>
        <v>0.74275955486896827</v>
      </c>
      <c r="E28" s="2">
        <f t="shared" si="6"/>
        <v>0.38252117075751868</v>
      </c>
    </row>
    <row r="29" spans="1:7" x14ac:dyDescent="0.2">
      <c r="B29" s="1">
        <v>1.7666666666666664E-3</v>
      </c>
      <c r="C29" s="1">
        <f t="shared" si="4"/>
        <v>9.3527335686222277E-2</v>
      </c>
      <c r="D29" s="2">
        <f t="shared" si="5"/>
        <v>0.97917550312677459</v>
      </c>
      <c r="E29" s="2">
        <f t="shared" si="6"/>
        <v>0.50427538411028894</v>
      </c>
    </row>
    <row r="30" spans="1:7" x14ac:dyDescent="0.2">
      <c r="B30" s="1">
        <v>7.1999999999999981E-3</v>
      </c>
      <c r="C30" s="1">
        <f t="shared" si="4"/>
        <v>0.63150200998903627</v>
      </c>
      <c r="D30" s="2">
        <f t="shared" si="5"/>
        <v>0.99684550254064863</v>
      </c>
      <c r="E30" s="2">
        <f t="shared" si="6"/>
        <v>0.51337543380843409</v>
      </c>
    </row>
    <row r="31" spans="1:7" x14ac:dyDescent="0.2">
      <c r="B31" s="1">
        <v>3.3333333333333326E-2</v>
      </c>
      <c r="C31" s="1">
        <f t="shared" si="4"/>
        <v>0.97349655625593234</v>
      </c>
      <c r="D31" s="2">
        <f t="shared" si="5"/>
        <v>0.99795084057577421</v>
      </c>
      <c r="E31" s="2">
        <f t="shared" si="6"/>
        <v>0.51394468289652373</v>
      </c>
    </row>
    <row r="32" spans="1:7" x14ac:dyDescent="0.2">
      <c r="A32" t="s">
        <v>40</v>
      </c>
    </row>
    <row r="33" spans="1:5" x14ac:dyDescent="0.2">
      <c r="B33" t="s">
        <v>10</v>
      </c>
      <c r="C33" t="s">
        <v>41</v>
      </c>
      <c r="D33" t="s">
        <v>42</v>
      </c>
      <c r="E33" t="s">
        <v>43</v>
      </c>
    </row>
    <row r="34" spans="1:5" x14ac:dyDescent="0.2">
      <c r="B34">
        <v>0</v>
      </c>
      <c r="C34" s="1">
        <v>2.4717697071932775E-9</v>
      </c>
      <c r="D34" s="2">
        <v>0.2042813061101614</v>
      </c>
      <c r="E34" s="2">
        <v>0.10520487264673313</v>
      </c>
    </row>
    <row r="35" spans="1:5" x14ac:dyDescent="0.2">
      <c r="B35" s="1">
        <v>1.6666666666666665E-6</v>
      </c>
      <c r="C35" s="1">
        <v>3.3814339680595832E-6</v>
      </c>
      <c r="D35" s="2">
        <v>0.22578460149017843</v>
      </c>
      <c r="E35" s="2">
        <v>0.11627906976744189</v>
      </c>
    </row>
    <row r="36" spans="1:5" x14ac:dyDescent="0.2">
      <c r="B36" s="1">
        <v>1.6666666666666664E-5</v>
      </c>
      <c r="C36" s="1">
        <v>5.1464191440393547E-5</v>
      </c>
      <c r="D36" s="2">
        <v>0.44081755529034833</v>
      </c>
      <c r="E36" s="2">
        <v>0.22702104097452938</v>
      </c>
    </row>
    <row r="37" spans="1:5" x14ac:dyDescent="0.2">
      <c r="B37" s="1">
        <v>3.9999999999999996E-4</v>
      </c>
      <c r="C37" s="1">
        <v>2.2452385031512494E-4</v>
      </c>
      <c r="D37" s="2">
        <v>0.72036039523056927</v>
      </c>
      <c r="E37" s="2">
        <v>0.37098560354374299</v>
      </c>
    </row>
    <row r="38" spans="1:5" x14ac:dyDescent="0.2">
      <c r="B38" s="1">
        <v>1.7666666666666664E-3</v>
      </c>
      <c r="C38" s="1">
        <v>1.1629466263607744E-3</v>
      </c>
      <c r="D38" s="2">
        <v>0.92464170134073076</v>
      </c>
      <c r="E38" s="2">
        <v>0.47619047619047633</v>
      </c>
    </row>
    <row r="39" spans="1:5" x14ac:dyDescent="0.2">
      <c r="B39" s="1">
        <v>7.1999999999999981E-3</v>
      </c>
      <c r="C39" s="1">
        <v>1.0002978347878708</v>
      </c>
      <c r="D39" s="2">
        <v>0.99990323517079016</v>
      </c>
      <c r="E39" s="2">
        <v>0.51495016611295696</v>
      </c>
    </row>
    <row r="40" spans="1:5" x14ac:dyDescent="0.2">
      <c r="B40" s="1">
        <v>3.3333333333333326E-2</v>
      </c>
      <c r="C40" s="1">
        <v>1.0002978347878708</v>
      </c>
      <c r="D40" s="2">
        <v>0.99990323517079016</v>
      </c>
      <c r="E40" s="2">
        <v>0.51495016611295696</v>
      </c>
    </row>
    <row r="43" spans="1:5" x14ac:dyDescent="0.2">
      <c r="A43" t="s">
        <v>44</v>
      </c>
    </row>
    <row r="44" spans="1:5" x14ac:dyDescent="0.2">
      <c r="A44" t="s">
        <v>12</v>
      </c>
      <c r="B44" t="s">
        <v>15</v>
      </c>
      <c r="C44" t="s">
        <v>14</v>
      </c>
    </row>
    <row r="45" spans="1:5" x14ac:dyDescent="0.2">
      <c r="A45">
        <v>-5.7781512503836439</v>
      </c>
      <c r="B45" s="2">
        <v>0.10521151817969879</v>
      </c>
      <c r="C45" s="2">
        <v>0.11627906976744189</v>
      </c>
    </row>
    <row r="46" spans="1:5" x14ac:dyDescent="0.2">
      <c r="A46">
        <v>-4.7781512503836439</v>
      </c>
      <c r="B46" s="2">
        <v>0.10668830439358229</v>
      </c>
      <c r="C46" s="2">
        <v>0.22702104097452938</v>
      </c>
    </row>
    <row r="47" spans="1:5" x14ac:dyDescent="0.2">
      <c r="A47">
        <v>-3.3979400086720375</v>
      </c>
      <c r="B47" s="2">
        <v>0.38252117075751868</v>
      </c>
      <c r="C47" s="2">
        <v>0.37098560354374316</v>
      </c>
    </row>
    <row r="48" spans="1:5" x14ac:dyDescent="0.2">
      <c r="A48">
        <v>-2.7528453851188734</v>
      </c>
      <c r="B48" s="2">
        <v>0.50427538411028894</v>
      </c>
      <c r="C48" s="2">
        <v>0.47619047619047633</v>
      </c>
    </row>
    <row r="49" spans="1:3" x14ac:dyDescent="0.2">
      <c r="A49">
        <v>-2.1426675035687315</v>
      </c>
      <c r="B49" s="2">
        <v>0.51337543380843409</v>
      </c>
      <c r="C49" s="2">
        <v>0.51495016611295696</v>
      </c>
    </row>
    <row r="50" spans="1:3" x14ac:dyDescent="0.2">
      <c r="A50">
        <v>-1.4771212547196626</v>
      </c>
      <c r="B50" s="2">
        <v>0.51394468289652373</v>
      </c>
      <c r="C50" s="2">
        <v>0.51495016611295696</v>
      </c>
    </row>
    <row r="52" spans="1:3" x14ac:dyDescent="0.2">
      <c r="A52" t="s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1a</vt:lpstr>
      <vt:lpstr>1c,1d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韩佳宁</dc:creator>
  <cp:lastModifiedBy>韩佳宁</cp:lastModifiedBy>
  <dcterms:created xsi:type="dcterms:W3CDTF">2015-06-05T18:19:34Z</dcterms:created>
  <dcterms:modified xsi:type="dcterms:W3CDTF">2020-05-12T06:32:33Z</dcterms:modified>
</cp:coreProperties>
</file>