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0" yWindow="0" windowWidth="25600" windowHeight="16060" tabRatio="500"/>
  </bookViews>
  <sheets>
    <sheet name="Sheet1" sheetId="1" r:id="rId1"/>
  </sheets>
  <definedNames>
    <definedName name="_xlnm.Print_Area" localSheetId="0">Sheet1!$A$2:$K$26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1" i="1" l="1"/>
  <c r="D4" i="1"/>
  <c r="I21" i="1"/>
  <c r="E4" i="1"/>
  <c r="E20" i="1"/>
  <c r="H4" i="1"/>
  <c r="J5" i="1"/>
  <c r="I5" i="1"/>
  <c r="H5" i="1"/>
  <c r="E5" i="1"/>
  <c r="D5" i="1"/>
  <c r="E6" i="1"/>
  <c r="I6" i="1"/>
  <c r="J6" i="1"/>
  <c r="E7" i="1"/>
  <c r="I7" i="1"/>
  <c r="J7" i="1"/>
  <c r="E8" i="1"/>
  <c r="I8" i="1"/>
  <c r="J8" i="1"/>
  <c r="E9" i="1"/>
  <c r="J9" i="1"/>
  <c r="E10" i="1"/>
  <c r="I10" i="1"/>
  <c r="J10" i="1"/>
  <c r="E11" i="1"/>
  <c r="I11" i="1"/>
  <c r="J11" i="1"/>
  <c r="J12" i="1"/>
  <c r="E13" i="1"/>
  <c r="I13" i="1"/>
  <c r="J13" i="1"/>
  <c r="E14" i="1"/>
  <c r="I14" i="1"/>
  <c r="J14" i="1"/>
  <c r="E15" i="1"/>
  <c r="I15" i="1"/>
  <c r="J15" i="1"/>
  <c r="E16" i="1"/>
  <c r="I16" i="1"/>
  <c r="J16" i="1"/>
  <c r="E17" i="1"/>
  <c r="J17" i="1"/>
  <c r="E18" i="1"/>
  <c r="I18" i="1"/>
  <c r="J18" i="1"/>
  <c r="E19" i="1"/>
  <c r="I19" i="1"/>
  <c r="J19" i="1"/>
  <c r="I4" i="1"/>
  <c r="J4" i="1"/>
  <c r="E22" i="1"/>
  <c r="E23" i="1"/>
  <c r="I20" i="1"/>
  <c r="I22" i="1"/>
  <c r="I23" i="1"/>
  <c r="J23" i="1"/>
  <c r="B25" i="1"/>
  <c r="B26" i="1"/>
  <c r="G8" i="1"/>
  <c r="G6" i="1"/>
  <c r="C6" i="1"/>
  <c r="C8" i="1"/>
  <c r="G11" i="1"/>
  <c r="C11" i="1"/>
  <c r="G7" i="1"/>
  <c r="G4" i="1"/>
  <c r="C7" i="1"/>
  <c r="C4" i="1"/>
</calcChain>
</file>

<file path=xl/sharedStrings.xml><?xml version="1.0" encoding="utf-8"?>
<sst xmlns="http://schemas.openxmlformats.org/spreadsheetml/2006/main" count="61" uniqueCount="34">
  <si>
    <t>Indirect cost</t>
  </si>
  <si>
    <t>Item</t>
  </si>
  <si>
    <t>ERS Training and Assessment 1.0 FTE</t>
  </si>
  <si>
    <t>Fire expert consulting 1.0 FTE</t>
  </si>
  <si>
    <t>Design Team 1.0 FTE</t>
  </si>
  <si>
    <t>Number of Units</t>
  </si>
  <si>
    <t>OPE</t>
  </si>
  <si>
    <t>Cost per Unit</t>
  </si>
  <si>
    <t>Year 1</t>
  </si>
  <si>
    <t>Total Cost</t>
  </si>
  <si>
    <t>Kimmy Hescock salary off-set (20%)</t>
  </si>
  <si>
    <t>Jon Dorbolo Salary off-set (15%)</t>
  </si>
  <si>
    <t>Development Team 1.0 FTE</t>
  </si>
  <si>
    <t>Second Life Resources</t>
  </si>
  <si>
    <t>Pre-loaded USB</t>
  </si>
  <si>
    <t>Marketing campaign</t>
  </si>
  <si>
    <t>Participant Incentive</t>
  </si>
  <si>
    <t>Travel to Conference</t>
  </si>
  <si>
    <t>"After the Fire" speakers</t>
  </si>
  <si>
    <t>Individual work station</t>
  </si>
  <si>
    <t>Second Life region lease</t>
  </si>
  <si>
    <t>Included</t>
  </si>
  <si>
    <t>Year 2</t>
  </si>
  <si>
    <t>Not applicable</t>
  </si>
  <si>
    <t>Total direct cost</t>
  </si>
  <si>
    <t>Total direct cost chargeble for indirect cost</t>
  </si>
  <si>
    <t>TOTAL</t>
  </si>
  <si>
    <t>Cost share</t>
  </si>
  <si>
    <t xml:space="preserve"> </t>
  </si>
  <si>
    <t>Federal Funding Share</t>
  </si>
  <si>
    <t>OSU Share</t>
  </si>
  <si>
    <t>Total 2-year</t>
  </si>
  <si>
    <t>Graduate Student 0.49 FTE stipend</t>
  </si>
  <si>
    <t>Graduate Student 0.49 FTE tuition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</si>
</sst>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$&quot;#,##0_);[Red]\(&quot;$&quot;#,##0\)"/>
    <numFmt numFmtId="44" formatCode="_(&quot;$&quot;* #,##0.00_);_(&quot;$&quot;* \(#,##0.00\);_(&quot;$&quot;* &quot;-&quot;??_);_(@_)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8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2">
    <xf numFmtId="0" fontId="0" fillId="0" borderId="0" xfId="0"/>
    <xf numFmtId="44" fontId="0" fillId="0" borderId="0" xfId="1" applyFont="1"/>
    <xf numFmtId="44" fontId="0" fillId="0" borderId="0" xfId="0" applyNumberFormat="1"/>
    <xf numFmtId="0" fontId="2" fillId="0" borderId="0" xfId="0" applyFont="1"/>
    <xf numFmtId="44" fontId="2" fillId="0" borderId="0" xfId="0" applyNumberFormat="1" applyFont="1"/>
    <xf numFmtId="0" fontId="0" fillId="0" borderId="5" xfId="0" applyBorder="1"/>
    <xf numFmtId="44" fontId="0" fillId="0" borderId="0" xfId="1" applyFont="1" applyBorder="1"/>
    <xf numFmtId="44" fontId="0" fillId="0" borderId="6" xfId="1" applyFont="1" applyBorder="1"/>
    <xf numFmtId="44" fontId="0" fillId="0" borderId="0" xfId="0" applyNumberFormat="1" applyBorder="1"/>
    <xf numFmtId="0" fontId="0" fillId="0" borderId="0" xfId="0" applyBorder="1"/>
    <xf numFmtId="6" fontId="0" fillId="0" borderId="0" xfId="1" applyNumberFormat="1" applyFont="1" applyBorder="1"/>
    <xf numFmtId="0" fontId="5" fillId="0" borderId="0" xfId="0" applyFont="1" applyBorder="1"/>
    <xf numFmtId="44" fontId="0" fillId="0" borderId="6" xfId="0" applyNumberFormat="1" applyBorder="1"/>
    <xf numFmtId="0" fontId="2" fillId="0" borderId="2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0" fillId="0" borderId="10" xfId="0" applyBorder="1"/>
    <xf numFmtId="0" fontId="0" fillId="0" borderId="11" xfId="0" applyBorder="1"/>
    <xf numFmtId="0" fontId="0" fillId="0" borderId="2" xfId="0" applyBorder="1"/>
    <xf numFmtId="0" fontId="0" fillId="0" borderId="3" xfId="0" applyBorder="1"/>
    <xf numFmtId="44" fontId="0" fillId="0" borderId="4" xfId="0" applyNumberFormat="1" applyBorder="1"/>
    <xf numFmtId="0" fontId="2" fillId="0" borderId="1" xfId="0" applyFont="1" applyBorder="1"/>
    <xf numFmtId="0" fontId="2" fillId="0" borderId="13" xfId="0" applyFont="1" applyBorder="1"/>
    <xf numFmtId="0" fontId="2" fillId="0" borderId="14" xfId="0" applyFont="1" applyBorder="1"/>
    <xf numFmtId="44" fontId="2" fillId="0" borderId="15" xfId="0" applyNumberFormat="1" applyFont="1" applyBorder="1"/>
    <xf numFmtId="0" fontId="2" fillId="0" borderId="12" xfId="0" applyFont="1" applyFill="1" applyBorder="1" applyAlignment="1">
      <alignment horizontal="center" vertical="center" wrapText="1"/>
    </xf>
    <xf numFmtId="44" fontId="0" fillId="0" borderId="10" xfId="0" applyNumberFormat="1" applyBorder="1"/>
    <xf numFmtId="44" fontId="0" fillId="0" borderId="11" xfId="0" applyNumberFormat="1" applyBorder="1"/>
    <xf numFmtId="0" fontId="2" fillId="0" borderId="2" xfId="0" applyFont="1" applyBorder="1" applyAlignment="1">
      <alignment horizontal="center" vertical="center"/>
    </xf>
    <xf numFmtId="44" fontId="2" fillId="0" borderId="7" xfId="0" applyNumberFormat="1" applyFont="1" applyBorder="1"/>
    <xf numFmtId="0" fontId="0" fillId="0" borderId="12" xfId="0" applyBorder="1"/>
    <xf numFmtId="0" fontId="0" fillId="0" borderId="10" xfId="0" applyBorder="1" applyAlignment="1">
      <alignment horizontal="center"/>
    </xf>
    <xf numFmtId="0" fontId="0" fillId="2" borderId="11" xfId="0" applyFill="1" applyBorder="1"/>
    <xf numFmtId="0" fontId="0" fillId="2" borderId="5" xfId="0" applyFill="1" applyBorder="1"/>
    <xf numFmtId="0" fontId="0" fillId="2" borderId="0" xfId="0" applyFill="1" applyBorder="1"/>
    <xf numFmtId="6" fontId="0" fillId="2" borderId="0" xfId="1" applyNumberFormat="1" applyFont="1" applyFill="1" applyBorder="1"/>
    <xf numFmtId="44" fontId="0" fillId="2" borderId="6" xfId="1" applyFont="1" applyFill="1" applyBorder="1"/>
    <xf numFmtId="0" fontId="5" fillId="2" borderId="0" xfId="0" applyFont="1" applyFill="1" applyBorder="1"/>
    <xf numFmtId="6" fontId="5" fillId="2" borderId="0" xfId="0" applyNumberFormat="1" applyFont="1" applyFill="1" applyBorder="1"/>
    <xf numFmtId="44" fontId="5" fillId="2" borderId="6" xfId="0" applyNumberFormat="1" applyFont="1" applyFill="1" applyBorder="1"/>
    <xf numFmtId="44" fontId="0" fillId="2" borderId="11" xfId="0" applyNumberFormat="1" applyFill="1" applyBorder="1"/>
    <xf numFmtId="44" fontId="2" fillId="2" borderId="0" xfId="0" applyNumberFormat="1" applyFont="1" applyFill="1"/>
    <xf numFmtId="0" fontId="0" fillId="0" borderId="11" xfId="0" applyFill="1" applyBorder="1"/>
    <xf numFmtId="0" fontId="0" fillId="0" borderId="5" xfId="0" applyFill="1" applyBorder="1"/>
    <xf numFmtId="0" fontId="5" fillId="0" borderId="0" xfId="0" applyFont="1" applyFill="1" applyBorder="1"/>
    <xf numFmtId="44" fontId="0" fillId="0" borderId="0" xfId="1" applyFont="1" applyFill="1" applyBorder="1"/>
    <xf numFmtId="44" fontId="0" fillId="0" borderId="6" xfId="1" applyFont="1" applyFill="1" applyBorder="1"/>
    <xf numFmtId="44" fontId="0" fillId="0" borderId="12" xfId="0" applyNumberFormat="1" applyFill="1" applyBorder="1"/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</cellXfs>
  <cellStyles count="28">
    <cellStyle name="Currency" xfId="1" builtinId="4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2:K50"/>
  <sheetViews>
    <sheetView tabSelected="1" workbookViewId="0">
      <selection activeCell="A2" sqref="A2:K26"/>
    </sheetView>
  </sheetViews>
  <sheetFormatPr baseColWidth="10" defaultRowHeight="15" x14ac:dyDescent="0"/>
  <cols>
    <col min="1" max="1" width="34.33203125" customWidth="1"/>
    <col min="2" max="9" width="15.1640625" customWidth="1"/>
    <col min="10" max="10" width="12.5" bestFit="1" customWidth="1"/>
  </cols>
  <sheetData>
    <row r="2" spans="1:10">
      <c r="A2" s="13"/>
      <c r="B2" s="49" t="s">
        <v>8</v>
      </c>
      <c r="C2" s="50"/>
      <c r="D2" s="50"/>
      <c r="E2" s="51"/>
      <c r="F2" s="49" t="s">
        <v>22</v>
      </c>
      <c r="G2" s="50"/>
      <c r="H2" s="50"/>
      <c r="I2" s="51"/>
      <c r="J2" s="17"/>
    </row>
    <row r="3" spans="1:10">
      <c r="A3" s="14" t="s">
        <v>1</v>
      </c>
      <c r="B3" s="14" t="s">
        <v>5</v>
      </c>
      <c r="C3" s="15" t="s">
        <v>6</v>
      </c>
      <c r="D3" s="15" t="s">
        <v>7</v>
      </c>
      <c r="E3" s="16" t="s">
        <v>9</v>
      </c>
      <c r="F3" s="14" t="s">
        <v>5</v>
      </c>
      <c r="G3" s="15" t="s">
        <v>6</v>
      </c>
      <c r="H3" s="15" t="s">
        <v>7</v>
      </c>
      <c r="I3" s="16" t="s">
        <v>9</v>
      </c>
      <c r="J3" s="26" t="s">
        <v>31</v>
      </c>
    </row>
    <row r="4" spans="1:10">
      <c r="A4" s="17" t="s">
        <v>32</v>
      </c>
      <c r="B4" s="5">
        <v>1</v>
      </c>
      <c r="C4" s="6">
        <f>855*3</f>
        <v>2565</v>
      </c>
      <c r="D4" s="6">
        <f>1800*9+3600*3</f>
        <v>27000</v>
      </c>
      <c r="E4" s="7">
        <f>D4*B4</f>
        <v>27000</v>
      </c>
      <c r="F4" s="5">
        <v>1</v>
      </c>
      <c r="G4" s="6">
        <f>923*3</f>
        <v>2769</v>
      </c>
      <c r="H4" s="6">
        <f>1800*1.02*9+3600*1.02*3</f>
        <v>27540</v>
      </c>
      <c r="I4" s="7">
        <f>H4*F4</f>
        <v>27540</v>
      </c>
      <c r="J4" s="27">
        <f>E4+I4</f>
        <v>54540</v>
      </c>
    </row>
    <row r="5" spans="1:10">
      <c r="A5" s="18" t="s">
        <v>33</v>
      </c>
      <c r="B5" s="5">
        <v>3</v>
      </c>
      <c r="C5" s="9" t="s">
        <v>23</v>
      </c>
      <c r="D5" s="6">
        <f>4639</f>
        <v>4639</v>
      </c>
      <c r="E5" s="7">
        <f>D5*B5</f>
        <v>13917</v>
      </c>
      <c r="F5" s="5">
        <v>3</v>
      </c>
      <c r="G5" s="6" t="s">
        <v>23</v>
      </c>
      <c r="H5" s="6">
        <f>4639*1.045</f>
        <v>4847.7550000000001</v>
      </c>
      <c r="I5" s="6">
        <f>H5*F5</f>
        <v>14543.264999999999</v>
      </c>
      <c r="J5" s="28">
        <f>E5+I5</f>
        <v>28460.264999999999</v>
      </c>
    </row>
    <row r="6" spans="1:10">
      <c r="A6" s="18" t="s">
        <v>2</v>
      </c>
      <c r="B6" s="5">
        <v>1</v>
      </c>
      <c r="C6" s="8">
        <f>D6*0.1</f>
        <v>1800</v>
      </c>
      <c r="D6" s="6">
        <v>18000</v>
      </c>
      <c r="E6" s="7">
        <f t="shared" ref="E6" si="0">D6*B6</f>
        <v>18000</v>
      </c>
      <c r="F6" s="5">
        <v>1</v>
      </c>
      <c r="G6" s="8">
        <f>H6*0.12</f>
        <v>2160</v>
      </c>
      <c r="H6" s="6">
        <v>18000</v>
      </c>
      <c r="I6" s="7">
        <f t="shared" ref="I6" si="1">H6*F6</f>
        <v>18000</v>
      </c>
      <c r="J6" s="28">
        <f t="shared" ref="J6:J19" si="2">E6+I6</f>
        <v>36000</v>
      </c>
    </row>
    <row r="7" spans="1:10">
      <c r="A7" s="18" t="s">
        <v>4</v>
      </c>
      <c r="B7" s="5">
        <v>2</v>
      </c>
      <c r="C7" s="8">
        <f>D7*0.1</f>
        <v>1800</v>
      </c>
      <c r="D7" s="6">
        <v>18000</v>
      </c>
      <c r="E7" s="7">
        <f t="shared" ref="E7:E19" si="3">D7*B7</f>
        <v>36000</v>
      </c>
      <c r="F7" s="5">
        <v>2</v>
      </c>
      <c r="G7" s="8">
        <f>H7*0.12</f>
        <v>2160</v>
      </c>
      <c r="H7" s="6">
        <v>18000</v>
      </c>
      <c r="I7" s="7">
        <f t="shared" ref="I7:I19" si="4">H7*F7</f>
        <v>36000</v>
      </c>
      <c r="J7" s="28">
        <f t="shared" si="2"/>
        <v>72000</v>
      </c>
    </row>
    <row r="8" spans="1:10">
      <c r="A8" s="18" t="s">
        <v>3</v>
      </c>
      <c r="B8" s="5">
        <v>1</v>
      </c>
      <c r="C8" s="8">
        <f>D8*0.1</f>
        <v>1800</v>
      </c>
      <c r="D8" s="6">
        <v>18000</v>
      </c>
      <c r="E8" s="7">
        <f t="shared" ref="E8" si="5">D8*B8</f>
        <v>18000</v>
      </c>
      <c r="F8" s="5">
        <v>1</v>
      </c>
      <c r="G8" s="8">
        <f>H8*0.12</f>
        <v>2160</v>
      </c>
      <c r="H8" s="6">
        <v>18000</v>
      </c>
      <c r="I8" s="7">
        <f t="shared" ref="I8" si="6">H8*F8</f>
        <v>18000</v>
      </c>
      <c r="J8" s="28">
        <f t="shared" si="2"/>
        <v>36000</v>
      </c>
    </row>
    <row r="9" spans="1:10">
      <c r="A9" s="33" t="s">
        <v>11</v>
      </c>
      <c r="B9" s="34">
        <v>1</v>
      </c>
      <c r="C9" s="35" t="s">
        <v>21</v>
      </c>
      <c r="D9" s="36">
        <v>19071</v>
      </c>
      <c r="E9" s="37">
        <f t="shared" si="3"/>
        <v>19071</v>
      </c>
      <c r="F9" s="34">
        <v>1</v>
      </c>
      <c r="G9" s="38" t="s">
        <v>21</v>
      </c>
      <c r="H9" s="39">
        <v>19071</v>
      </c>
      <c r="I9" s="40">
        <v>19071</v>
      </c>
      <c r="J9" s="41">
        <f t="shared" si="2"/>
        <v>38142</v>
      </c>
    </row>
    <row r="10" spans="1:10">
      <c r="A10" s="18" t="s">
        <v>10</v>
      </c>
      <c r="B10" s="5">
        <v>1</v>
      </c>
      <c r="C10" s="9" t="s">
        <v>21</v>
      </c>
      <c r="D10" s="10">
        <v>15636</v>
      </c>
      <c r="E10" s="7">
        <f t="shared" si="3"/>
        <v>15636</v>
      </c>
      <c r="F10" s="5">
        <v>1</v>
      </c>
      <c r="G10" s="9" t="s">
        <v>21</v>
      </c>
      <c r="H10" s="10">
        <v>15636</v>
      </c>
      <c r="I10" s="7">
        <f t="shared" si="4"/>
        <v>15636</v>
      </c>
      <c r="J10" s="28">
        <f t="shared" si="2"/>
        <v>31272</v>
      </c>
    </row>
    <row r="11" spans="1:10">
      <c r="A11" s="18" t="s">
        <v>12</v>
      </c>
      <c r="B11" s="5">
        <v>2</v>
      </c>
      <c r="C11" s="8">
        <f>D11*0.1</f>
        <v>1800</v>
      </c>
      <c r="D11" s="6">
        <v>18000</v>
      </c>
      <c r="E11" s="7">
        <f t="shared" ref="E11" si="7">D11*B11</f>
        <v>36000</v>
      </c>
      <c r="F11" s="5">
        <v>2</v>
      </c>
      <c r="G11" s="8">
        <f>H11*0.12</f>
        <v>2160</v>
      </c>
      <c r="H11" s="6">
        <v>18000</v>
      </c>
      <c r="I11" s="7">
        <f t="shared" ref="I11" si="8">H11*F11</f>
        <v>36000</v>
      </c>
      <c r="J11" s="28">
        <f t="shared" si="2"/>
        <v>72000</v>
      </c>
    </row>
    <row r="12" spans="1:10">
      <c r="A12" s="18" t="s">
        <v>13</v>
      </c>
      <c r="B12" s="5">
        <v>1</v>
      </c>
      <c r="C12" s="9" t="s">
        <v>23</v>
      </c>
      <c r="D12" s="6">
        <v>1000</v>
      </c>
      <c r="E12" s="7">
        <v>1000</v>
      </c>
      <c r="F12" s="5">
        <v>1</v>
      </c>
      <c r="G12" s="9" t="s">
        <v>23</v>
      </c>
      <c r="H12" s="6">
        <v>0</v>
      </c>
      <c r="I12" s="7">
        <v>0</v>
      </c>
      <c r="J12" s="28">
        <f t="shared" si="2"/>
        <v>1000</v>
      </c>
    </row>
    <row r="13" spans="1:10">
      <c r="A13" s="18" t="s">
        <v>14</v>
      </c>
      <c r="B13" s="5">
        <v>1</v>
      </c>
      <c r="C13" s="11" t="s">
        <v>23</v>
      </c>
      <c r="D13" s="6">
        <v>1200</v>
      </c>
      <c r="E13" s="7">
        <f t="shared" si="3"/>
        <v>1200</v>
      </c>
      <c r="F13" s="5">
        <v>1</v>
      </c>
      <c r="G13" s="11" t="s">
        <v>23</v>
      </c>
      <c r="H13" s="6">
        <v>0</v>
      </c>
      <c r="I13" s="7">
        <f t="shared" si="4"/>
        <v>0</v>
      </c>
      <c r="J13" s="28">
        <f t="shared" si="2"/>
        <v>1200</v>
      </c>
    </row>
    <row r="14" spans="1:10">
      <c r="A14" s="18" t="s">
        <v>15</v>
      </c>
      <c r="B14" s="5">
        <v>1</v>
      </c>
      <c r="C14" s="11" t="s">
        <v>23</v>
      </c>
      <c r="D14" s="6">
        <v>500</v>
      </c>
      <c r="E14" s="7">
        <f t="shared" si="3"/>
        <v>500</v>
      </c>
      <c r="F14" s="5">
        <v>1</v>
      </c>
      <c r="G14" s="11" t="s">
        <v>23</v>
      </c>
      <c r="H14" s="6">
        <v>500</v>
      </c>
      <c r="I14" s="7">
        <f t="shared" si="4"/>
        <v>500</v>
      </c>
      <c r="J14" s="28">
        <f t="shared" si="2"/>
        <v>1000</v>
      </c>
    </row>
    <row r="15" spans="1:10">
      <c r="A15" s="18" t="s">
        <v>16</v>
      </c>
      <c r="B15" s="5">
        <v>500</v>
      </c>
      <c r="C15" s="11" t="s">
        <v>23</v>
      </c>
      <c r="D15" s="6">
        <v>20</v>
      </c>
      <c r="E15" s="7">
        <f t="shared" si="3"/>
        <v>10000</v>
      </c>
      <c r="F15" s="5">
        <v>500</v>
      </c>
      <c r="G15" s="11" t="s">
        <v>23</v>
      </c>
      <c r="H15" s="6">
        <v>20</v>
      </c>
      <c r="I15" s="7">
        <f t="shared" si="4"/>
        <v>10000</v>
      </c>
      <c r="J15" s="28">
        <f t="shared" si="2"/>
        <v>20000</v>
      </c>
    </row>
    <row r="16" spans="1:10">
      <c r="A16" s="18" t="s">
        <v>17</v>
      </c>
      <c r="B16" s="5">
        <v>2</v>
      </c>
      <c r="C16" s="11" t="s">
        <v>23</v>
      </c>
      <c r="D16" s="6">
        <v>9075</v>
      </c>
      <c r="E16" s="7">
        <f t="shared" si="3"/>
        <v>18150</v>
      </c>
      <c r="F16" s="5">
        <v>2</v>
      </c>
      <c r="G16" s="11" t="s">
        <v>23</v>
      </c>
      <c r="H16" s="6">
        <v>9075</v>
      </c>
      <c r="I16" s="7">
        <f t="shared" si="4"/>
        <v>18150</v>
      </c>
      <c r="J16" s="28">
        <f t="shared" si="2"/>
        <v>36300</v>
      </c>
    </row>
    <row r="17" spans="1:11">
      <c r="A17" s="18" t="s">
        <v>18</v>
      </c>
      <c r="B17" s="5">
        <v>1</v>
      </c>
      <c r="C17" s="11" t="s">
        <v>23</v>
      </c>
      <c r="D17" s="6">
        <v>4000</v>
      </c>
      <c r="E17" s="7">
        <f t="shared" si="3"/>
        <v>4000</v>
      </c>
      <c r="F17" s="5">
        <v>1</v>
      </c>
      <c r="G17" s="11" t="s">
        <v>23</v>
      </c>
      <c r="H17" s="6">
        <v>0</v>
      </c>
      <c r="I17" s="7">
        <v>0</v>
      </c>
      <c r="J17" s="28">
        <f t="shared" si="2"/>
        <v>4000</v>
      </c>
    </row>
    <row r="18" spans="1:11">
      <c r="A18" s="18" t="s">
        <v>19</v>
      </c>
      <c r="B18" s="5">
        <v>5</v>
      </c>
      <c r="C18" s="11" t="s">
        <v>23</v>
      </c>
      <c r="D18" s="6">
        <v>2000</v>
      </c>
      <c r="E18" s="7">
        <f t="shared" si="3"/>
        <v>10000</v>
      </c>
      <c r="F18" s="5">
        <v>5</v>
      </c>
      <c r="G18" s="11" t="s">
        <v>23</v>
      </c>
      <c r="H18" s="6">
        <v>0</v>
      </c>
      <c r="I18" s="7">
        <f t="shared" si="4"/>
        <v>0</v>
      </c>
      <c r="J18" s="28">
        <f t="shared" si="2"/>
        <v>10000</v>
      </c>
    </row>
    <row r="19" spans="1:11">
      <c r="A19" s="43" t="s">
        <v>20</v>
      </c>
      <c r="B19" s="44">
        <v>1</v>
      </c>
      <c r="C19" s="45" t="s">
        <v>23</v>
      </c>
      <c r="D19" s="46">
        <v>1770</v>
      </c>
      <c r="E19" s="47">
        <f t="shared" si="3"/>
        <v>1770</v>
      </c>
      <c r="F19" s="44">
        <v>1</v>
      </c>
      <c r="G19" s="45" t="s">
        <v>23</v>
      </c>
      <c r="H19" s="46">
        <v>0</v>
      </c>
      <c r="I19" s="47">
        <f t="shared" si="4"/>
        <v>0</v>
      </c>
      <c r="J19" s="48">
        <f t="shared" si="2"/>
        <v>1770</v>
      </c>
    </row>
    <row r="20" spans="1:11">
      <c r="A20" s="17" t="s">
        <v>24</v>
      </c>
      <c r="B20" s="19"/>
      <c r="C20" s="20"/>
      <c r="D20" s="20"/>
      <c r="E20" s="21">
        <f>SUM(E4:E19)</f>
        <v>230244</v>
      </c>
      <c r="F20" s="19"/>
      <c r="G20" s="20"/>
      <c r="H20" s="20"/>
      <c r="I20" s="21">
        <f>SUM(I4:I19)</f>
        <v>213440.26500000001</v>
      </c>
    </row>
    <row r="21" spans="1:11">
      <c r="A21" s="18" t="s">
        <v>25</v>
      </c>
      <c r="B21" s="5"/>
      <c r="C21" s="9"/>
      <c r="D21" s="9"/>
      <c r="E21" s="12">
        <f>E20-E5</f>
        <v>216327</v>
      </c>
      <c r="F21" s="5"/>
      <c r="G21" s="9"/>
      <c r="H21" s="9"/>
      <c r="I21" s="12">
        <f>I20-I5</f>
        <v>198897</v>
      </c>
    </row>
    <row r="22" spans="1:11">
      <c r="A22" s="18" t="s">
        <v>0</v>
      </c>
      <c r="B22" s="5">
        <v>1</v>
      </c>
      <c r="C22" s="11" t="s">
        <v>23</v>
      </c>
      <c r="D22" s="6"/>
      <c r="E22" s="7">
        <f>E21*0.465</f>
        <v>100592.05500000001</v>
      </c>
      <c r="F22" s="5">
        <v>1</v>
      </c>
      <c r="G22" s="11" t="s">
        <v>23</v>
      </c>
      <c r="H22" s="6"/>
      <c r="I22" s="7">
        <f>I21*0.47</f>
        <v>93481.59</v>
      </c>
      <c r="J22" s="29" t="s">
        <v>26</v>
      </c>
      <c r="K22" s="32" t="s">
        <v>27</v>
      </c>
    </row>
    <row r="23" spans="1:11">
      <c r="A23" s="22" t="s">
        <v>9</v>
      </c>
      <c r="B23" s="23"/>
      <c r="C23" s="24"/>
      <c r="D23" s="24"/>
      <c r="E23" s="25">
        <f>E22+E20</f>
        <v>330836.05499999999</v>
      </c>
      <c r="F23" s="23"/>
      <c r="G23" s="24"/>
      <c r="H23" s="24"/>
      <c r="I23" s="25">
        <f>I22+I20</f>
        <v>306921.85499999998</v>
      </c>
      <c r="J23" s="30">
        <f>I23+E23</f>
        <v>637757.90999999992</v>
      </c>
      <c r="K23" s="31">
        <v>0.05</v>
      </c>
    </row>
    <row r="25" spans="1:11">
      <c r="A25" s="3" t="s">
        <v>29</v>
      </c>
      <c r="B25" s="4">
        <f>J23/1.05</f>
        <v>607388.48571428563</v>
      </c>
      <c r="K25" t="s">
        <v>28</v>
      </c>
    </row>
    <row r="26" spans="1:11">
      <c r="A26" s="3" t="s">
        <v>30</v>
      </c>
      <c r="B26" s="42">
        <f>J23-B25</f>
        <v>30369.424285714282</v>
      </c>
    </row>
    <row r="38" spans="2:6">
      <c r="B38" s="1"/>
      <c r="C38" s="1"/>
    </row>
    <row r="39" spans="2:6">
      <c r="B39" s="1"/>
      <c r="C39" s="1"/>
    </row>
    <row r="40" spans="2:6">
      <c r="B40" s="1"/>
      <c r="C40" s="1"/>
    </row>
    <row r="41" spans="2:6">
      <c r="B41" s="1"/>
      <c r="C41" s="1"/>
    </row>
    <row r="42" spans="2:6">
      <c r="B42" s="1"/>
      <c r="C42" s="1"/>
    </row>
    <row r="43" spans="2:6">
      <c r="B43" s="1"/>
      <c r="C43" s="1"/>
      <c r="F43" s="2"/>
    </row>
    <row r="44" spans="2:6">
      <c r="B44" s="1"/>
      <c r="C44" s="1"/>
      <c r="D44" s="2"/>
    </row>
    <row r="45" spans="2:6">
      <c r="B45" s="2"/>
      <c r="C45" s="2"/>
    </row>
    <row r="47" spans="2:6">
      <c r="B47" s="1"/>
      <c r="C47" s="1"/>
      <c r="D47" s="2"/>
      <c r="E47" s="2"/>
    </row>
    <row r="48" spans="2:6">
      <c r="B48" s="2"/>
      <c r="C48" s="2"/>
      <c r="D48" s="2"/>
    </row>
    <row r="49" spans="4:6">
      <c r="D49" s="1"/>
      <c r="E49" s="2"/>
      <c r="F49" s="2"/>
    </row>
    <row r="50" spans="4:6">
      <c r="D50" s="2"/>
    </row>
  </sheetData>
  <mergeCells count="2">
    <mergeCell ref="B2:E2"/>
    <mergeCell ref="F2:I2"/>
  </mergeCells>
  <phoneticPr fontId="6" type="noConversion"/>
  <pageMargins left="0.75000000000000011" right="0.75000000000000011" top="1" bottom="1" header="0.5" footer="0.5"/>
  <pageSetup scale="63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Beatrice</dc:creator>
  <cp:lastModifiedBy>Beatrice</cp:lastModifiedBy>
  <cp:lastPrinted>2015-04-16T18:35:35Z</cp:lastPrinted>
  <dcterms:created xsi:type="dcterms:W3CDTF">2015-04-15T20:38:08Z</dcterms:created>
  <dcterms:modified xsi:type="dcterms:W3CDTF">2015-04-16T20:10:29Z</dcterms:modified>
</cp:coreProperties>
</file>