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5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I17" i="1"/>
  <c r="J17" i="1"/>
  <c r="J10" i="1"/>
  <c r="I21" i="1"/>
  <c r="I22" i="1"/>
  <c r="I23" i="1"/>
  <c r="I24" i="1"/>
  <c r="E21" i="1"/>
  <c r="E22" i="1"/>
  <c r="E23" i="1"/>
  <c r="E24" i="1"/>
  <c r="J24" i="1"/>
  <c r="B26" i="1"/>
  <c r="J11" i="1"/>
  <c r="I11" i="1"/>
  <c r="G11" i="1"/>
  <c r="E11" i="1"/>
  <c r="C11" i="1"/>
  <c r="C28" i="1"/>
  <c r="J5" i="1"/>
  <c r="K5" i="1"/>
  <c r="J6" i="1"/>
  <c r="J7" i="1"/>
  <c r="J8" i="1"/>
  <c r="J9" i="1"/>
  <c r="J12" i="1"/>
  <c r="J13" i="1"/>
  <c r="J14" i="1"/>
  <c r="J15" i="1"/>
  <c r="J16" i="1"/>
  <c r="J18" i="1"/>
  <c r="J19" i="1"/>
  <c r="J20" i="1"/>
  <c r="J4" i="1"/>
  <c r="K6" i="1"/>
  <c r="H4" i="1"/>
  <c r="D4" i="1"/>
  <c r="E4" i="1"/>
  <c r="I4" i="1"/>
  <c r="B27" i="1"/>
  <c r="E20" i="1"/>
  <c r="D5" i="1"/>
  <c r="E5" i="1"/>
  <c r="E6" i="1"/>
  <c r="E7" i="1"/>
  <c r="E8" i="1"/>
  <c r="E12" i="1"/>
  <c r="E14" i="1"/>
  <c r="E15" i="1"/>
  <c r="E16" i="1"/>
  <c r="E18" i="1"/>
  <c r="E19" i="1"/>
  <c r="H5" i="1"/>
  <c r="I5" i="1"/>
  <c r="I6" i="1"/>
  <c r="I7" i="1"/>
  <c r="I8" i="1"/>
  <c r="I12" i="1"/>
  <c r="I14" i="1"/>
  <c r="I15" i="1"/>
  <c r="I16" i="1"/>
  <c r="I19" i="1"/>
  <c r="I20" i="1"/>
  <c r="G8" i="1"/>
  <c r="G6" i="1"/>
  <c r="C6" i="1"/>
  <c r="C8" i="1"/>
  <c r="G12" i="1"/>
  <c r="C12" i="1"/>
  <c r="G7" i="1"/>
  <c r="G4" i="1"/>
  <c r="C7" i="1"/>
  <c r="C4" i="1"/>
</calcChain>
</file>

<file path=xl/sharedStrings.xml><?xml version="1.0" encoding="utf-8"?>
<sst xmlns="http://schemas.openxmlformats.org/spreadsheetml/2006/main" count="58" uniqueCount="34">
  <si>
    <t>Indirect cost</t>
  </si>
  <si>
    <t>Item</t>
  </si>
  <si>
    <t>ERS Training and Assessment 1.0 FTE</t>
  </si>
  <si>
    <t>Fire expert consulting 1.0 FTE</t>
  </si>
  <si>
    <t>Design Team 1.0 FTE</t>
  </si>
  <si>
    <t>Number of Units</t>
  </si>
  <si>
    <t>OPE</t>
  </si>
  <si>
    <t>Cost per Unit</t>
  </si>
  <si>
    <t>Year 1</t>
  </si>
  <si>
    <t>Total Cost</t>
  </si>
  <si>
    <t>Kimmy Hescock salary off-set (20%)</t>
  </si>
  <si>
    <t>Jon Dorbolo Salary off-set (15%)</t>
  </si>
  <si>
    <t>Development Team 1.0 FTE</t>
  </si>
  <si>
    <t>Second Life Resources</t>
  </si>
  <si>
    <t>Pre-loaded USB</t>
  </si>
  <si>
    <t>Marketing campaign</t>
  </si>
  <si>
    <t>Participant Incentive</t>
  </si>
  <si>
    <t>Travel to Conference</t>
  </si>
  <si>
    <t>"After the Fire" speakers</t>
  </si>
  <si>
    <t>Individual work station</t>
  </si>
  <si>
    <t>Year 2</t>
  </si>
  <si>
    <t>Not applicable</t>
  </si>
  <si>
    <t>Total direct cost</t>
  </si>
  <si>
    <t>Total direct cost chargeble for indirect cost</t>
  </si>
  <si>
    <t>TOTAL</t>
  </si>
  <si>
    <t>Cost share</t>
  </si>
  <si>
    <t xml:space="preserve"> </t>
  </si>
  <si>
    <t>Federal Funding Share</t>
  </si>
  <si>
    <t>OSU Share</t>
  </si>
  <si>
    <t>Total 2-year</t>
  </si>
  <si>
    <t>Graduate Student 0.49 FTE stipend</t>
  </si>
  <si>
    <t>Graduate Student 0.49 FTE tuition</t>
  </si>
  <si>
    <t>Project Management FTE (.25)</t>
  </si>
  <si>
    <t>Second Life region purcchase &amp;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</si>
</sst>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44" fontId="2" fillId="0" borderId="0" xfId="0" applyNumberFormat="1" applyFont="1"/>
    <xf numFmtId="0" fontId="0" fillId="0" borderId="5" xfId="0" applyBorder="1"/>
    <xf numFmtId="44" fontId="0" fillId="0" borderId="0" xfId="1" applyFont="1" applyBorder="1"/>
    <xf numFmtId="44" fontId="0" fillId="0" borderId="6" xfId="1" applyFont="1" applyBorder="1"/>
    <xf numFmtId="44" fontId="0" fillId="0" borderId="0" xfId="0" applyNumberFormat="1" applyBorder="1"/>
    <xf numFmtId="0" fontId="0" fillId="0" borderId="0" xfId="0" applyBorder="1"/>
    <xf numFmtId="0" fontId="5" fillId="0" borderId="0" xfId="0" applyFont="1" applyBorder="1"/>
    <xf numFmtId="44" fontId="0" fillId="0" borderId="6" xfId="0" applyNumberFormat="1" applyBorder="1"/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3" xfId="0" applyBorder="1"/>
    <xf numFmtId="44" fontId="0" fillId="0" borderId="4" xfId="0" applyNumberFormat="1" applyBorder="1"/>
    <xf numFmtId="0" fontId="2" fillId="0" borderId="1" xfId="0" applyFont="1" applyBorder="1"/>
    <xf numFmtId="0" fontId="2" fillId="0" borderId="13" xfId="0" applyFont="1" applyBorder="1"/>
    <xf numFmtId="0" fontId="2" fillId="0" borderId="14" xfId="0" applyFont="1" applyBorder="1"/>
    <xf numFmtId="44" fontId="2" fillId="0" borderId="15" xfId="0" applyNumberFormat="1" applyFont="1" applyBorder="1"/>
    <xf numFmtId="0" fontId="2" fillId="0" borderId="12" xfId="0" applyFont="1" applyFill="1" applyBorder="1" applyAlignment="1">
      <alignment horizontal="center" vertical="center" wrapText="1"/>
    </xf>
    <xf numFmtId="44" fontId="0" fillId="0" borderId="10" xfId="0" applyNumberFormat="1" applyBorder="1"/>
    <xf numFmtId="44" fontId="0" fillId="0" borderId="11" xfId="0" applyNumberFormat="1" applyBorder="1"/>
    <xf numFmtId="0" fontId="2" fillId="0" borderId="2" xfId="0" applyFont="1" applyBorder="1" applyAlignment="1">
      <alignment horizontal="center" vertical="center"/>
    </xf>
    <xf numFmtId="44" fontId="2" fillId="0" borderId="7" xfId="0" applyNumberFormat="1" applyFont="1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2" borderId="11" xfId="0" applyFill="1" applyBorder="1"/>
    <xf numFmtId="0" fontId="0" fillId="2" borderId="5" xfId="0" applyFill="1" applyBorder="1"/>
    <xf numFmtId="6" fontId="0" fillId="2" borderId="0" xfId="1" applyNumberFormat="1" applyFont="1" applyFill="1" applyBorder="1"/>
    <xf numFmtId="44" fontId="0" fillId="2" borderId="6" xfId="1" applyFont="1" applyFill="1" applyBorder="1"/>
    <xf numFmtId="44" fontId="5" fillId="2" borderId="6" xfId="0" applyNumberFormat="1" applyFont="1" applyFill="1" applyBorder="1"/>
    <xf numFmtId="44" fontId="2" fillId="2" borderId="0" xfId="0" applyNumberFormat="1" applyFont="1" applyFill="1"/>
    <xf numFmtId="0" fontId="0" fillId="0" borderId="11" xfId="0" applyFill="1" applyBorder="1"/>
    <xf numFmtId="0" fontId="0" fillId="0" borderId="5" xfId="0" applyFill="1" applyBorder="1"/>
    <xf numFmtId="0" fontId="5" fillId="0" borderId="0" xfId="0" applyFont="1" applyFill="1" applyBorder="1"/>
    <xf numFmtId="44" fontId="0" fillId="0" borderId="0" xfId="1" applyFont="1" applyFill="1" applyBorder="1"/>
    <xf numFmtId="44" fontId="0" fillId="0" borderId="6" xfId="1" applyFont="1" applyFill="1" applyBorder="1"/>
    <xf numFmtId="44" fontId="1" fillId="0" borderId="6" xfId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4" fontId="0" fillId="2" borderId="0" xfId="1" applyFont="1" applyFill="1" applyBorder="1"/>
    <xf numFmtId="44" fontId="5" fillId="2" borderId="0" xfId="1" applyFont="1" applyFill="1" applyBorder="1"/>
  </cellXfs>
  <cellStyles count="3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tabSelected="1" workbookViewId="0">
      <selection activeCell="J18" sqref="J18"/>
    </sheetView>
  </sheetViews>
  <sheetFormatPr baseColWidth="10" defaultColWidth="11" defaultRowHeight="15" x14ac:dyDescent="0"/>
  <cols>
    <col min="1" max="1" width="40.5" bestFit="1" customWidth="1"/>
    <col min="2" max="9" width="15.1640625" customWidth="1"/>
    <col min="10" max="10" width="15.1640625" bestFit="1" customWidth="1"/>
    <col min="11" max="11" width="11.5" bestFit="1" customWidth="1"/>
  </cols>
  <sheetData>
    <row r="2" spans="1:11">
      <c r="A2" s="12"/>
      <c r="B2" s="44" t="s">
        <v>8</v>
      </c>
      <c r="C2" s="45"/>
      <c r="D2" s="45"/>
      <c r="E2" s="46"/>
      <c r="F2" s="44" t="s">
        <v>20</v>
      </c>
      <c r="G2" s="45"/>
      <c r="H2" s="45"/>
      <c r="I2" s="46"/>
      <c r="J2" s="16"/>
    </row>
    <row r="3" spans="1:11">
      <c r="A3" s="13" t="s">
        <v>1</v>
      </c>
      <c r="B3" s="13" t="s">
        <v>5</v>
      </c>
      <c r="C3" s="14" t="s">
        <v>6</v>
      </c>
      <c r="D3" s="14" t="s">
        <v>7</v>
      </c>
      <c r="E3" s="15" t="s">
        <v>9</v>
      </c>
      <c r="F3" s="13" t="s">
        <v>5</v>
      </c>
      <c r="G3" s="14" t="s">
        <v>6</v>
      </c>
      <c r="H3" s="14" t="s">
        <v>7</v>
      </c>
      <c r="I3" s="15" t="s">
        <v>9</v>
      </c>
      <c r="J3" s="25" t="s">
        <v>29</v>
      </c>
    </row>
    <row r="4" spans="1:11">
      <c r="A4" s="16" t="s">
        <v>30</v>
      </c>
      <c r="B4" s="5">
        <v>1</v>
      </c>
      <c r="C4" s="6">
        <f>855*3</f>
        <v>2565</v>
      </c>
      <c r="D4" s="6">
        <f>1800*9+3600*3+480*3</f>
        <v>28440</v>
      </c>
      <c r="E4" s="7">
        <f>D4*B4</f>
        <v>28440</v>
      </c>
      <c r="F4" s="5">
        <v>1</v>
      </c>
      <c r="G4" s="6">
        <f>923*3</f>
        <v>2769</v>
      </c>
      <c r="H4" s="6">
        <f>1800*1.02*9+3600*1.02*3+480*3</f>
        <v>28980</v>
      </c>
      <c r="I4" s="7">
        <f>H4*F4</f>
        <v>28980</v>
      </c>
      <c r="J4" s="26">
        <f>I4+E4</f>
        <v>57420</v>
      </c>
    </row>
    <row r="5" spans="1:11">
      <c r="A5" s="17" t="s">
        <v>31</v>
      </c>
      <c r="B5" s="5">
        <v>3</v>
      </c>
      <c r="C5" s="9" t="s">
        <v>21</v>
      </c>
      <c r="D5" s="6">
        <f>4639</f>
        <v>4639</v>
      </c>
      <c r="E5" s="7">
        <f>D5*B5</f>
        <v>13917</v>
      </c>
      <c r="F5" s="5">
        <v>3</v>
      </c>
      <c r="G5" s="6" t="s">
        <v>21</v>
      </c>
      <c r="H5" s="6">
        <f>4639*1.045</f>
        <v>4847.7550000000001</v>
      </c>
      <c r="I5" s="6">
        <f>H5*F5</f>
        <v>14543.264999999999</v>
      </c>
      <c r="J5" s="26">
        <f>I5+E5</f>
        <v>28460.264999999999</v>
      </c>
      <c r="K5" s="2">
        <f>J5+J4</f>
        <v>85880.264999999999</v>
      </c>
    </row>
    <row r="6" spans="1:11">
      <c r="A6" s="17" t="s">
        <v>2</v>
      </c>
      <c r="B6" s="5">
        <v>1</v>
      </c>
      <c r="C6" s="8">
        <f>D6*0.1</f>
        <v>1800</v>
      </c>
      <c r="D6" s="6">
        <v>18000</v>
      </c>
      <c r="E6" s="7">
        <f t="shared" ref="E6" si="0">D6*B6</f>
        <v>18000</v>
      </c>
      <c r="F6" s="5">
        <v>1</v>
      </c>
      <c r="G6" s="8">
        <f>H6*0.12</f>
        <v>2160</v>
      </c>
      <c r="H6" s="6">
        <v>18000</v>
      </c>
      <c r="I6" s="7">
        <f t="shared" ref="I6" si="1">H6*F6</f>
        <v>18000</v>
      </c>
      <c r="J6" s="26">
        <f t="shared" ref="J5:J20" si="2">I6+E6</f>
        <v>36000</v>
      </c>
      <c r="K6" s="2">
        <f>I4+I5</f>
        <v>43523.264999999999</v>
      </c>
    </row>
    <row r="7" spans="1:11">
      <c r="A7" s="17" t="s">
        <v>4</v>
      </c>
      <c r="B7" s="5">
        <v>2</v>
      </c>
      <c r="C7" s="8">
        <f>D7*0.1</f>
        <v>1800</v>
      </c>
      <c r="D7" s="6">
        <v>18000</v>
      </c>
      <c r="E7" s="7">
        <f t="shared" ref="E7:E20" si="3">D7*B7</f>
        <v>36000</v>
      </c>
      <c r="F7" s="5">
        <v>2</v>
      </c>
      <c r="G7" s="8">
        <f>H7*0.12</f>
        <v>2160</v>
      </c>
      <c r="H7" s="6">
        <v>18000</v>
      </c>
      <c r="I7" s="7">
        <f t="shared" ref="I7:I20" si="4">H7*F7</f>
        <v>36000</v>
      </c>
      <c r="J7" s="26">
        <f t="shared" si="2"/>
        <v>72000</v>
      </c>
    </row>
    <row r="8" spans="1:11">
      <c r="A8" s="17" t="s">
        <v>3</v>
      </c>
      <c r="B8" s="5">
        <v>1</v>
      </c>
      <c r="C8" s="8">
        <f>D8*0.1</f>
        <v>1800</v>
      </c>
      <c r="D8" s="6">
        <v>18000</v>
      </c>
      <c r="E8" s="7">
        <f t="shared" ref="E8" si="5">D8*B8</f>
        <v>18000</v>
      </c>
      <c r="F8" s="5">
        <v>1</v>
      </c>
      <c r="G8" s="8">
        <f>H8*0.12</f>
        <v>2160</v>
      </c>
      <c r="H8" s="6">
        <v>18000</v>
      </c>
      <c r="I8" s="7">
        <f t="shared" ref="I8" si="6">H8*F8</f>
        <v>18000</v>
      </c>
      <c r="J8" s="26">
        <f t="shared" si="2"/>
        <v>36000</v>
      </c>
    </row>
    <row r="9" spans="1:11">
      <c r="A9" s="32" t="s">
        <v>11</v>
      </c>
      <c r="B9" s="33">
        <v>1</v>
      </c>
      <c r="C9" s="47">
        <v>4480</v>
      </c>
      <c r="D9" s="34">
        <v>8617</v>
      </c>
      <c r="E9" s="35">
        <v>13097</v>
      </c>
      <c r="F9" s="33">
        <v>1</v>
      </c>
      <c r="G9" s="48">
        <v>4480</v>
      </c>
      <c r="H9" s="48">
        <v>8617</v>
      </c>
      <c r="I9" s="36">
        <v>13097</v>
      </c>
      <c r="J9" s="26">
        <f t="shared" si="2"/>
        <v>26194</v>
      </c>
    </row>
    <row r="10" spans="1:11">
      <c r="A10" s="17" t="s">
        <v>10</v>
      </c>
      <c r="B10" s="5">
        <v>1</v>
      </c>
      <c r="C10" s="6">
        <v>6284</v>
      </c>
      <c r="D10" s="6">
        <v>12084</v>
      </c>
      <c r="E10" s="43">
        <v>18368</v>
      </c>
      <c r="F10" s="5">
        <v>1</v>
      </c>
      <c r="G10" s="6">
        <v>6283.68</v>
      </c>
      <c r="H10" s="6">
        <v>12084</v>
      </c>
      <c r="I10" s="7">
        <v>18368</v>
      </c>
      <c r="J10" s="26">
        <f>I10+E10</f>
        <v>36736</v>
      </c>
    </row>
    <row r="11" spans="1:11">
      <c r="A11" s="17" t="s">
        <v>32</v>
      </c>
      <c r="B11" s="5">
        <v>1</v>
      </c>
      <c r="C11" s="6">
        <f>D11*0.119</f>
        <v>1056.52484</v>
      </c>
      <c r="D11" s="6">
        <v>8878.36</v>
      </c>
      <c r="E11" s="7">
        <f>D11*B11</f>
        <v>8878.36</v>
      </c>
      <c r="F11" s="5">
        <v>1</v>
      </c>
      <c r="G11" s="6">
        <f>H11*0.119</f>
        <v>1056.52484</v>
      </c>
      <c r="H11" s="6">
        <v>8878.36</v>
      </c>
      <c r="I11" s="7">
        <f>H11*F11</f>
        <v>8878.36</v>
      </c>
      <c r="J11" s="26">
        <f>I11+E11</f>
        <v>17756.72</v>
      </c>
    </row>
    <row r="12" spans="1:11">
      <c r="A12" s="17" t="s">
        <v>12</v>
      </c>
      <c r="B12" s="5">
        <v>2</v>
      </c>
      <c r="C12" s="8">
        <f>D12*0.1</f>
        <v>1800</v>
      </c>
      <c r="D12" s="6">
        <v>18000</v>
      </c>
      <c r="E12" s="7">
        <f t="shared" ref="E12" si="7">D12*B12</f>
        <v>36000</v>
      </c>
      <c r="F12" s="5">
        <v>2</v>
      </c>
      <c r="G12" s="6">
        <f>H12*0.12</f>
        <v>2160</v>
      </c>
      <c r="H12" s="6">
        <v>18000</v>
      </c>
      <c r="I12" s="7">
        <f t="shared" ref="I12" si="8">H12*F12</f>
        <v>36000</v>
      </c>
      <c r="J12" s="26">
        <f t="shared" si="2"/>
        <v>72000</v>
      </c>
    </row>
    <row r="13" spans="1:11">
      <c r="A13" s="17" t="s">
        <v>13</v>
      </c>
      <c r="B13" s="5">
        <v>1</v>
      </c>
      <c r="C13" s="9" t="s">
        <v>21</v>
      </c>
      <c r="D13" s="6">
        <v>1000</v>
      </c>
      <c r="E13" s="7">
        <v>1000</v>
      </c>
      <c r="F13" s="5">
        <v>1</v>
      </c>
      <c r="G13" s="9" t="s">
        <v>21</v>
      </c>
      <c r="H13" s="6">
        <v>0</v>
      </c>
      <c r="I13" s="7">
        <v>0</v>
      </c>
      <c r="J13" s="26">
        <f t="shared" si="2"/>
        <v>1000</v>
      </c>
    </row>
    <row r="14" spans="1:11">
      <c r="A14" s="17" t="s">
        <v>14</v>
      </c>
      <c r="B14" s="5">
        <v>1</v>
      </c>
      <c r="C14" s="10" t="s">
        <v>21</v>
      </c>
      <c r="D14" s="6">
        <v>1200</v>
      </c>
      <c r="E14" s="7">
        <f t="shared" si="3"/>
        <v>1200</v>
      </c>
      <c r="F14" s="5">
        <v>1</v>
      </c>
      <c r="G14" s="10" t="s">
        <v>21</v>
      </c>
      <c r="H14" s="6">
        <v>0</v>
      </c>
      <c r="I14" s="7">
        <f t="shared" si="4"/>
        <v>0</v>
      </c>
      <c r="J14" s="26">
        <f t="shared" si="2"/>
        <v>1200</v>
      </c>
    </row>
    <row r="15" spans="1:11">
      <c r="A15" s="17" t="s">
        <v>15</v>
      </c>
      <c r="B15" s="5">
        <v>1</v>
      </c>
      <c r="C15" s="10" t="s">
        <v>21</v>
      </c>
      <c r="D15" s="6">
        <v>500</v>
      </c>
      <c r="E15" s="7">
        <f t="shared" si="3"/>
        <v>500</v>
      </c>
      <c r="F15" s="5">
        <v>1</v>
      </c>
      <c r="G15" s="10" t="s">
        <v>21</v>
      </c>
      <c r="H15" s="6">
        <v>500</v>
      </c>
      <c r="I15" s="7">
        <f t="shared" si="4"/>
        <v>500</v>
      </c>
      <c r="J15" s="26">
        <f t="shared" si="2"/>
        <v>1000</v>
      </c>
    </row>
    <row r="16" spans="1:11">
      <c r="A16" s="17" t="s">
        <v>16</v>
      </c>
      <c r="B16" s="5">
        <v>500</v>
      </c>
      <c r="C16" s="10" t="s">
        <v>21</v>
      </c>
      <c r="D16" s="6">
        <v>20</v>
      </c>
      <c r="E16" s="7">
        <f t="shared" si="3"/>
        <v>10000</v>
      </c>
      <c r="F16" s="5">
        <v>500</v>
      </c>
      <c r="G16" s="10" t="s">
        <v>21</v>
      </c>
      <c r="H16" s="6">
        <v>20</v>
      </c>
      <c r="I16" s="7">
        <f t="shared" si="4"/>
        <v>10000</v>
      </c>
      <c r="J16" s="26">
        <f t="shared" si="2"/>
        <v>20000</v>
      </c>
    </row>
    <row r="17" spans="1:11">
      <c r="A17" s="17" t="s">
        <v>17</v>
      </c>
      <c r="B17" s="5">
        <v>2</v>
      </c>
      <c r="C17" s="10" t="s">
        <v>21</v>
      </c>
      <c r="D17" s="6">
        <v>9075</v>
      </c>
      <c r="E17" s="7">
        <f t="shared" si="3"/>
        <v>18150</v>
      </c>
      <c r="F17" s="5">
        <v>2</v>
      </c>
      <c r="G17" s="10" t="s">
        <v>21</v>
      </c>
      <c r="H17" s="6">
        <v>9075</v>
      </c>
      <c r="I17" s="7">
        <f t="shared" si="4"/>
        <v>18150</v>
      </c>
      <c r="J17" s="27">
        <f t="shared" ref="J17" si="9">E17+I17</f>
        <v>36300</v>
      </c>
    </row>
    <row r="18" spans="1:11">
      <c r="A18" s="17" t="s">
        <v>18</v>
      </c>
      <c r="B18" s="5">
        <v>1</v>
      </c>
      <c r="C18" s="10" t="s">
        <v>21</v>
      </c>
      <c r="D18" s="6">
        <v>4000</v>
      </c>
      <c r="E18" s="7">
        <f t="shared" si="3"/>
        <v>4000</v>
      </c>
      <c r="F18" s="5">
        <v>1</v>
      </c>
      <c r="G18" s="10" t="s">
        <v>21</v>
      </c>
      <c r="H18" s="6">
        <v>0</v>
      </c>
      <c r="I18" s="7">
        <v>0</v>
      </c>
      <c r="J18" s="26">
        <f t="shared" si="2"/>
        <v>4000</v>
      </c>
    </row>
    <row r="19" spans="1:11">
      <c r="A19" s="17" t="s">
        <v>19</v>
      </c>
      <c r="B19" s="5">
        <v>5</v>
      </c>
      <c r="C19" s="10" t="s">
        <v>21</v>
      </c>
      <c r="D19" s="6">
        <v>2000</v>
      </c>
      <c r="E19" s="7">
        <f t="shared" si="3"/>
        <v>10000</v>
      </c>
      <c r="F19" s="5">
        <v>5</v>
      </c>
      <c r="G19" s="10" t="s">
        <v>21</v>
      </c>
      <c r="H19" s="6">
        <v>0</v>
      </c>
      <c r="I19" s="7">
        <f t="shared" si="4"/>
        <v>0</v>
      </c>
      <c r="J19" s="26">
        <f t="shared" si="2"/>
        <v>10000</v>
      </c>
    </row>
    <row r="20" spans="1:11">
      <c r="A20" s="38" t="s">
        <v>33</v>
      </c>
      <c r="B20" s="39">
        <v>1</v>
      </c>
      <c r="C20" s="40" t="s">
        <v>21</v>
      </c>
      <c r="D20" s="41">
        <v>2520</v>
      </c>
      <c r="E20" s="42">
        <f t="shared" si="3"/>
        <v>2520</v>
      </c>
      <c r="F20" s="39">
        <v>1</v>
      </c>
      <c r="G20" s="40" t="s">
        <v>21</v>
      </c>
      <c r="H20" s="41">
        <v>0</v>
      </c>
      <c r="I20" s="42">
        <f t="shared" si="4"/>
        <v>0</v>
      </c>
      <c r="J20" s="26">
        <f t="shared" si="2"/>
        <v>2520</v>
      </c>
    </row>
    <row r="21" spans="1:11">
      <c r="A21" s="16" t="s">
        <v>22</v>
      </c>
      <c r="B21" s="18"/>
      <c r="C21" s="19"/>
      <c r="D21" s="19"/>
      <c r="E21" s="20">
        <f>SUM(E4:E20)</f>
        <v>238070.36</v>
      </c>
      <c r="F21" s="18"/>
      <c r="G21" s="19"/>
      <c r="H21" s="19"/>
      <c r="I21" s="20">
        <f>SUM(I4:I20)</f>
        <v>220516.625</v>
      </c>
    </row>
    <row r="22" spans="1:11">
      <c r="A22" s="17" t="s">
        <v>23</v>
      </c>
      <c r="B22" s="5"/>
      <c r="C22" s="9"/>
      <c r="D22" s="9"/>
      <c r="E22" s="11">
        <f>E21-E5</f>
        <v>224153.36</v>
      </c>
      <c r="F22" s="5"/>
      <c r="G22" s="9"/>
      <c r="H22" s="9"/>
      <c r="I22" s="11">
        <f>I21-I5</f>
        <v>205973.36</v>
      </c>
    </row>
    <row r="23" spans="1:11">
      <c r="A23" s="17" t="s">
        <v>0</v>
      </c>
      <c r="B23" s="5">
        <v>1</v>
      </c>
      <c r="C23" s="10" t="s">
        <v>21</v>
      </c>
      <c r="D23" s="6"/>
      <c r="E23" s="7">
        <f>E22*0.465</f>
        <v>104231.3124</v>
      </c>
      <c r="F23" s="5">
        <v>1</v>
      </c>
      <c r="G23" s="10" t="s">
        <v>21</v>
      </c>
      <c r="H23" s="6"/>
      <c r="I23" s="7">
        <f>I22*0.47</f>
        <v>96807.479199999987</v>
      </c>
      <c r="J23" s="28" t="s">
        <v>24</v>
      </c>
      <c r="K23" s="31" t="s">
        <v>25</v>
      </c>
    </row>
    <row r="24" spans="1:11">
      <c r="A24" s="21" t="s">
        <v>9</v>
      </c>
      <c r="B24" s="22"/>
      <c r="C24" s="23"/>
      <c r="D24" s="23"/>
      <c r="E24" s="24">
        <f>E23+E21</f>
        <v>342301.67239999998</v>
      </c>
      <c r="F24" s="22"/>
      <c r="G24" s="23"/>
      <c r="H24" s="23"/>
      <c r="I24" s="24">
        <f>I23+I21</f>
        <v>317324.1042</v>
      </c>
      <c r="J24" s="29">
        <f>I24+E24</f>
        <v>659625.77659999998</v>
      </c>
      <c r="K24" s="30">
        <v>0.05</v>
      </c>
    </row>
    <row r="25" spans="1:11">
      <c r="E25" s="2"/>
      <c r="I25" s="2"/>
      <c r="J25" s="2"/>
    </row>
    <row r="26" spans="1:11">
      <c r="A26" s="3" t="s">
        <v>27</v>
      </c>
      <c r="B26" s="4">
        <f>J24/1.05</f>
        <v>628215.02533333329</v>
      </c>
      <c r="E26" s="2"/>
      <c r="I26" s="2"/>
      <c r="J26" s="2"/>
      <c r="K26" t="s">
        <v>26</v>
      </c>
    </row>
    <row r="27" spans="1:11">
      <c r="A27" s="3" t="s">
        <v>28</v>
      </c>
      <c r="B27" s="37">
        <f>J24-B26</f>
        <v>31410.751266666688</v>
      </c>
      <c r="J27" s="2"/>
    </row>
    <row r="28" spans="1:11">
      <c r="C28">
        <f>1207/10060</f>
        <v>0.11998011928429424</v>
      </c>
    </row>
    <row r="39" spans="2:6">
      <c r="B39" s="1"/>
      <c r="C39" s="1"/>
    </row>
    <row r="40" spans="2:6">
      <c r="B40" s="1"/>
      <c r="C40" s="1"/>
    </row>
    <row r="41" spans="2:6">
      <c r="B41" s="1"/>
      <c r="C41" s="1"/>
    </row>
    <row r="42" spans="2:6">
      <c r="B42" s="1"/>
      <c r="C42" s="1"/>
    </row>
    <row r="43" spans="2:6">
      <c r="B43" s="1"/>
      <c r="C43" s="1"/>
    </row>
    <row r="44" spans="2:6">
      <c r="B44" s="1"/>
      <c r="C44" s="1"/>
      <c r="F44" s="2"/>
    </row>
    <row r="45" spans="2:6">
      <c r="B45" s="1"/>
      <c r="C45" s="1"/>
      <c r="D45" s="2"/>
    </row>
    <row r="46" spans="2:6">
      <c r="B46" s="2"/>
      <c r="C46" s="2"/>
    </row>
    <row r="48" spans="2:6">
      <c r="B48" s="1"/>
      <c r="C48" s="1"/>
      <c r="D48" s="2"/>
      <c r="E48" s="2"/>
    </row>
    <row r="49" spans="2:6">
      <c r="B49" s="2"/>
      <c r="C49" s="2"/>
      <c r="D49" s="2"/>
    </row>
    <row r="50" spans="2:6">
      <c r="D50" s="1"/>
      <c r="E50" s="2"/>
      <c r="F50" s="2"/>
    </row>
    <row r="51" spans="2:6">
      <c r="D51" s="2"/>
    </row>
  </sheetData>
  <mergeCells count="2">
    <mergeCell ref="B2:E2"/>
    <mergeCell ref="F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</dc:creator>
  <cp:lastModifiedBy>Beatrice</cp:lastModifiedBy>
  <dcterms:created xsi:type="dcterms:W3CDTF">2015-04-15T20:38:08Z</dcterms:created>
  <dcterms:modified xsi:type="dcterms:W3CDTF">2015-04-17T20:01:02Z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768868736</vt:i4>
  </property>
  <property fmtid="{D5CDD505-2E9C-101B-9397-08002B2CF9AE}" pid="3" name="_NewReviewCycle">
    <vt:lpwstr/>
  </property>
  <property fmtid="{D5CDD505-2E9C-101B-9397-08002B2CF9AE}" pid="4" name="_EmailSubject">
    <vt:lpwstr>FELIX Budget</vt:lpwstr>
  </property>
  <property fmtid="{D5CDD505-2E9C-101B-9397-08002B2CF9AE}" pid="5" name="_AuthorEmail">
    <vt:lpwstr>jon.dorbolo@oregonstate.edu</vt:lpwstr>
  </property>
  <property fmtid="{D5CDD505-2E9C-101B-9397-08002B2CF9AE}" pid="6" name="_AuthorEmailDisplayName">
    <vt:lpwstr>Dorbolo, Jon</vt:lpwstr>
  </property>
</Properties>
</file>