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jiao/Desktop/Valuation (new)/"/>
    </mc:Choice>
  </mc:AlternateContent>
  <xr:revisionPtr revIDLastSave="0" documentId="13_ncr:1_{7C376985-B0E5-F543-8637-CD7173027886}" xr6:coauthVersionLast="47" xr6:coauthVersionMax="47" xr10:uidLastSave="{00000000-0000-0000-0000-000000000000}"/>
  <bookViews>
    <workbookView xWindow="0" yWindow="500" windowWidth="28800" windowHeight="15660" xr2:uid="{6485213E-D051-DD44-95F8-31485EC9C77C}"/>
  </bookViews>
  <sheets>
    <sheet name="Model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7" i="1" l="1"/>
  <c r="I57" i="1"/>
  <c r="J57" i="1"/>
  <c r="K57" i="1"/>
  <c r="L57" i="1"/>
  <c r="M57" i="1"/>
  <c r="N57" i="1"/>
  <c r="O57" i="1"/>
  <c r="P57" i="1"/>
  <c r="Q57" i="1"/>
  <c r="G57" i="1"/>
  <c r="G53" i="1"/>
  <c r="G55" i="1"/>
  <c r="R54" i="1" s="1"/>
  <c r="E30" i="1"/>
  <c r="F30" i="1"/>
  <c r="G30" i="1"/>
  <c r="D30" i="1"/>
  <c r="R57" i="1" l="1"/>
  <c r="Q37" i="1"/>
  <c r="Q36" i="1"/>
  <c r="I36" i="1" s="1"/>
  <c r="Q35" i="1"/>
  <c r="I35" i="1" s="1"/>
  <c r="J35" i="1" s="1"/>
  <c r="K35" i="1" s="1"/>
  <c r="L35" i="1" s="1"/>
  <c r="M35" i="1" s="1"/>
  <c r="N35" i="1" s="1"/>
  <c r="O35" i="1" s="1"/>
  <c r="P35" i="1" s="1"/>
  <c r="Q34" i="1"/>
  <c r="I34" i="1" s="1"/>
  <c r="J34" i="1" s="1"/>
  <c r="K34" i="1" s="1"/>
  <c r="L34" i="1" s="1"/>
  <c r="M34" i="1" s="1"/>
  <c r="N34" i="1" s="1"/>
  <c r="O34" i="1" s="1"/>
  <c r="P34" i="1" s="1"/>
  <c r="J36" i="1" l="1"/>
  <c r="L37" i="1"/>
  <c r="Q33" i="1"/>
  <c r="Q32" i="1"/>
  <c r="K36" i="1" l="1"/>
  <c r="M37" i="1"/>
  <c r="I32" i="1"/>
  <c r="J32" i="1" s="1"/>
  <c r="I33" i="1"/>
  <c r="G49" i="1"/>
  <c r="G46" i="1"/>
  <c r="D38" i="1"/>
  <c r="G31" i="1"/>
  <c r="G14" i="1"/>
  <c r="G12" i="1"/>
  <c r="G7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D40" i="1"/>
  <c r="E40" i="1" s="1"/>
  <c r="F40" i="1" s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D17" i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D5" i="1"/>
  <c r="D7" i="1"/>
  <c r="D12" i="1"/>
  <c r="J33" i="1" l="1"/>
  <c r="L36" i="1"/>
  <c r="N37" i="1"/>
  <c r="K32" i="1"/>
  <c r="Q53" i="1"/>
  <c r="Q49" i="1"/>
  <c r="P49" i="1" s="1"/>
  <c r="O49" i="1" s="1"/>
  <c r="N49" i="1" s="1"/>
  <c r="M49" i="1" s="1"/>
  <c r="L49" i="1" s="1"/>
  <c r="K49" i="1" s="1"/>
  <c r="J49" i="1" s="1"/>
  <c r="I49" i="1" s="1"/>
  <c r="H49" i="1" s="1"/>
  <c r="H48" i="1" s="1"/>
  <c r="Q46" i="1"/>
  <c r="P46" i="1" s="1"/>
  <c r="O46" i="1" s="1"/>
  <c r="N46" i="1" s="1"/>
  <c r="M46" i="1" s="1"/>
  <c r="L46" i="1" s="1"/>
  <c r="K46" i="1" s="1"/>
  <c r="J46" i="1" s="1"/>
  <c r="I46" i="1" s="1"/>
  <c r="H46" i="1" s="1"/>
  <c r="Q44" i="1"/>
  <c r="Q31" i="1"/>
  <c r="Q30" i="1" s="1"/>
  <c r="Q27" i="1"/>
  <c r="Q24" i="1"/>
  <c r="Q19" i="1"/>
  <c r="Q9" i="1"/>
  <c r="H7" i="1"/>
  <c r="G54" i="1"/>
  <c r="G3" i="1" s="1"/>
  <c r="K33" i="1" l="1"/>
  <c r="M36" i="1"/>
  <c r="O37" i="1"/>
  <c r="L32" i="1"/>
  <c r="H31" i="1"/>
  <c r="H30" i="1" s="1"/>
  <c r="G47" i="1"/>
  <c r="G50" i="1" s="1"/>
  <c r="F44" i="1"/>
  <c r="F42" i="1"/>
  <c r="L33" i="1" l="1"/>
  <c r="N36" i="1"/>
  <c r="P37" i="1"/>
  <c r="M32" i="1"/>
  <c r="I31" i="1"/>
  <c r="I30" i="1" s="1"/>
  <c r="I48" i="1"/>
  <c r="J48" i="1" s="1"/>
  <c r="K48" i="1" s="1"/>
  <c r="L48" i="1" s="1"/>
  <c r="M48" i="1" s="1"/>
  <c r="N48" i="1" s="1"/>
  <c r="O48" i="1" s="1"/>
  <c r="P48" i="1" s="1"/>
  <c r="Q48" i="1" s="1"/>
  <c r="R48" i="1" s="1"/>
  <c r="M33" i="1" l="1"/>
  <c r="O36" i="1"/>
  <c r="N32" i="1"/>
  <c r="J31" i="1"/>
  <c r="J30" i="1" s="1"/>
  <c r="F15" i="1"/>
  <c r="H14" i="1"/>
  <c r="I14" i="1" s="1"/>
  <c r="J14" i="1" s="1"/>
  <c r="K14" i="1" s="1"/>
  <c r="L14" i="1" s="1"/>
  <c r="M14" i="1" s="1"/>
  <c r="N14" i="1" s="1"/>
  <c r="O14" i="1" s="1"/>
  <c r="P14" i="1" s="1"/>
  <c r="H12" i="1"/>
  <c r="I12" i="1" s="1"/>
  <c r="H9" i="1"/>
  <c r="I9" i="1" s="1"/>
  <c r="J9" i="1" s="1"/>
  <c r="K9" i="1" s="1"/>
  <c r="L9" i="1" s="1"/>
  <c r="M9" i="1" s="1"/>
  <c r="N9" i="1" s="1"/>
  <c r="O9" i="1" s="1"/>
  <c r="P9" i="1" s="1"/>
  <c r="E38" i="1"/>
  <c r="F8" i="1"/>
  <c r="E12" i="1"/>
  <c r="E5" i="1"/>
  <c r="F5" i="1" s="1"/>
  <c r="N33" i="1" l="1"/>
  <c r="P36" i="1"/>
  <c r="O32" i="1"/>
  <c r="E26" i="1"/>
  <c r="E27" i="1" s="1"/>
  <c r="K31" i="1"/>
  <c r="K30" i="1" s="1"/>
  <c r="F18" i="1"/>
  <c r="F20" i="1" s="1"/>
  <c r="F24" i="1" s="1"/>
  <c r="G9" i="1"/>
  <c r="G5" i="1"/>
  <c r="H11" i="1"/>
  <c r="I11" i="1" s="1"/>
  <c r="H13" i="1"/>
  <c r="I13" i="1" s="1"/>
  <c r="J13" i="1" s="1"/>
  <c r="G15" i="1"/>
  <c r="G18" i="1"/>
  <c r="J12" i="1"/>
  <c r="K12" i="1" s="1"/>
  <c r="L12" i="1" s="1"/>
  <c r="M12" i="1" s="1"/>
  <c r="N12" i="1" s="1"/>
  <c r="O12" i="1" s="1"/>
  <c r="P12" i="1" s="1"/>
  <c r="F38" i="1"/>
  <c r="H6" i="1"/>
  <c r="I7" i="1"/>
  <c r="J7" i="1" s="1"/>
  <c r="K7" i="1" s="1"/>
  <c r="L7" i="1" s="1"/>
  <c r="M7" i="1" s="1"/>
  <c r="N7" i="1" s="1"/>
  <c r="O7" i="1" s="1"/>
  <c r="P7" i="1" s="1"/>
  <c r="F12" i="1"/>
  <c r="E7" i="1"/>
  <c r="F7" i="1"/>
  <c r="O33" i="1" l="1"/>
  <c r="P32" i="1"/>
  <c r="L31" i="1"/>
  <c r="L30" i="1" s="1"/>
  <c r="H5" i="1"/>
  <c r="H15" i="1"/>
  <c r="K13" i="1"/>
  <c r="F26" i="1"/>
  <c r="G38" i="1"/>
  <c r="H8" i="1"/>
  <c r="H18" i="1" s="1"/>
  <c r="I15" i="1"/>
  <c r="G10" i="1"/>
  <c r="J11" i="1"/>
  <c r="K11" i="1" s="1"/>
  <c r="L11" i="1" s="1"/>
  <c r="M11" i="1" s="1"/>
  <c r="N11" i="1" s="1"/>
  <c r="O11" i="1" s="1"/>
  <c r="P11" i="1" s="1"/>
  <c r="Q11" i="1" s="1"/>
  <c r="R11" i="1" s="1"/>
  <c r="I6" i="1"/>
  <c r="J6" i="1" s="1"/>
  <c r="K6" i="1" s="1"/>
  <c r="L6" i="1" s="1"/>
  <c r="M6" i="1" s="1"/>
  <c r="N6" i="1" s="1"/>
  <c r="O6" i="1" s="1"/>
  <c r="P6" i="1" s="1"/>
  <c r="Q6" i="1" s="1"/>
  <c r="R6" i="1" s="1"/>
  <c r="P33" i="1" l="1"/>
  <c r="M31" i="1"/>
  <c r="M30" i="1" s="1"/>
  <c r="I5" i="1"/>
  <c r="H38" i="1"/>
  <c r="F27" i="1"/>
  <c r="F28" i="1"/>
  <c r="J15" i="1"/>
  <c r="I8" i="1"/>
  <c r="I18" i="1" s="1"/>
  <c r="H10" i="1"/>
  <c r="L13" i="1"/>
  <c r="K15" i="1"/>
  <c r="N31" i="1" l="1"/>
  <c r="N30" i="1" s="1"/>
  <c r="J5" i="1"/>
  <c r="J8" i="1"/>
  <c r="K8" i="1" s="1"/>
  <c r="I10" i="1"/>
  <c r="I38" i="1"/>
  <c r="M13" i="1"/>
  <c r="L15" i="1"/>
  <c r="O31" i="1" l="1"/>
  <c r="O30" i="1" s="1"/>
  <c r="K5" i="1"/>
  <c r="J10" i="1"/>
  <c r="J18" i="1"/>
  <c r="N13" i="1"/>
  <c r="M15" i="1"/>
  <c r="J38" i="1"/>
  <c r="L8" i="1"/>
  <c r="K10" i="1"/>
  <c r="K18" i="1"/>
  <c r="P31" i="1" l="1"/>
  <c r="P30" i="1" s="1"/>
  <c r="L5" i="1"/>
  <c r="K38" i="1"/>
  <c r="O13" i="1"/>
  <c r="N15" i="1"/>
  <c r="M8" i="1"/>
  <c r="L10" i="1"/>
  <c r="L18" i="1"/>
  <c r="M5" i="1" l="1"/>
  <c r="P13" i="1"/>
  <c r="Q13" i="1" s="1"/>
  <c r="R13" i="1" s="1"/>
  <c r="O15" i="1"/>
  <c r="L38" i="1"/>
  <c r="M18" i="1"/>
  <c r="N8" i="1"/>
  <c r="M10" i="1"/>
  <c r="N5" i="1" l="1"/>
  <c r="Q15" i="1"/>
  <c r="P15" i="1"/>
  <c r="M38" i="1"/>
  <c r="O8" i="1"/>
  <c r="N18" i="1"/>
  <c r="N10" i="1"/>
  <c r="O5" i="1" l="1"/>
  <c r="N38" i="1"/>
  <c r="P8" i="1"/>
  <c r="Q8" i="1" s="1"/>
  <c r="R8" i="1" s="1"/>
  <c r="O18" i="1"/>
  <c r="O10" i="1"/>
  <c r="P5" i="1" l="1"/>
  <c r="O38" i="1"/>
  <c r="P18" i="1"/>
  <c r="P10" i="1"/>
  <c r="Q5" i="1" l="1"/>
  <c r="P38" i="1"/>
  <c r="Q18" i="1"/>
  <c r="Q10" i="1"/>
  <c r="Q20" i="1" l="1"/>
  <c r="Q23" i="1" s="1"/>
  <c r="R18" i="1"/>
  <c r="G19" i="1"/>
  <c r="G24" i="1"/>
  <c r="G27" i="1"/>
  <c r="R30" i="1"/>
  <c r="H24" i="1" l="1"/>
  <c r="H19" i="1"/>
  <c r="G20" i="1"/>
  <c r="G23" i="1" s="1"/>
  <c r="G26" i="1" s="1"/>
  <c r="H27" i="1"/>
  <c r="R20" i="1" l="1"/>
  <c r="Q26" i="1"/>
  <c r="R23" i="1"/>
  <c r="G28" i="1"/>
  <c r="G41" i="1"/>
  <c r="G2" i="1" s="1"/>
  <c r="I27" i="1"/>
  <c r="J27" i="1" s="1"/>
  <c r="K27" i="1" s="1"/>
  <c r="L27" i="1" s="1"/>
  <c r="M27" i="1" s="1"/>
  <c r="N27" i="1" s="1"/>
  <c r="O27" i="1" s="1"/>
  <c r="P27" i="1" s="1"/>
  <c r="I19" i="1"/>
  <c r="H20" i="1"/>
  <c r="H23" i="1" s="1"/>
  <c r="H26" i="1" s="1"/>
  <c r="I24" i="1"/>
  <c r="R26" i="1" l="1"/>
  <c r="Q28" i="1"/>
  <c r="Q41" i="1"/>
  <c r="H28" i="1"/>
  <c r="H41" i="1"/>
  <c r="J19" i="1"/>
  <c r="I20" i="1"/>
  <c r="I23" i="1" s="1"/>
  <c r="I26" i="1" s="1"/>
  <c r="G42" i="1"/>
  <c r="G44" i="1"/>
  <c r="H44" i="1" s="1"/>
  <c r="J24" i="1"/>
  <c r="K24" i="1" s="1"/>
  <c r="R41" i="1" l="1"/>
  <c r="Q2" i="1"/>
  <c r="R2" i="1" s="1"/>
  <c r="Q43" i="1"/>
  <c r="H42" i="1"/>
  <c r="H2" i="1"/>
  <c r="I28" i="1"/>
  <c r="I41" i="1"/>
  <c r="K19" i="1"/>
  <c r="J20" i="1"/>
  <c r="J23" i="1" s="1"/>
  <c r="J26" i="1" s="1"/>
  <c r="J28" i="1" s="1"/>
  <c r="L24" i="1"/>
  <c r="I44" i="1"/>
  <c r="H43" i="1"/>
  <c r="H45" i="1" s="1"/>
  <c r="H47" i="1" s="1"/>
  <c r="H50" i="1" s="1"/>
  <c r="H51" i="1" s="1"/>
  <c r="Q45" i="1" l="1"/>
  <c r="Q47" i="1" s="1"/>
  <c r="R43" i="1"/>
  <c r="I42" i="1"/>
  <c r="I2" i="1"/>
  <c r="M24" i="1"/>
  <c r="J41" i="1"/>
  <c r="L19" i="1"/>
  <c r="K20" i="1"/>
  <c r="K23" i="1" s="1"/>
  <c r="K26" i="1" s="1"/>
  <c r="K28" i="1" s="1"/>
  <c r="J44" i="1"/>
  <c r="I43" i="1"/>
  <c r="I45" i="1" s="1"/>
  <c r="I47" i="1" s="1"/>
  <c r="I50" i="1" s="1"/>
  <c r="I51" i="1" s="1"/>
  <c r="Q50" i="1" l="1"/>
  <c r="R47" i="1"/>
  <c r="J42" i="1"/>
  <c r="J2" i="1"/>
  <c r="M19" i="1"/>
  <c r="L20" i="1"/>
  <c r="L23" i="1" s="1"/>
  <c r="L26" i="1" s="1"/>
  <c r="L28" i="1" s="1"/>
  <c r="K41" i="1"/>
  <c r="K44" i="1"/>
  <c r="J43" i="1"/>
  <c r="J45" i="1" s="1"/>
  <c r="J47" i="1" s="1"/>
  <c r="J50" i="1" s="1"/>
  <c r="J51" i="1" s="1"/>
  <c r="N24" i="1"/>
  <c r="R50" i="1" l="1"/>
  <c r="Q54" i="1"/>
  <c r="K42" i="1"/>
  <c r="K2" i="1"/>
  <c r="L41" i="1"/>
  <c r="L44" i="1"/>
  <c r="K43" i="1"/>
  <c r="K45" i="1" s="1"/>
  <c r="K47" i="1" s="1"/>
  <c r="K50" i="1" s="1"/>
  <c r="K51" i="1" s="1"/>
  <c r="O24" i="1"/>
  <c r="N19" i="1"/>
  <c r="M20" i="1"/>
  <c r="M23" i="1" s="1"/>
  <c r="M26" i="1" s="1"/>
  <c r="M28" i="1" s="1"/>
  <c r="R3" i="1" l="1"/>
  <c r="Q3" i="1"/>
  <c r="L42" i="1"/>
  <c r="L2" i="1"/>
  <c r="M44" i="1"/>
  <c r="L43" i="1"/>
  <c r="L45" i="1" s="1"/>
  <c r="L47" i="1" s="1"/>
  <c r="L50" i="1" s="1"/>
  <c r="L51" i="1" s="1"/>
  <c r="P24" i="1"/>
  <c r="O19" i="1"/>
  <c r="N20" i="1"/>
  <c r="N23" i="1" s="1"/>
  <c r="N26" i="1" s="1"/>
  <c r="N28" i="1" s="1"/>
  <c r="M41" i="1"/>
  <c r="M42" i="1" l="1"/>
  <c r="M2" i="1"/>
  <c r="P19" i="1"/>
  <c r="P20" i="1" s="1"/>
  <c r="P23" i="1" s="1"/>
  <c r="P26" i="1" s="1"/>
  <c r="O20" i="1"/>
  <c r="O23" i="1" s="1"/>
  <c r="O26" i="1" s="1"/>
  <c r="O28" i="1" s="1"/>
  <c r="N44" i="1"/>
  <c r="M43" i="1"/>
  <c r="M45" i="1" s="1"/>
  <c r="M47" i="1" s="1"/>
  <c r="M50" i="1" s="1"/>
  <c r="M51" i="1" s="1"/>
  <c r="N41" i="1"/>
  <c r="N42" i="1" l="1"/>
  <c r="N2" i="1"/>
  <c r="P28" i="1"/>
  <c r="P41" i="1"/>
  <c r="P2" i="1" s="1"/>
  <c r="O44" i="1"/>
  <c r="N43" i="1"/>
  <c r="N45" i="1" s="1"/>
  <c r="N47" i="1" s="1"/>
  <c r="N50" i="1" s="1"/>
  <c r="N51" i="1" s="1"/>
  <c r="O41" i="1"/>
  <c r="O42" i="1" l="1"/>
  <c r="O2" i="1"/>
  <c r="P42" i="1"/>
  <c r="Q42" i="1"/>
  <c r="P44" i="1"/>
  <c r="P43" i="1" s="1"/>
  <c r="P45" i="1" s="1"/>
  <c r="P47" i="1" s="1"/>
  <c r="P50" i="1" s="1"/>
  <c r="O43" i="1"/>
  <c r="O45" i="1" s="1"/>
  <c r="O47" i="1" s="1"/>
  <c r="O50" i="1" s="1"/>
  <c r="O51" i="1" s="1"/>
  <c r="P51" i="1" l="1"/>
  <c r="Q51" i="1"/>
</calcChain>
</file>

<file path=xl/sharedStrings.xml><?xml version="1.0" encoding="utf-8"?>
<sst xmlns="http://schemas.openxmlformats.org/spreadsheetml/2006/main" count="74" uniqueCount="46">
  <si>
    <t>Revenue</t>
  </si>
  <si>
    <t>Global Population</t>
  </si>
  <si>
    <t xml:space="preserve">  % Growth</t>
  </si>
  <si>
    <t>Knowledge Workers</t>
  </si>
  <si>
    <t>Mainland China Population</t>
  </si>
  <si>
    <t>Mainland China Knowledge Workers</t>
  </si>
  <si>
    <t xml:space="preserve">  % of Population</t>
  </si>
  <si>
    <t>Global Knowledge Workers, ex Mainland China</t>
  </si>
  <si>
    <t xml:space="preserve">  % Hybrid/Remote Work Adoption</t>
  </si>
  <si>
    <t xml:space="preserve">  Total Addressable Workers, ex Mainland China</t>
  </si>
  <si>
    <t>Zoom Share of Total Video Conferencing Traffic</t>
  </si>
  <si>
    <t xml:space="preserve">  % of Addressable Workers, ex Mainland China</t>
  </si>
  <si>
    <t>Taxes</t>
  </si>
  <si>
    <t>Net Income</t>
  </si>
  <si>
    <t>EPS</t>
  </si>
  <si>
    <t>Shares Outstanding</t>
  </si>
  <si>
    <t>Paying Knowledge Workers</t>
  </si>
  <si>
    <t>Average Revenue per User (ARPU)</t>
  </si>
  <si>
    <t xml:space="preserve">  % of Total Knowledge Workers using Zoom</t>
  </si>
  <si>
    <t xml:space="preserve">    Assumed Enterprise Discount</t>
  </si>
  <si>
    <t xml:space="preserve">  % of Sales</t>
  </si>
  <si>
    <t>EBIT</t>
  </si>
  <si>
    <t xml:space="preserve">  % of EBIT</t>
  </si>
  <si>
    <t>P/E Multiple</t>
  </si>
  <si>
    <t>CAGR</t>
  </si>
  <si>
    <t xml:space="preserve">  Date</t>
  </si>
  <si>
    <t>Bear</t>
  </si>
  <si>
    <t>Base</t>
  </si>
  <si>
    <t>Bull</t>
  </si>
  <si>
    <t>Revenue Build</t>
  </si>
  <si>
    <t xml:space="preserve">  Share Buybacks</t>
  </si>
  <si>
    <t>Switches</t>
  </si>
  <si>
    <t>Population Drivers</t>
  </si>
  <si>
    <t>TAM Drivers</t>
  </si>
  <si>
    <t>Vaulation Model</t>
  </si>
  <si>
    <t>Summary</t>
  </si>
  <si>
    <t>Implied Price per Share</t>
  </si>
  <si>
    <t xml:space="preserve">  Zoom Webinar/Events</t>
  </si>
  <si>
    <t xml:space="preserve">  Zoom Phone</t>
  </si>
  <si>
    <t xml:space="preserve">  Zoom Room</t>
  </si>
  <si>
    <t xml:space="preserve">  Zoom Meetings Pro</t>
  </si>
  <si>
    <t xml:space="preserve">  Zoom White Board</t>
  </si>
  <si>
    <t xml:space="preserve">  Zoom Business</t>
  </si>
  <si>
    <t xml:space="preserve"> Zoom IQ + Other</t>
  </si>
  <si>
    <t>Implied Market Cap</t>
  </si>
  <si>
    <t>Implied Share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</si>
</sst>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General\A"/>
    <numFmt numFmtId="165" formatCode="General\E"/>
    <numFmt numFmtId="166" formatCode="&quot;$&quot;#,##0.00"/>
    <numFmt numFmtId="167" formatCode="&quot;$&quot;#,##0"/>
    <numFmt numFmtId="168" formatCode="0.0"/>
    <numFmt numFmtId="169" formatCode="General\x"/>
    <numFmt numFmtId="174" formatCode="0\x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i/>
      <sz val="12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1" applyNumberFormat="0" applyAlignment="0" applyProtection="0"/>
  </cellStyleXfs>
  <cellXfs count="34">
    <xf numFmtId="0" fontId="0" fillId="0" borderId="0" xfId="0"/>
    <xf numFmtId="0" fontId="2" fillId="0" borderId="0" xfId="0" applyFont="1"/>
    <xf numFmtId="37" fontId="0" fillId="0" borderId="0" xfId="0" applyNumberFormat="1"/>
    <xf numFmtId="9" fontId="2" fillId="0" borderId="0" xfId="1" applyFont="1"/>
    <xf numFmtId="9" fontId="2" fillId="0" borderId="0" xfId="0" applyNumberFormat="1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167" fontId="2" fillId="0" borderId="0" xfId="0" applyNumberFormat="1" applyFont="1"/>
    <xf numFmtId="167" fontId="5" fillId="0" borderId="0" xfId="0" applyNumberFormat="1" applyFont="1"/>
    <xf numFmtId="0" fontId="6" fillId="0" borderId="0" xfId="0" applyFont="1"/>
    <xf numFmtId="3" fontId="0" fillId="0" borderId="0" xfId="0" applyNumberFormat="1"/>
    <xf numFmtId="169" fontId="5" fillId="0" borderId="0" xfId="0" applyNumberFormat="1" applyFont="1"/>
    <xf numFmtId="9" fontId="1" fillId="0" borderId="0" xfId="1" applyFont="1"/>
    <xf numFmtId="14" fontId="2" fillId="0" borderId="0" xfId="0" applyNumberFormat="1" applyFont="1"/>
    <xf numFmtId="0" fontId="3" fillId="2" borderId="1" xfId="2" applyAlignment="1">
      <alignment horizontal="center"/>
    </xf>
    <xf numFmtId="9" fontId="3" fillId="2" borderId="1" xfId="1" applyFont="1" applyFill="1" applyBorder="1" applyAlignment="1">
      <alignment horizontal="center"/>
    </xf>
    <xf numFmtId="167" fontId="3" fillId="2" borderId="1" xfId="1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9" fontId="3" fillId="2" borderId="1" xfId="1" applyNumberFormat="1" applyFont="1" applyFill="1" applyBorder="1" applyAlignment="1">
      <alignment horizontal="center"/>
    </xf>
    <xf numFmtId="9" fontId="6" fillId="0" borderId="0" xfId="1" applyFont="1"/>
    <xf numFmtId="0" fontId="7" fillId="3" borderId="0" xfId="0" applyFont="1" applyFill="1"/>
    <xf numFmtId="0" fontId="4" fillId="3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0" fontId="4" fillId="3" borderId="0" xfId="0" applyFont="1" applyFill="1"/>
    <xf numFmtId="164" fontId="4" fillId="3" borderId="0" xfId="0" applyNumberFormat="1" applyFont="1" applyFill="1" applyAlignment="1">
      <alignment horizontal="right"/>
    </xf>
    <xf numFmtId="165" fontId="4" fillId="3" borderId="0" xfId="0" applyNumberFormat="1" applyFont="1" applyFill="1" applyAlignment="1">
      <alignment horizontal="right"/>
    </xf>
    <xf numFmtId="174" fontId="0" fillId="0" borderId="0" xfId="0" applyNumberFormat="1"/>
    <xf numFmtId="0" fontId="0" fillId="0" borderId="0" xfId="0" applyFont="1"/>
    <xf numFmtId="167" fontId="0" fillId="0" borderId="0" xfId="0" applyNumberFormat="1" applyFont="1"/>
  </cellXfs>
  <cellStyles count="3">
    <cellStyle name="Input" xfId="2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remyjiao/Downloads/ZM%20ARK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 Disclosure"/>
      <sheetName val="Table of Contents"/>
      <sheetName val="Financials + KPIs"/>
      <sheetName val="Zoom Manual Valuation"/>
      <sheetName val="Zoom Manual TAM"/>
      <sheetName val="Zoom ARPU + COGS Table"/>
      <sheetName val="Zoom MC Valuation"/>
      <sheetName val="Zoom MC TAM"/>
      <sheetName val="Monte Carlo Simulation"/>
      <sheetName val="Example Monte Carlo Simulation"/>
    </sheetNames>
    <sheetDataSet>
      <sheetData sheetId="0"/>
      <sheetData sheetId="1"/>
      <sheetData sheetId="2"/>
      <sheetData sheetId="3"/>
      <sheetData sheetId="4">
        <row r="12">
          <cell r="R12">
            <v>1000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14E1D-37F6-BA4C-9CE8-81AFE3AE3EFF}">
  <dimension ref="A1:AG57"/>
  <sheetViews>
    <sheetView showGridLines="0" tabSelected="1" topLeftCell="A38" zoomScaleNormal="100" workbookViewId="0">
      <selection activeCell="Q15" sqref="G6:Q15"/>
    </sheetView>
  </sheetViews>
  <sheetFormatPr baseColWidth="10" defaultRowHeight="16" x14ac:dyDescent="0.2"/>
  <cols>
    <col min="1" max="1" width="4.83203125" customWidth="1"/>
    <col min="2" max="2" width="41.83203125" customWidth="1"/>
    <col min="3" max="6" width="10.83203125" hidden="1" customWidth="1"/>
    <col min="8" max="16" width="10.83203125" hidden="1" customWidth="1"/>
    <col min="19" max="19" width="5.83203125" customWidth="1"/>
    <col min="21" max="21" width="2.83203125" customWidth="1"/>
    <col min="23" max="23" width="2.83203125" customWidth="1"/>
    <col min="25" max="25" width="2.83203125" customWidth="1"/>
  </cols>
  <sheetData>
    <row r="1" spans="1:33" s="25" customFormat="1" x14ac:dyDescent="0.2">
      <c r="B1" s="28" t="s">
        <v>35</v>
      </c>
      <c r="C1" s="29">
        <v>2018</v>
      </c>
      <c r="D1" s="29">
        <f t="shared" ref="D1" si="0">C1+1</f>
        <v>2019</v>
      </c>
      <c r="E1" s="29">
        <f t="shared" ref="E1" si="1">D1+1</f>
        <v>2020</v>
      </c>
      <c r="F1" s="29">
        <f t="shared" ref="F1" si="2">E1+1</f>
        <v>2021</v>
      </c>
      <c r="G1" s="29">
        <f t="shared" ref="G1" si="3">F1+1</f>
        <v>2022</v>
      </c>
      <c r="H1" s="30">
        <f t="shared" ref="H1" si="4">G1+1</f>
        <v>2023</v>
      </c>
      <c r="I1" s="30">
        <f t="shared" ref="I1" si="5">H1+1</f>
        <v>2024</v>
      </c>
      <c r="J1" s="30">
        <f t="shared" ref="J1" si="6">I1+1</f>
        <v>2025</v>
      </c>
      <c r="K1" s="30">
        <f t="shared" ref="K1" si="7">J1+1</f>
        <v>2026</v>
      </c>
      <c r="L1" s="30">
        <f t="shared" ref="L1" si="8">K1+1</f>
        <v>2027</v>
      </c>
      <c r="M1" s="30">
        <f t="shared" ref="M1" si="9">L1+1</f>
        <v>2028</v>
      </c>
      <c r="N1" s="30">
        <f t="shared" ref="N1" si="10">M1+1</f>
        <v>2029</v>
      </c>
      <c r="O1" s="30">
        <f t="shared" ref="O1" si="11">N1+1</f>
        <v>2030</v>
      </c>
      <c r="P1" s="30">
        <f t="shared" ref="P1" si="12">O1+1</f>
        <v>2031</v>
      </c>
      <c r="Q1" s="30">
        <f t="shared" ref="Q1" si="13">P1+1</f>
        <v>2032</v>
      </c>
      <c r="R1" s="30" t="s">
        <v>24</v>
      </c>
      <c r="T1" s="26" t="s">
        <v>31</v>
      </c>
      <c r="U1" s="28"/>
      <c r="V1" s="26" t="s">
        <v>26</v>
      </c>
      <c r="W1" s="28"/>
      <c r="X1" s="26" t="s">
        <v>27</v>
      </c>
      <c r="Y1" s="28"/>
      <c r="Z1" s="26" t="s">
        <v>28</v>
      </c>
    </row>
    <row r="2" spans="1:33" x14ac:dyDescent="0.2">
      <c r="B2" t="s">
        <v>0</v>
      </c>
      <c r="G2" s="2">
        <f>G41</f>
        <v>3122.4897340037655</v>
      </c>
      <c r="H2" s="2">
        <f t="shared" ref="H2:Q2" si="14">H41</f>
        <v>4350.5717001961293</v>
      </c>
      <c r="I2" s="2">
        <f t="shared" si="14"/>
        <v>5610.5433436340427</v>
      </c>
      <c r="J2" s="2">
        <f t="shared" si="14"/>
        <v>7113.0553616366205</v>
      </c>
      <c r="K2" s="2">
        <f t="shared" si="14"/>
        <v>8999.6121494231211</v>
      </c>
      <c r="L2" s="2">
        <f t="shared" si="14"/>
        <v>13180.768324348888</v>
      </c>
      <c r="M2" s="2">
        <f t="shared" si="14"/>
        <v>18257.129631834818</v>
      </c>
      <c r="N2" s="2">
        <f t="shared" si="14"/>
        <v>24341.863469993597</v>
      </c>
      <c r="O2" s="2">
        <f t="shared" si="14"/>
        <v>31557.119013834665</v>
      </c>
      <c r="P2" s="2">
        <f>P41</f>
        <v>40034.454587307722</v>
      </c>
      <c r="Q2" s="2">
        <f t="shared" si="14"/>
        <v>46181.444610129445</v>
      </c>
      <c r="R2" s="24">
        <f>_xlfn.RRI(10,G2,Q2)</f>
        <v>0.30917182290019163</v>
      </c>
    </row>
    <row r="3" spans="1:33" x14ac:dyDescent="0.2">
      <c r="B3" t="s">
        <v>36</v>
      </c>
      <c r="G3" s="9">
        <f>G54</f>
        <v>77.900000000000006</v>
      </c>
      <c r="H3" s="9"/>
      <c r="I3" s="9"/>
      <c r="J3" s="9"/>
      <c r="K3" s="9"/>
      <c r="L3" s="9"/>
      <c r="M3" s="9"/>
      <c r="N3" s="9"/>
      <c r="O3" s="9"/>
      <c r="P3" s="9"/>
      <c r="Q3" s="9">
        <f>Q54</f>
        <v>1864.0098930555346</v>
      </c>
      <c r="R3" s="24">
        <f ca="1">R54</f>
        <v>0.3789067942043598</v>
      </c>
    </row>
    <row r="5" spans="1:33" s="25" customFormat="1" x14ac:dyDescent="0.2">
      <c r="A5" s="27"/>
      <c r="B5" s="28" t="s">
        <v>32</v>
      </c>
      <c r="C5" s="29">
        <v>2018</v>
      </c>
      <c r="D5" s="29">
        <f t="shared" ref="D5:K5" si="15">C5+1</f>
        <v>2019</v>
      </c>
      <c r="E5" s="29">
        <f t="shared" si="15"/>
        <v>2020</v>
      </c>
      <c r="F5" s="29">
        <f t="shared" si="15"/>
        <v>2021</v>
      </c>
      <c r="G5" s="29">
        <f t="shared" si="15"/>
        <v>2022</v>
      </c>
      <c r="H5" s="30">
        <f t="shared" si="15"/>
        <v>2023</v>
      </c>
      <c r="I5" s="30">
        <f t="shared" si="15"/>
        <v>2024</v>
      </c>
      <c r="J5" s="30">
        <f t="shared" si="15"/>
        <v>2025</v>
      </c>
      <c r="K5" s="30">
        <f t="shared" si="15"/>
        <v>2026</v>
      </c>
      <c r="L5" s="30">
        <f t="shared" ref="L5" si="16">K5+1</f>
        <v>2027</v>
      </c>
      <c r="M5" s="30">
        <f t="shared" ref="M5" si="17">L5+1</f>
        <v>2028</v>
      </c>
      <c r="N5" s="30">
        <f t="shared" ref="N5" si="18">M5+1</f>
        <v>2029</v>
      </c>
      <c r="O5" s="30">
        <f t="shared" ref="O5" si="19">N5+1</f>
        <v>2030</v>
      </c>
      <c r="P5" s="30">
        <f t="shared" ref="P5" si="20">O5+1</f>
        <v>2031</v>
      </c>
      <c r="Q5" s="30">
        <f t="shared" ref="Q5" si="21">P5+1</f>
        <v>2032</v>
      </c>
      <c r="R5" s="30" t="s">
        <v>24</v>
      </c>
      <c r="T5" s="26" t="s">
        <v>31</v>
      </c>
      <c r="U5" s="28"/>
      <c r="V5" s="26" t="s">
        <v>26</v>
      </c>
      <c r="W5" s="28"/>
      <c r="X5" s="26" t="s">
        <v>27</v>
      </c>
      <c r="Y5" s="28"/>
      <c r="Z5" s="26" t="s">
        <v>28</v>
      </c>
    </row>
    <row r="6" spans="1:33" x14ac:dyDescent="0.2">
      <c r="B6" t="s">
        <v>1</v>
      </c>
      <c r="C6" s="2">
        <v>7602.4541609999997</v>
      </c>
      <c r="D6" s="2">
        <v>7683.3722589999998</v>
      </c>
      <c r="E6" s="2">
        <v>7761.6201460000002</v>
      </c>
      <c r="F6" s="2">
        <v>7851.0072031258032</v>
      </c>
      <c r="G6" s="2">
        <v>7969</v>
      </c>
      <c r="H6" s="2">
        <f>G6*(1+H7)</f>
        <v>8064.6279999999997</v>
      </c>
      <c r="I6" s="2">
        <f t="shared" ref="I6:Q6" si="22">H6*(1+I7)</f>
        <v>8161.4035359999998</v>
      </c>
      <c r="J6" s="2">
        <f t="shared" si="22"/>
        <v>8259.3403784319999</v>
      </c>
      <c r="K6" s="2">
        <f t="shared" si="22"/>
        <v>8358.4524629731841</v>
      </c>
      <c r="L6" s="2">
        <f t="shared" si="22"/>
        <v>8458.7538925288627</v>
      </c>
      <c r="M6" s="2">
        <f t="shared" si="22"/>
        <v>8560.2589392392092</v>
      </c>
      <c r="N6" s="2">
        <f t="shared" si="22"/>
        <v>8662.9820465100802</v>
      </c>
      <c r="O6" s="2">
        <f t="shared" si="22"/>
        <v>8766.9378310682005</v>
      </c>
      <c r="P6" s="2">
        <f t="shared" si="22"/>
        <v>8872.1410850410193</v>
      </c>
      <c r="Q6" s="2">
        <f t="shared" si="22"/>
        <v>8978.6067780615122</v>
      </c>
      <c r="R6" s="24">
        <f>_xlfn.RRI(10,G6,Q6)</f>
        <v>1.2000000000000011E-2</v>
      </c>
      <c r="T6" s="22"/>
      <c r="V6" s="22"/>
      <c r="X6" s="22"/>
      <c r="Z6" s="22"/>
    </row>
    <row r="7" spans="1:33" s="1" customFormat="1" x14ac:dyDescent="0.2">
      <c r="B7" s="1" t="s">
        <v>2</v>
      </c>
      <c r="C7" s="3"/>
      <c r="D7" s="3">
        <f t="shared" ref="D7:G9" si="23">D6/C6-1</f>
        <v>1.0643681143794881E-2</v>
      </c>
      <c r="E7" s="3">
        <f t="shared" si="23"/>
        <v>1.0184055172953954E-2</v>
      </c>
      <c r="F7" s="3">
        <f t="shared" si="23"/>
        <v>1.151654621643261E-2</v>
      </c>
      <c r="G7" s="3">
        <f t="shared" si="23"/>
        <v>1.5029001225119076E-2</v>
      </c>
      <c r="H7" s="6">
        <f>Q7</f>
        <v>1.2E-2</v>
      </c>
      <c r="I7" s="6">
        <f>H7</f>
        <v>1.2E-2</v>
      </c>
      <c r="J7" s="6">
        <f t="shared" ref="J7:P7" si="24">I7</f>
        <v>1.2E-2</v>
      </c>
      <c r="K7" s="6">
        <f t="shared" si="24"/>
        <v>1.2E-2</v>
      </c>
      <c r="L7" s="6">
        <f t="shared" si="24"/>
        <v>1.2E-2</v>
      </c>
      <c r="M7" s="6">
        <f t="shared" si="24"/>
        <v>1.2E-2</v>
      </c>
      <c r="N7" s="6">
        <f t="shared" si="24"/>
        <v>1.2E-2</v>
      </c>
      <c r="O7" s="6">
        <f t="shared" si="24"/>
        <v>1.2E-2</v>
      </c>
      <c r="P7" s="6">
        <f t="shared" si="24"/>
        <v>1.2E-2</v>
      </c>
      <c r="Q7" s="5">
        <v>1.2E-2</v>
      </c>
      <c r="R7" s="5"/>
      <c r="AG7"/>
    </row>
    <row r="8" spans="1:33" x14ac:dyDescent="0.2">
      <c r="B8" t="s">
        <v>3</v>
      </c>
      <c r="F8" s="2">
        <f>'[1]Zoom Manual TAM'!$R$12</f>
        <v>1000</v>
      </c>
      <c r="G8" s="2">
        <v>1030</v>
      </c>
      <c r="H8" s="2">
        <f>G8*(1+H9)</f>
        <v>1060.9000000000001</v>
      </c>
      <c r="I8" s="2">
        <f>H8*(1+I9)</f>
        <v>1092.7270000000001</v>
      </c>
      <c r="J8" s="2">
        <f t="shared" ref="J8:Q8" si="25">I8*(1+J9)</f>
        <v>1125.50881</v>
      </c>
      <c r="K8" s="2">
        <f t="shared" si="25"/>
        <v>1159.2740743000002</v>
      </c>
      <c r="L8" s="2">
        <f t="shared" si="25"/>
        <v>1194.0522965290002</v>
      </c>
      <c r="M8" s="2">
        <f t="shared" si="25"/>
        <v>1229.8738654248702</v>
      </c>
      <c r="N8" s="2">
        <f t="shared" si="25"/>
        <v>1266.7700813876163</v>
      </c>
      <c r="O8" s="2">
        <f t="shared" si="25"/>
        <v>1304.7731838292448</v>
      </c>
      <c r="P8" s="2">
        <f t="shared" si="25"/>
        <v>1343.9163793441221</v>
      </c>
      <c r="Q8" s="2">
        <f t="shared" si="25"/>
        <v>1384.2338707244458</v>
      </c>
      <c r="R8" s="24">
        <f>_xlfn.RRI(10,G8,Q8)</f>
        <v>3.0000000000000027E-2</v>
      </c>
      <c r="AG8" s="1"/>
    </row>
    <row r="9" spans="1:33" x14ac:dyDescent="0.2">
      <c r="B9" s="1" t="s">
        <v>2</v>
      </c>
      <c r="G9" s="3">
        <f t="shared" si="23"/>
        <v>3.0000000000000027E-2</v>
      </c>
      <c r="H9" s="6">
        <f>Q9</f>
        <v>0.03</v>
      </c>
      <c r="I9" s="6">
        <f t="shared" ref="I9:P9" si="26">H9</f>
        <v>0.03</v>
      </c>
      <c r="J9" s="6">
        <f t="shared" si="26"/>
        <v>0.03</v>
      </c>
      <c r="K9" s="6">
        <f t="shared" si="26"/>
        <v>0.03</v>
      </c>
      <c r="L9" s="6">
        <f t="shared" si="26"/>
        <v>0.03</v>
      </c>
      <c r="M9" s="6">
        <f t="shared" si="26"/>
        <v>0.03</v>
      </c>
      <c r="N9" s="6">
        <f t="shared" si="26"/>
        <v>0.03</v>
      </c>
      <c r="O9" s="6">
        <f t="shared" si="26"/>
        <v>0.03</v>
      </c>
      <c r="P9" s="6">
        <f t="shared" si="26"/>
        <v>0.03</v>
      </c>
      <c r="Q9" s="5">
        <f>CHOOSE(T9,V9,X9,Z9)</f>
        <v>0.03</v>
      </c>
      <c r="R9" s="5"/>
      <c r="T9" s="19">
        <v>2</v>
      </c>
      <c r="V9" s="20">
        <v>0.02</v>
      </c>
      <c r="X9" s="20">
        <v>0.03</v>
      </c>
      <c r="Z9" s="20">
        <v>0.04</v>
      </c>
    </row>
    <row r="10" spans="1:33" x14ac:dyDescent="0.2">
      <c r="B10" s="1" t="s">
        <v>6</v>
      </c>
      <c r="G10" s="3">
        <f>G8/G6</f>
        <v>0.12925084703224998</v>
      </c>
      <c r="H10" s="3">
        <f>H8/H6</f>
        <v>0.13154977514151925</v>
      </c>
      <c r="I10" s="3">
        <f t="shared" ref="I10:Q10" si="27">I8/I6</f>
        <v>0.13388959327644745</v>
      </c>
      <c r="J10" s="3">
        <f t="shared" si="27"/>
        <v>0.13627102872998109</v>
      </c>
      <c r="K10" s="3">
        <f t="shared" si="27"/>
        <v>0.13869482173110725</v>
      </c>
      <c r="L10" s="3">
        <f t="shared" si="27"/>
        <v>0.14116172567494117</v>
      </c>
      <c r="M10" s="3">
        <f t="shared" si="27"/>
        <v>0.14367250735690654</v>
      </c>
      <c r="N10" s="3">
        <f t="shared" si="27"/>
        <v>0.14622794721108076</v>
      </c>
      <c r="O10" s="3">
        <f t="shared" si="27"/>
        <v>0.14882883955277981</v>
      </c>
      <c r="P10" s="3">
        <f t="shared" si="27"/>
        <v>0.15147599282545771</v>
      </c>
      <c r="Q10" s="3">
        <f t="shared" si="27"/>
        <v>0.15417022985199746</v>
      </c>
      <c r="R10" s="3"/>
    </row>
    <row r="11" spans="1:33" x14ac:dyDescent="0.2">
      <c r="B11" t="s">
        <v>4</v>
      </c>
      <c r="C11" s="2">
        <v>1407.7449999999999</v>
      </c>
      <c r="D11" s="2">
        <v>1410.9293620000001</v>
      </c>
      <c r="E11" s="2">
        <v>1418.4687210035586</v>
      </c>
      <c r="F11" s="2">
        <v>1426.0483668816521</v>
      </c>
      <c r="G11" s="2">
        <v>1426</v>
      </c>
      <c r="H11" s="2">
        <f>G11*(1+H12)</f>
        <v>1426</v>
      </c>
      <c r="I11" s="2">
        <f t="shared" ref="I11:Q11" si="28">H11*(1+I12)</f>
        <v>1426</v>
      </c>
      <c r="J11" s="2">
        <f t="shared" si="28"/>
        <v>1426</v>
      </c>
      <c r="K11" s="2">
        <f t="shared" si="28"/>
        <v>1426</v>
      </c>
      <c r="L11" s="2">
        <f t="shared" si="28"/>
        <v>1426</v>
      </c>
      <c r="M11" s="2">
        <f t="shared" si="28"/>
        <v>1426</v>
      </c>
      <c r="N11" s="2">
        <f t="shared" si="28"/>
        <v>1426</v>
      </c>
      <c r="O11" s="2">
        <f t="shared" si="28"/>
        <v>1426</v>
      </c>
      <c r="P11" s="2">
        <f t="shared" si="28"/>
        <v>1426</v>
      </c>
      <c r="Q11" s="2">
        <f t="shared" si="28"/>
        <v>1426</v>
      </c>
      <c r="R11" s="24">
        <f>_xlfn.RRI(10,G11,Q11)</f>
        <v>0</v>
      </c>
    </row>
    <row r="12" spans="1:33" x14ac:dyDescent="0.2">
      <c r="B12" s="1" t="s">
        <v>2</v>
      </c>
      <c r="C12" s="3"/>
      <c r="D12" s="3">
        <f t="shared" ref="D12:G14" si="29">D11/C11-1</f>
        <v>2.2620304103373456E-3</v>
      </c>
      <c r="E12" s="3">
        <f t="shared" si="29"/>
        <v>5.3435410776847547E-3</v>
      </c>
      <c r="F12" s="3">
        <f t="shared" si="29"/>
        <v>5.3435410776847547E-3</v>
      </c>
      <c r="G12" s="3">
        <f t="shared" si="29"/>
        <v>-3.3916718938376E-5</v>
      </c>
      <c r="H12" s="6">
        <f>Q12</f>
        <v>0</v>
      </c>
      <c r="I12" s="6">
        <f t="shared" ref="I12:P12" si="30">H12</f>
        <v>0</v>
      </c>
      <c r="J12" s="6">
        <f t="shared" si="30"/>
        <v>0</v>
      </c>
      <c r="K12" s="6">
        <f t="shared" si="30"/>
        <v>0</v>
      </c>
      <c r="L12" s="6">
        <f t="shared" si="30"/>
        <v>0</v>
      </c>
      <c r="M12" s="6">
        <f t="shared" si="30"/>
        <v>0</v>
      </c>
      <c r="N12" s="6">
        <f t="shared" si="30"/>
        <v>0</v>
      </c>
      <c r="O12" s="6">
        <f t="shared" si="30"/>
        <v>0</v>
      </c>
      <c r="P12" s="6">
        <f t="shared" si="30"/>
        <v>0</v>
      </c>
      <c r="Q12" s="5">
        <v>0</v>
      </c>
      <c r="R12" s="5"/>
    </row>
    <row r="13" spans="1:33" x14ac:dyDescent="0.2">
      <c r="B13" t="s">
        <v>5</v>
      </c>
      <c r="F13" s="2">
        <v>100</v>
      </c>
      <c r="G13" s="2">
        <v>106</v>
      </c>
      <c r="H13" s="2">
        <f>G13*(1+H14)</f>
        <v>112.36</v>
      </c>
      <c r="I13" s="2">
        <f t="shared" ref="I13:Q13" si="31">H13*(1+I14)</f>
        <v>119.1016</v>
      </c>
      <c r="J13" s="2">
        <f t="shared" si="31"/>
        <v>126.247696</v>
      </c>
      <c r="K13" s="2">
        <f t="shared" si="31"/>
        <v>133.82255776000002</v>
      </c>
      <c r="L13" s="2">
        <f t="shared" si="31"/>
        <v>141.85191122560002</v>
      </c>
      <c r="M13" s="2">
        <f t="shared" si="31"/>
        <v>150.36302589913603</v>
      </c>
      <c r="N13" s="2">
        <f t="shared" si="31"/>
        <v>159.38480745308419</v>
      </c>
      <c r="O13" s="2">
        <f t="shared" si="31"/>
        <v>168.94789590026926</v>
      </c>
      <c r="P13" s="2">
        <f t="shared" si="31"/>
        <v>179.08476965428542</v>
      </c>
      <c r="Q13" s="2">
        <f t="shared" si="31"/>
        <v>189.82985583354255</v>
      </c>
      <c r="R13" s="24">
        <f>_xlfn.RRI(10,G13,Q13)</f>
        <v>6.0000000000000053E-2</v>
      </c>
    </row>
    <row r="14" spans="1:33" x14ac:dyDescent="0.2">
      <c r="B14" s="1" t="s">
        <v>2</v>
      </c>
      <c r="G14" s="3">
        <f t="shared" si="29"/>
        <v>6.0000000000000053E-2</v>
      </c>
      <c r="H14" s="6">
        <f>Q14</f>
        <v>0.06</v>
      </c>
      <c r="I14" s="6">
        <f t="shared" ref="I14:P14" si="32">H14</f>
        <v>0.06</v>
      </c>
      <c r="J14" s="6">
        <f t="shared" si="32"/>
        <v>0.06</v>
      </c>
      <c r="K14" s="6">
        <f t="shared" si="32"/>
        <v>0.06</v>
      </c>
      <c r="L14" s="6">
        <f t="shared" si="32"/>
        <v>0.06</v>
      </c>
      <c r="M14" s="6">
        <f t="shared" si="32"/>
        <v>0.06</v>
      </c>
      <c r="N14" s="6">
        <f t="shared" si="32"/>
        <v>0.06</v>
      </c>
      <c r="O14" s="6">
        <f t="shared" si="32"/>
        <v>0.06</v>
      </c>
      <c r="P14" s="6">
        <f t="shared" si="32"/>
        <v>0.06</v>
      </c>
      <c r="Q14" s="5">
        <v>0.06</v>
      </c>
      <c r="R14" s="5"/>
    </row>
    <row r="15" spans="1:33" x14ac:dyDescent="0.2">
      <c r="B15" s="1" t="s">
        <v>6</v>
      </c>
      <c r="F15" s="3">
        <f>F13/F11</f>
        <v>7.0123848757437698E-2</v>
      </c>
      <c r="G15" s="3">
        <f t="shared" ref="G15:Q15" si="33">G13/G11</f>
        <v>7.4333800841514724E-2</v>
      </c>
      <c r="H15" s="3">
        <f t="shared" si="33"/>
        <v>7.8793828892005605E-2</v>
      </c>
      <c r="I15" s="3">
        <f t="shared" si="33"/>
        <v>8.3521458625525943E-2</v>
      </c>
      <c r="J15" s="3">
        <f t="shared" si="33"/>
        <v>8.8532746143057506E-2</v>
      </c>
      <c r="K15" s="3">
        <f t="shared" si="33"/>
        <v>9.3844710911640969E-2</v>
      </c>
      <c r="L15" s="3">
        <f t="shared" si="33"/>
        <v>9.9475393566339429E-2</v>
      </c>
      <c r="M15" s="3">
        <f t="shared" si="33"/>
        <v>0.1054439171803198</v>
      </c>
      <c r="N15" s="3">
        <f t="shared" si="33"/>
        <v>0.11177055221113899</v>
      </c>
      <c r="O15" s="3">
        <f t="shared" si="33"/>
        <v>0.11847678534380733</v>
      </c>
      <c r="P15" s="3">
        <f t="shared" si="33"/>
        <v>0.12558539246443579</v>
      </c>
      <c r="Q15" s="3">
        <f t="shared" si="33"/>
        <v>0.13312051601230193</v>
      </c>
      <c r="R15" s="3"/>
    </row>
    <row r="16" spans="1:33" x14ac:dyDescent="0.2">
      <c r="B16" s="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26" s="25" customFormat="1" x14ac:dyDescent="0.2">
      <c r="B17" s="28" t="s">
        <v>33</v>
      </c>
      <c r="C17" s="29">
        <v>2018</v>
      </c>
      <c r="D17" s="29">
        <f t="shared" ref="D17" si="34">C17+1</f>
        <v>2019</v>
      </c>
      <c r="E17" s="29">
        <f t="shared" ref="E17" si="35">D17+1</f>
        <v>2020</v>
      </c>
      <c r="F17" s="29">
        <f t="shared" ref="F17" si="36">E17+1</f>
        <v>2021</v>
      </c>
      <c r="G17" s="29">
        <f t="shared" ref="G17" si="37">F17+1</f>
        <v>2022</v>
      </c>
      <c r="H17" s="30">
        <f t="shared" ref="H17" si="38">G17+1</f>
        <v>2023</v>
      </c>
      <c r="I17" s="30">
        <f t="shared" ref="I17" si="39">H17+1</f>
        <v>2024</v>
      </c>
      <c r="J17" s="30">
        <f t="shared" ref="J17" si="40">I17+1</f>
        <v>2025</v>
      </c>
      <c r="K17" s="30">
        <f t="shared" ref="K17" si="41">J17+1</f>
        <v>2026</v>
      </c>
      <c r="L17" s="30">
        <f t="shared" ref="L17" si="42">K17+1</f>
        <v>2027</v>
      </c>
      <c r="M17" s="30">
        <f t="shared" ref="M17" si="43">L17+1</f>
        <v>2028</v>
      </c>
      <c r="N17" s="30">
        <f t="shared" ref="N17" si="44">M17+1</f>
        <v>2029</v>
      </c>
      <c r="O17" s="30">
        <f t="shared" ref="O17" si="45">N17+1</f>
        <v>2030</v>
      </c>
      <c r="P17" s="30">
        <f t="shared" ref="P17" si="46">O17+1</f>
        <v>2031</v>
      </c>
      <c r="Q17" s="30">
        <f t="shared" ref="Q17" si="47">P17+1</f>
        <v>2032</v>
      </c>
      <c r="R17" s="30" t="s">
        <v>24</v>
      </c>
      <c r="T17" s="26" t="s">
        <v>31</v>
      </c>
      <c r="V17" s="26" t="s">
        <v>26</v>
      </c>
      <c r="X17" s="26" t="s">
        <v>27</v>
      </c>
      <c r="Z17" s="26" t="s">
        <v>28</v>
      </c>
    </row>
    <row r="18" spans="2:26" x14ac:dyDescent="0.2">
      <c r="B18" t="s">
        <v>7</v>
      </c>
      <c r="F18" s="2">
        <f>F8-F13</f>
        <v>900</v>
      </c>
      <c r="G18" s="2">
        <f t="shared" ref="G18:Q18" si="48">G8-G13</f>
        <v>924</v>
      </c>
      <c r="H18" s="2">
        <f>H8-H13</f>
        <v>948.54000000000008</v>
      </c>
      <c r="I18" s="2">
        <f t="shared" si="48"/>
        <v>973.62540000000013</v>
      </c>
      <c r="J18" s="2">
        <f t="shared" si="48"/>
        <v>999.26111400000002</v>
      </c>
      <c r="K18" s="2">
        <f t="shared" si="48"/>
        <v>1025.4515165400001</v>
      </c>
      <c r="L18" s="2">
        <f t="shared" si="48"/>
        <v>1052.2003853034003</v>
      </c>
      <c r="M18" s="2">
        <f t="shared" si="48"/>
        <v>1079.5108395257341</v>
      </c>
      <c r="N18" s="2">
        <f t="shared" si="48"/>
        <v>1107.3852739345321</v>
      </c>
      <c r="O18" s="2">
        <f t="shared" si="48"/>
        <v>1135.8252879289755</v>
      </c>
      <c r="P18" s="2">
        <f t="shared" si="48"/>
        <v>1164.8316096898366</v>
      </c>
      <c r="Q18" s="2">
        <f t="shared" si="48"/>
        <v>1194.4040148909032</v>
      </c>
      <c r="R18" s="24">
        <f>_xlfn.RRI(10,G18,Q18)</f>
        <v>2.6001340831126374E-2</v>
      </c>
    </row>
    <row r="19" spans="2:26" s="1" customFormat="1" x14ac:dyDescent="0.2">
      <c r="B19" s="1" t="s">
        <v>8</v>
      </c>
      <c r="F19" s="4">
        <v>0.51</v>
      </c>
      <c r="G19" s="4">
        <f t="shared" ref="G19:P19" si="49">F19-($F$19-$Q$19)/($Q$5-$F$5)</f>
        <v>0.53181818181818186</v>
      </c>
      <c r="H19" s="4">
        <f t="shared" si="49"/>
        <v>0.5536363636363637</v>
      </c>
      <c r="I19" s="4">
        <f t="shared" si="49"/>
        <v>0.57545454545454555</v>
      </c>
      <c r="J19" s="4">
        <f t="shared" si="49"/>
        <v>0.5972727272727274</v>
      </c>
      <c r="K19" s="4">
        <f t="shared" si="49"/>
        <v>0.61909090909090925</v>
      </c>
      <c r="L19" s="4">
        <f t="shared" si="49"/>
        <v>0.64090909090909109</v>
      </c>
      <c r="M19" s="4">
        <f t="shared" si="49"/>
        <v>0.66272727272727294</v>
      </c>
      <c r="N19" s="4">
        <f t="shared" si="49"/>
        <v>0.68454545454545479</v>
      </c>
      <c r="O19" s="4">
        <f t="shared" si="49"/>
        <v>0.70636363636363664</v>
      </c>
      <c r="P19" s="4">
        <f t="shared" si="49"/>
        <v>0.72818181818181849</v>
      </c>
      <c r="Q19" s="5">
        <f>CHOOSE(T19,V19,X19,Z19)</f>
        <v>0.75</v>
      </c>
      <c r="R19" s="5"/>
      <c r="T19" s="19">
        <v>3</v>
      </c>
      <c r="U19"/>
      <c r="V19" s="20">
        <v>0.5</v>
      </c>
      <c r="W19"/>
      <c r="X19" s="20">
        <v>0.6</v>
      </c>
      <c r="Y19"/>
      <c r="Z19" s="20">
        <v>0.75</v>
      </c>
    </row>
    <row r="20" spans="2:26" x14ac:dyDescent="0.2">
      <c r="B20" t="s">
        <v>9</v>
      </c>
      <c r="F20" s="2">
        <f>F18*F19</f>
        <v>459</v>
      </c>
      <c r="G20" s="2">
        <f t="shared" ref="G20:Q20" si="50">G18*G19</f>
        <v>491.40000000000003</v>
      </c>
      <c r="H20" s="2">
        <f t="shared" si="50"/>
        <v>525.14623636363649</v>
      </c>
      <c r="I20" s="2">
        <f t="shared" si="50"/>
        <v>560.2771620000002</v>
      </c>
      <c r="J20" s="2">
        <f t="shared" si="50"/>
        <v>596.83141081636381</v>
      </c>
      <c r="K20" s="2">
        <f t="shared" si="50"/>
        <v>634.84771160340017</v>
      </c>
      <c r="L20" s="2">
        <f t="shared" si="50"/>
        <v>674.36479239899768</v>
      </c>
      <c r="M20" s="2">
        <f t="shared" si="50"/>
        <v>715.42127455841853</v>
      </c>
      <c r="N20" s="2">
        <f t="shared" si="50"/>
        <v>758.05555570245724</v>
      </c>
      <c r="O20" s="2">
        <f t="shared" si="50"/>
        <v>802.30568065528576</v>
      </c>
      <c r="P20" s="2">
        <f t="shared" si="50"/>
        <v>848.20919941959949</v>
      </c>
      <c r="Q20" s="2">
        <f t="shared" si="50"/>
        <v>895.80301116817736</v>
      </c>
      <c r="R20" s="24">
        <f>_xlfn.RRI(10,G20,Q20)</f>
        <v>6.1885612502816656E-2</v>
      </c>
    </row>
    <row r="21" spans="2:26" x14ac:dyDescent="0.2"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2:26" s="25" customFormat="1" x14ac:dyDescent="0.2">
      <c r="B22" s="28" t="s">
        <v>29</v>
      </c>
      <c r="C22" s="29">
        <v>2018</v>
      </c>
      <c r="D22" s="29">
        <f t="shared" ref="D22" si="51">C22+1</f>
        <v>2019</v>
      </c>
      <c r="E22" s="29">
        <f t="shared" ref="E22" si="52">D22+1</f>
        <v>2020</v>
      </c>
      <c r="F22" s="29">
        <f t="shared" ref="F22" si="53">E22+1</f>
        <v>2021</v>
      </c>
      <c r="G22" s="29">
        <f t="shared" ref="G22" si="54">F22+1</f>
        <v>2022</v>
      </c>
      <c r="H22" s="30">
        <f t="shared" ref="H22" si="55">G22+1</f>
        <v>2023</v>
      </c>
      <c r="I22" s="30">
        <f t="shared" ref="I22" si="56">H22+1</f>
        <v>2024</v>
      </c>
      <c r="J22" s="30">
        <f t="shared" ref="J22" si="57">I22+1</f>
        <v>2025</v>
      </c>
      <c r="K22" s="30">
        <f t="shared" ref="K22" si="58">J22+1</f>
        <v>2026</v>
      </c>
      <c r="L22" s="30">
        <f t="shared" ref="L22" si="59">K22+1</f>
        <v>2027</v>
      </c>
      <c r="M22" s="30">
        <f t="shared" ref="M22" si="60">L22+1</f>
        <v>2028</v>
      </c>
      <c r="N22" s="30">
        <f t="shared" ref="N22" si="61">M22+1</f>
        <v>2029</v>
      </c>
      <c r="O22" s="30">
        <f t="shared" ref="O22" si="62">N22+1</f>
        <v>2030</v>
      </c>
      <c r="P22" s="30">
        <f t="shared" ref="P22" si="63">O22+1</f>
        <v>2031</v>
      </c>
      <c r="Q22" s="30">
        <f t="shared" ref="Q22" si="64">P22+1</f>
        <v>2032</v>
      </c>
      <c r="R22" s="30" t="s">
        <v>24</v>
      </c>
      <c r="T22" s="26" t="s">
        <v>31</v>
      </c>
      <c r="V22" s="26" t="s">
        <v>26</v>
      </c>
      <c r="X22" s="26" t="s">
        <v>27</v>
      </c>
      <c r="Z22" s="26" t="s">
        <v>28</v>
      </c>
    </row>
    <row r="23" spans="2:26" x14ac:dyDescent="0.2">
      <c r="B23" t="s">
        <v>10</v>
      </c>
      <c r="E23">
        <v>20</v>
      </c>
      <c r="F23">
        <v>188</v>
      </c>
      <c r="G23" s="11">
        <f>G24*G20</f>
        <v>203.07598930481285</v>
      </c>
      <c r="H23" s="11">
        <f t="shared" ref="H23:P23" si="65">H24*H20</f>
        <v>218.95134525036465</v>
      </c>
      <c r="I23" s="11">
        <f t="shared" si="65"/>
        <v>235.65707963582895</v>
      </c>
      <c r="J23" s="11">
        <f t="shared" si="65"/>
        <v>253.2248461578163</v>
      </c>
      <c r="K23" s="11">
        <f t="shared" si="65"/>
        <v>271.68690688196608</v>
      </c>
      <c r="L23" s="11">
        <f t="shared" si="65"/>
        <v>291.0760927065034</v>
      </c>
      <c r="M23" s="11">
        <f t="shared" si="65"/>
        <v>311.42575723672411</v>
      </c>
      <c r="N23" s="11">
        <f t="shared" si="65"/>
        <v>332.76972344205308</v>
      </c>
      <c r="O23" s="11">
        <f t="shared" si="65"/>
        <v>355.14222241642517</v>
      </c>
      <c r="P23" s="11">
        <f t="shared" si="65"/>
        <v>378.57782350803473</v>
      </c>
      <c r="Q23" s="11">
        <f>Q24*Q20</f>
        <v>403.11135502567981</v>
      </c>
      <c r="R23" s="24">
        <f>_xlfn.RRI(10,G23,Q23)</f>
        <v>7.0968372099288191E-2</v>
      </c>
    </row>
    <row r="24" spans="2:26" s="1" customFormat="1" x14ac:dyDescent="0.2">
      <c r="B24" s="1" t="s">
        <v>11</v>
      </c>
      <c r="F24" s="3">
        <f>F23/F20</f>
        <v>0.40958605664488018</v>
      </c>
      <c r="G24" s="4">
        <f t="shared" ref="G24:P24" si="66">F24-($F$24-$Q$24)/($Q$5-$F$5)</f>
        <v>0.41326005149534562</v>
      </c>
      <c r="H24" s="4">
        <f t="shared" si="66"/>
        <v>0.41693404634581105</v>
      </c>
      <c r="I24" s="4">
        <f t="shared" si="66"/>
        <v>0.42060804119627648</v>
      </c>
      <c r="J24" s="4">
        <f t="shared" si="66"/>
        <v>0.42428203604674192</v>
      </c>
      <c r="K24" s="4">
        <f t="shared" si="66"/>
        <v>0.42795603089720735</v>
      </c>
      <c r="L24" s="4">
        <f t="shared" si="66"/>
        <v>0.43163002574767279</v>
      </c>
      <c r="M24" s="4">
        <f t="shared" si="66"/>
        <v>0.43530402059813822</v>
      </c>
      <c r="N24" s="4">
        <f t="shared" si="66"/>
        <v>0.43897801544860365</v>
      </c>
      <c r="O24" s="4">
        <f t="shared" si="66"/>
        <v>0.44265201029906909</v>
      </c>
      <c r="P24" s="4">
        <f t="shared" si="66"/>
        <v>0.44632600514953452</v>
      </c>
      <c r="Q24" s="5">
        <f>CHOOSE(T24,V24,X24,Z24)</f>
        <v>0.45</v>
      </c>
      <c r="R24" s="5"/>
      <c r="T24" s="19">
        <v>3</v>
      </c>
      <c r="U24"/>
      <c r="V24" s="20">
        <v>0.35</v>
      </c>
      <c r="W24"/>
      <c r="X24" s="20">
        <v>0.4</v>
      </c>
      <c r="Y24"/>
      <c r="Z24" s="20">
        <v>0.45</v>
      </c>
    </row>
    <row r="26" spans="2:26" x14ac:dyDescent="0.2">
      <c r="B26" t="s">
        <v>16</v>
      </c>
      <c r="D26" s="10"/>
      <c r="E26" s="10">
        <f>E41/E30</f>
        <v>4.6148148148148147</v>
      </c>
      <c r="F26" s="10">
        <f>F41/F30</f>
        <v>23.564444444444444</v>
      </c>
      <c r="G26" s="10">
        <f>G27*G23</f>
        <v>27.755464302255692</v>
      </c>
      <c r="H26" s="10">
        <f t="shared" ref="H26:Q26" si="67">H27*H23</f>
        <v>32.406493111330569</v>
      </c>
      <c r="I26" s="10">
        <f t="shared" si="67"/>
        <v>37.549648702514503</v>
      </c>
      <c r="J26" s="10">
        <f t="shared" si="67"/>
        <v>43.218564222602254</v>
      </c>
      <c r="K26" s="10">
        <f t="shared" si="67"/>
        <v>49.448418403423744</v>
      </c>
      <c r="L26" s="10">
        <f t="shared" si="67"/>
        <v>56.275962389591783</v>
      </c>
      <c r="M26" s="10">
        <f t="shared" si="67"/>
        <v>63.739542529389553</v>
      </c>
      <c r="N26" s="10">
        <f t="shared" si="67"/>
        <v>71.879118470378259</v>
      </c>
      <c r="O26" s="10">
        <f t="shared" si="67"/>
        <v>80.736275832768229</v>
      </c>
      <c r="P26" s="10">
        <f t="shared" si="67"/>
        <v>90.354232658960441</v>
      </c>
      <c r="Q26" s="10">
        <f t="shared" si="67"/>
        <v>100.77783875641995</v>
      </c>
      <c r="R26" s="24">
        <f>_xlfn.RRI(10,G26,Q26)</f>
        <v>0.13763161941594726</v>
      </c>
    </row>
    <row r="27" spans="2:26" s="1" customFormat="1" x14ac:dyDescent="0.2">
      <c r="B27" s="1" t="s">
        <v>18</v>
      </c>
      <c r="D27" s="3"/>
      <c r="E27" s="3">
        <f t="shared" ref="E27:F27" si="68">E26/E23</f>
        <v>0.23074074074074075</v>
      </c>
      <c r="F27" s="3">
        <f t="shared" si="68"/>
        <v>0.12534278959810874</v>
      </c>
      <c r="G27" s="4">
        <f t="shared" ref="G27:P27" si="69">F27-($F$27-$Q$27)/($Q$5-$F$5)</f>
        <v>0.13667526327100796</v>
      </c>
      <c r="H27" s="4">
        <f t="shared" si="69"/>
        <v>0.14800773694390718</v>
      </c>
      <c r="I27" s="4">
        <f t="shared" si="69"/>
        <v>0.15934021061680639</v>
      </c>
      <c r="J27" s="4">
        <f t="shared" si="69"/>
        <v>0.17067268428970561</v>
      </c>
      <c r="K27" s="4">
        <f t="shared" si="69"/>
        <v>0.18200515796260483</v>
      </c>
      <c r="L27" s="4">
        <f t="shared" si="69"/>
        <v>0.19333763163550405</v>
      </c>
      <c r="M27" s="4">
        <f t="shared" si="69"/>
        <v>0.20467010530840327</v>
      </c>
      <c r="N27" s="4">
        <f t="shared" si="69"/>
        <v>0.21600257898130248</v>
      </c>
      <c r="O27" s="4">
        <f t="shared" si="69"/>
        <v>0.2273350526542017</v>
      </c>
      <c r="P27" s="4">
        <f t="shared" si="69"/>
        <v>0.23866752632710092</v>
      </c>
      <c r="Q27" s="5">
        <f>CHOOSE(T27,V27,X27,Z27)</f>
        <v>0.25</v>
      </c>
      <c r="R27" s="5"/>
      <c r="T27" s="19">
        <v>3</v>
      </c>
      <c r="U27"/>
      <c r="V27" s="20">
        <v>0.15</v>
      </c>
      <c r="W27"/>
      <c r="X27" s="20">
        <v>0.2</v>
      </c>
      <c r="Y27"/>
      <c r="Z27" s="20">
        <v>0.25</v>
      </c>
    </row>
    <row r="28" spans="2:26" s="1" customFormat="1" x14ac:dyDescent="0.2">
      <c r="B28" s="1" t="s">
        <v>11</v>
      </c>
      <c r="F28" s="3">
        <f t="shared" ref="F28:Q28" si="70">F26/F20</f>
        <v>5.1338658920358264E-2</v>
      </c>
      <c r="G28" s="3">
        <f t="shared" si="70"/>
        <v>5.648242633751667E-2</v>
      </c>
      <c r="H28" s="3">
        <f t="shared" si="70"/>
        <v>6.1709464654509598E-2</v>
      </c>
      <c r="I28" s="3">
        <f t="shared" si="70"/>
        <v>6.7019773871337077E-2</v>
      </c>
      <c r="J28" s="3">
        <f t="shared" si="70"/>
        <v>7.2413353987999071E-2</v>
      </c>
      <c r="K28" s="3">
        <f t="shared" si="70"/>
        <v>7.7890205004495602E-2</v>
      </c>
      <c r="L28" s="3">
        <f t="shared" si="70"/>
        <v>8.3450326920826698E-2</v>
      </c>
      <c r="M28" s="3">
        <f t="shared" si="70"/>
        <v>8.9093719736992288E-2</v>
      </c>
      <c r="N28" s="3">
        <f t="shared" si="70"/>
        <v>9.4820383452992429E-2</v>
      </c>
      <c r="O28" s="3">
        <f t="shared" si="70"/>
        <v>0.10063031806882711</v>
      </c>
      <c r="P28" s="3">
        <f t="shared" si="70"/>
        <v>0.10652352358449631</v>
      </c>
      <c r="Q28" s="3">
        <f t="shared" si="70"/>
        <v>0.1125</v>
      </c>
      <c r="R28" s="3"/>
    </row>
    <row r="29" spans="2:26" s="1" customFormat="1" x14ac:dyDescent="0.2"/>
    <row r="30" spans="2:26" x14ac:dyDescent="0.2">
      <c r="B30" t="s">
        <v>17</v>
      </c>
      <c r="D30" s="9">
        <f>SUM(D31:D37)*(1-D38)</f>
        <v>135</v>
      </c>
      <c r="E30" s="9">
        <f t="shared" ref="E30:Q30" si="71">SUM(E31:E37)*(1-E38)</f>
        <v>135</v>
      </c>
      <c r="F30" s="9">
        <f t="shared" si="71"/>
        <v>112.5</v>
      </c>
      <c r="G30" s="9">
        <f t="shared" si="71"/>
        <v>112.5</v>
      </c>
      <c r="H30" s="9">
        <f t="shared" si="71"/>
        <v>134.25</v>
      </c>
      <c r="I30" s="9">
        <f t="shared" si="71"/>
        <v>149.41666666666669</v>
      </c>
      <c r="J30" s="9">
        <f t="shared" si="71"/>
        <v>164.58333333333331</v>
      </c>
      <c r="K30" s="9">
        <f t="shared" si="71"/>
        <v>182</v>
      </c>
      <c r="L30" s="9">
        <f t="shared" si="71"/>
        <v>234.21666666666667</v>
      </c>
      <c r="M30" s="9">
        <f t="shared" si="71"/>
        <v>286.43333333333339</v>
      </c>
      <c r="N30" s="9">
        <f t="shared" si="71"/>
        <v>338.65</v>
      </c>
      <c r="O30" s="9">
        <f t="shared" si="71"/>
        <v>390.86666666666656</v>
      </c>
      <c r="P30" s="9">
        <f t="shared" si="71"/>
        <v>443.08333333333337</v>
      </c>
      <c r="Q30" s="9">
        <f t="shared" si="71"/>
        <v>458.25</v>
      </c>
      <c r="R30" s="24">
        <f>_xlfn.RRI(10,G30,Q30)</f>
        <v>0.15078712700716967</v>
      </c>
    </row>
    <row r="31" spans="2:26" x14ac:dyDescent="0.2">
      <c r="B31" t="s">
        <v>40</v>
      </c>
      <c r="D31" s="9">
        <v>180</v>
      </c>
      <c r="E31" s="9">
        <v>180</v>
      </c>
      <c r="F31" s="9">
        <v>150</v>
      </c>
      <c r="G31" s="9">
        <f>F31</f>
        <v>150</v>
      </c>
      <c r="H31" s="12">
        <f>($Q$31-$G$31)/10+G31</f>
        <v>165</v>
      </c>
      <c r="I31" s="12">
        <f t="shared" ref="I31:P31" si="72">($Q$31-$G$31)/10+H31</f>
        <v>180</v>
      </c>
      <c r="J31" s="12">
        <f t="shared" si="72"/>
        <v>195</v>
      </c>
      <c r="K31" s="12">
        <f t="shared" si="72"/>
        <v>210</v>
      </c>
      <c r="L31" s="12">
        <f t="shared" si="72"/>
        <v>225</v>
      </c>
      <c r="M31" s="12">
        <f t="shared" si="72"/>
        <v>240</v>
      </c>
      <c r="N31" s="12">
        <f t="shared" si="72"/>
        <v>255</v>
      </c>
      <c r="O31" s="12">
        <f t="shared" si="72"/>
        <v>270</v>
      </c>
      <c r="P31" s="12">
        <f t="shared" si="72"/>
        <v>285</v>
      </c>
      <c r="Q31" s="13">
        <f t="shared" ref="Q31:Q37" si="73">CHOOSE(T31,V31,X31,Z31)</f>
        <v>300</v>
      </c>
      <c r="R31" s="13"/>
      <c r="T31" s="19">
        <v>3</v>
      </c>
      <c r="V31" s="21">
        <v>200</v>
      </c>
      <c r="X31" s="21">
        <v>250</v>
      </c>
      <c r="Z31" s="21">
        <v>300</v>
      </c>
    </row>
    <row r="32" spans="2:26" x14ac:dyDescent="0.2">
      <c r="B32" t="s">
        <v>38</v>
      </c>
      <c r="D32" s="9"/>
      <c r="E32" s="9"/>
      <c r="F32" s="9"/>
      <c r="G32" s="9"/>
      <c r="H32" s="12">
        <v>2</v>
      </c>
      <c r="I32" s="12">
        <f>($Q$32-$H$32)/9+H32</f>
        <v>2.2222222222222223</v>
      </c>
      <c r="J32" s="12">
        <f t="shared" ref="J32:O32" si="74">($Q$32-$H$32)/9+I32</f>
        <v>2.4444444444444446</v>
      </c>
      <c r="K32" s="12">
        <f t="shared" si="74"/>
        <v>2.666666666666667</v>
      </c>
      <c r="L32" s="12">
        <f t="shared" si="74"/>
        <v>2.8888888888888893</v>
      </c>
      <c r="M32" s="12">
        <f t="shared" si="74"/>
        <v>3.1111111111111116</v>
      </c>
      <c r="N32" s="12">
        <f t="shared" si="74"/>
        <v>3.3333333333333339</v>
      </c>
      <c r="O32" s="12">
        <f t="shared" si="74"/>
        <v>3.5555555555555562</v>
      </c>
      <c r="P32" s="12">
        <f>($Q$32-$H$32)/9+O32</f>
        <v>3.7777777777777786</v>
      </c>
      <c r="Q32" s="13">
        <f t="shared" si="73"/>
        <v>4</v>
      </c>
      <c r="R32" s="13"/>
      <c r="T32" s="19">
        <v>2</v>
      </c>
      <c r="V32" s="21">
        <v>3</v>
      </c>
      <c r="X32" s="21">
        <v>4</v>
      </c>
      <c r="Z32" s="21">
        <v>5</v>
      </c>
    </row>
    <row r="33" spans="2:26" x14ac:dyDescent="0.2">
      <c r="B33" t="s">
        <v>37</v>
      </c>
      <c r="D33" s="9"/>
      <c r="E33" s="9"/>
      <c r="F33" s="9"/>
      <c r="G33" s="9"/>
      <c r="H33" s="12">
        <v>3</v>
      </c>
      <c r="I33" s="12">
        <f>($Q$33-$H$33)/9+H33</f>
        <v>4.333333333333333</v>
      </c>
      <c r="J33" s="12">
        <f t="shared" ref="J33:P33" si="75">($Q$33-$H$33)/9+I33</f>
        <v>5.6666666666666661</v>
      </c>
      <c r="K33" s="12">
        <f t="shared" si="75"/>
        <v>6.9999999999999991</v>
      </c>
      <c r="L33" s="12">
        <f t="shared" si="75"/>
        <v>8.3333333333333321</v>
      </c>
      <c r="M33" s="12">
        <f t="shared" si="75"/>
        <v>9.6666666666666661</v>
      </c>
      <c r="N33" s="12">
        <f t="shared" si="75"/>
        <v>11</v>
      </c>
      <c r="O33" s="12">
        <f t="shared" si="75"/>
        <v>12.333333333333334</v>
      </c>
      <c r="P33" s="12">
        <f t="shared" si="75"/>
        <v>13.666666666666668</v>
      </c>
      <c r="Q33" s="13">
        <f t="shared" si="73"/>
        <v>15</v>
      </c>
      <c r="R33" s="13"/>
      <c r="T33" s="19">
        <v>3</v>
      </c>
      <c r="V33" s="21">
        <v>5</v>
      </c>
      <c r="X33" s="21">
        <v>10</v>
      </c>
      <c r="Z33" s="21">
        <v>15</v>
      </c>
    </row>
    <row r="34" spans="2:26" x14ac:dyDescent="0.2">
      <c r="B34" t="s">
        <v>39</v>
      </c>
      <c r="D34" s="9"/>
      <c r="E34" s="9"/>
      <c r="F34" s="9"/>
      <c r="G34" s="9"/>
      <c r="H34" s="12">
        <v>4</v>
      </c>
      <c r="I34" s="12">
        <f>($Q$34-$H$34)/9+H34</f>
        <v>6.8888888888888893</v>
      </c>
      <c r="J34" s="12">
        <f t="shared" ref="J34:P34" si="76">($Q$34-$H$34)/9+I34</f>
        <v>9.7777777777777786</v>
      </c>
      <c r="K34" s="12">
        <f t="shared" si="76"/>
        <v>12.666666666666668</v>
      </c>
      <c r="L34" s="12">
        <f t="shared" si="76"/>
        <v>15.555555555555557</v>
      </c>
      <c r="M34" s="12">
        <f t="shared" si="76"/>
        <v>18.444444444444446</v>
      </c>
      <c r="N34" s="12">
        <f t="shared" si="76"/>
        <v>21.333333333333336</v>
      </c>
      <c r="O34" s="12">
        <f t="shared" si="76"/>
        <v>24.222222222222225</v>
      </c>
      <c r="P34" s="12">
        <f t="shared" si="76"/>
        <v>27.111111111111114</v>
      </c>
      <c r="Q34" s="13">
        <f t="shared" si="73"/>
        <v>30</v>
      </c>
      <c r="R34" s="13"/>
      <c r="T34" s="19">
        <v>3</v>
      </c>
      <c r="V34" s="21">
        <v>15</v>
      </c>
      <c r="X34" s="21">
        <v>25</v>
      </c>
      <c r="Z34" s="21">
        <v>30</v>
      </c>
    </row>
    <row r="35" spans="2:26" x14ac:dyDescent="0.2">
      <c r="B35" t="s">
        <v>41</v>
      </c>
      <c r="D35" s="9"/>
      <c r="E35" s="9"/>
      <c r="F35" s="9"/>
      <c r="G35" s="9"/>
      <c r="H35" s="12">
        <v>1</v>
      </c>
      <c r="I35" s="12">
        <f>($Q$35-$H$35)/9+H35</f>
        <v>1.3333333333333333</v>
      </c>
      <c r="J35" s="12">
        <f t="shared" ref="J35:P35" si="77">($Q$35-$H$35)/9+I35</f>
        <v>1.6666666666666665</v>
      </c>
      <c r="K35" s="12">
        <f t="shared" si="77"/>
        <v>1.9999999999999998</v>
      </c>
      <c r="L35" s="12">
        <f t="shared" si="77"/>
        <v>2.333333333333333</v>
      </c>
      <c r="M35" s="12">
        <f t="shared" si="77"/>
        <v>2.6666666666666665</v>
      </c>
      <c r="N35" s="12">
        <f t="shared" si="77"/>
        <v>3</v>
      </c>
      <c r="O35" s="12">
        <f t="shared" si="77"/>
        <v>3.3333333333333335</v>
      </c>
      <c r="P35" s="12">
        <f t="shared" si="77"/>
        <v>3.666666666666667</v>
      </c>
      <c r="Q35" s="13">
        <f t="shared" si="73"/>
        <v>4</v>
      </c>
      <c r="R35" s="13"/>
      <c r="T35" s="19">
        <v>2</v>
      </c>
      <c r="V35" s="21">
        <v>3</v>
      </c>
      <c r="X35" s="21">
        <v>4</v>
      </c>
      <c r="Z35" s="21">
        <v>5</v>
      </c>
    </row>
    <row r="36" spans="2:26" x14ac:dyDescent="0.2">
      <c r="B36" t="s">
        <v>42</v>
      </c>
      <c r="D36" s="9"/>
      <c r="E36" s="9"/>
      <c r="F36" s="9"/>
      <c r="G36" s="9"/>
      <c r="H36" s="12">
        <v>4</v>
      </c>
      <c r="I36" s="12">
        <f>($Q$36-$H$36)/9+H36</f>
        <v>4.4444444444444446</v>
      </c>
      <c r="J36" s="12">
        <f t="shared" ref="J36:P36" si="78">($Q$36-$H$36)/9+I36</f>
        <v>4.8888888888888893</v>
      </c>
      <c r="K36" s="12">
        <f t="shared" si="78"/>
        <v>5.3333333333333339</v>
      </c>
      <c r="L36" s="12">
        <f t="shared" si="78"/>
        <v>5.7777777777777786</v>
      </c>
      <c r="M36" s="12">
        <f t="shared" si="78"/>
        <v>6.2222222222222232</v>
      </c>
      <c r="N36" s="12">
        <f t="shared" si="78"/>
        <v>6.6666666666666679</v>
      </c>
      <c r="O36" s="12">
        <f t="shared" si="78"/>
        <v>7.1111111111111125</v>
      </c>
      <c r="P36" s="12">
        <f t="shared" si="78"/>
        <v>7.5555555555555571</v>
      </c>
      <c r="Q36" s="13">
        <f t="shared" si="73"/>
        <v>8</v>
      </c>
      <c r="R36" s="13"/>
      <c r="T36" s="19">
        <v>3</v>
      </c>
      <c r="V36" s="21">
        <v>4</v>
      </c>
      <c r="X36" s="21">
        <v>6</v>
      </c>
      <c r="Z36" s="21">
        <v>8</v>
      </c>
    </row>
    <row r="37" spans="2:26" x14ac:dyDescent="0.2">
      <c r="B37" t="s">
        <v>43</v>
      </c>
      <c r="D37" s="9"/>
      <c r="E37" s="9"/>
      <c r="F37" s="9"/>
      <c r="G37" s="9"/>
      <c r="H37" s="12"/>
      <c r="I37" s="12"/>
      <c r="J37" s="12"/>
      <c r="K37" s="12">
        <v>3</v>
      </c>
      <c r="L37" s="12">
        <f>($Q$37-$K$37)/5+K37</f>
        <v>52.4</v>
      </c>
      <c r="M37" s="12">
        <f t="shared" ref="M37:P37" si="79">($Q$37-$K$37)/5+L37</f>
        <v>101.8</v>
      </c>
      <c r="N37" s="12">
        <f t="shared" si="79"/>
        <v>151.19999999999999</v>
      </c>
      <c r="O37" s="12">
        <f t="shared" si="79"/>
        <v>200.6</v>
      </c>
      <c r="P37" s="12">
        <f t="shared" si="79"/>
        <v>250</v>
      </c>
      <c r="Q37" s="13">
        <f t="shared" si="73"/>
        <v>250</v>
      </c>
      <c r="R37" s="13"/>
      <c r="T37" s="19">
        <v>3</v>
      </c>
      <c r="V37" s="21">
        <v>0</v>
      </c>
      <c r="X37" s="21">
        <v>50</v>
      </c>
      <c r="Z37" s="21">
        <v>250</v>
      </c>
    </row>
    <row r="38" spans="2:26" s="1" customFormat="1" x14ac:dyDescent="0.2">
      <c r="B38" s="1" t="s">
        <v>19</v>
      </c>
      <c r="D38" s="5">
        <f>Q38</f>
        <v>0.25</v>
      </c>
      <c r="E38" s="6">
        <f>D38</f>
        <v>0.25</v>
      </c>
      <c r="F38" s="6">
        <f>E38</f>
        <v>0.25</v>
      </c>
      <c r="G38" s="6">
        <f>F38</f>
        <v>0.25</v>
      </c>
      <c r="H38" s="6">
        <f t="shared" ref="H38:P38" si="80">G38</f>
        <v>0.25</v>
      </c>
      <c r="I38" s="6">
        <f t="shared" si="80"/>
        <v>0.25</v>
      </c>
      <c r="J38" s="6">
        <f t="shared" si="80"/>
        <v>0.25</v>
      </c>
      <c r="K38" s="6">
        <f t="shared" si="80"/>
        <v>0.25</v>
      </c>
      <c r="L38" s="6">
        <f t="shared" si="80"/>
        <v>0.25</v>
      </c>
      <c r="M38" s="6">
        <f t="shared" si="80"/>
        <v>0.25</v>
      </c>
      <c r="N38" s="6">
        <f t="shared" si="80"/>
        <v>0.25</v>
      </c>
      <c r="O38" s="6">
        <f t="shared" si="80"/>
        <v>0.25</v>
      </c>
      <c r="P38" s="6">
        <f t="shared" si="80"/>
        <v>0.25</v>
      </c>
      <c r="Q38" s="5">
        <v>0.25</v>
      </c>
      <c r="R38" s="5"/>
    </row>
    <row r="39" spans="2:26" s="1" customFormat="1" x14ac:dyDescent="0.2"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2:26" s="25" customFormat="1" x14ac:dyDescent="0.2">
      <c r="B40" s="28" t="s">
        <v>34</v>
      </c>
      <c r="C40" s="29">
        <v>2018</v>
      </c>
      <c r="D40" s="29">
        <f t="shared" ref="D40" si="81">C40+1</f>
        <v>2019</v>
      </c>
      <c r="E40" s="29">
        <f t="shared" ref="E40" si="82">D40+1</f>
        <v>2020</v>
      </c>
      <c r="F40" s="29">
        <f t="shared" ref="F40" si="83">E40+1</f>
        <v>2021</v>
      </c>
      <c r="G40" s="29">
        <f t="shared" ref="G40" si="84">F40+1</f>
        <v>2022</v>
      </c>
      <c r="H40" s="30">
        <f t="shared" ref="H40" si="85">G40+1</f>
        <v>2023</v>
      </c>
      <c r="I40" s="30">
        <f t="shared" ref="I40" si="86">H40+1</f>
        <v>2024</v>
      </c>
      <c r="J40" s="30">
        <f t="shared" ref="J40" si="87">I40+1</f>
        <v>2025</v>
      </c>
      <c r="K40" s="30">
        <f t="shared" ref="K40" si="88">J40+1</f>
        <v>2026</v>
      </c>
      <c r="L40" s="30">
        <f t="shared" ref="L40" si="89">K40+1</f>
        <v>2027</v>
      </c>
      <c r="M40" s="30">
        <f t="shared" ref="M40" si="90">L40+1</f>
        <v>2028</v>
      </c>
      <c r="N40" s="30">
        <f t="shared" ref="N40" si="91">M40+1</f>
        <v>2029</v>
      </c>
      <c r="O40" s="30">
        <f t="shared" ref="O40" si="92">N40+1</f>
        <v>2030</v>
      </c>
      <c r="P40" s="30">
        <f t="shared" ref="P40" si="93">O40+1</f>
        <v>2031</v>
      </c>
      <c r="Q40" s="30">
        <f t="shared" ref="Q40" si="94">P40+1</f>
        <v>2032</v>
      </c>
      <c r="R40" s="30" t="s">
        <v>24</v>
      </c>
      <c r="T40" s="26" t="s">
        <v>31</v>
      </c>
      <c r="V40" s="26" t="s">
        <v>26</v>
      </c>
      <c r="X40" s="26" t="s">
        <v>27</v>
      </c>
      <c r="Z40" s="26" t="s">
        <v>28</v>
      </c>
    </row>
    <row r="41" spans="2:26" x14ac:dyDescent="0.2">
      <c r="B41" t="s">
        <v>0</v>
      </c>
      <c r="C41" s="2"/>
      <c r="D41" s="2"/>
      <c r="E41" s="2">
        <v>623</v>
      </c>
      <c r="F41" s="2">
        <v>2651</v>
      </c>
      <c r="G41" s="2">
        <f t="shared" ref="G41:Q41" si="95">G26*G30</f>
        <v>3122.4897340037655</v>
      </c>
      <c r="H41" s="2">
        <f t="shared" si="95"/>
        <v>4350.5717001961293</v>
      </c>
      <c r="I41" s="2">
        <f t="shared" si="95"/>
        <v>5610.5433436340427</v>
      </c>
      <c r="J41" s="2">
        <f t="shared" si="95"/>
        <v>7113.0553616366205</v>
      </c>
      <c r="K41" s="2">
        <f t="shared" si="95"/>
        <v>8999.6121494231211</v>
      </c>
      <c r="L41" s="2">
        <f t="shared" si="95"/>
        <v>13180.768324348888</v>
      </c>
      <c r="M41" s="2">
        <f t="shared" si="95"/>
        <v>18257.129631834818</v>
      </c>
      <c r="N41" s="2">
        <f t="shared" si="95"/>
        <v>24341.863469993597</v>
      </c>
      <c r="O41" s="2">
        <f t="shared" si="95"/>
        <v>31557.119013834665</v>
      </c>
      <c r="P41" s="2">
        <f t="shared" si="95"/>
        <v>40034.454587307722</v>
      </c>
      <c r="Q41" s="2">
        <f t="shared" si="95"/>
        <v>46181.444610129445</v>
      </c>
      <c r="R41" s="24">
        <f>_xlfn.RRI(10,G41,Q41)</f>
        <v>0.30917182290019163</v>
      </c>
    </row>
    <row r="42" spans="2:26" s="14" customFormat="1" x14ac:dyDescent="0.2">
      <c r="B42" s="1" t="s">
        <v>2</v>
      </c>
      <c r="C42" s="3"/>
      <c r="D42" s="3"/>
      <c r="E42" s="3"/>
      <c r="F42" s="3">
        <f t="shared" ref="F42" si="96">F41/E41-1</f>
        <v>3.2552166934189408</v>
      </c>
      <c r="G42" s="3">
        <f t="shared" ref="G42" si="97">G41/F41-1</f>
        <v>0.17785353979772367</v>
      </c>
      <c r="H42" s="3">
        <f t="shared" ref="H42" si="98">H41/G41-1</f>
        <v>0.39330216295624898</v>
      </c>
      <c r="I42" s="3">
        <f t="shared" ref="I42" si="99">I41/H41-1</f>
        <v>0.28961059149562174</v>
      </c>
      <c r="J42" s="3">
        <f t="shared" ref="J42" si="100">J41/I41-1</f>
        <v>0.26780151689005138</v>
      </c>
      <c r="K42" s="3">
        <f t="shared" ref="K42" si="101">K41/J41-1</f>
        <v>0.26522453318181793</v>
      </c>
      <c r="L42" s="3">
        <f t="shared" ref="L42" si="102">L41/K41-1</f>
        <v>0.46459292972906407</v>
      </c>
      <c r="M42" s="3">
        <f t="shared" ref="M42" si="103">M41/L41-1</f>
        <v>0.38513394534887202</v>
      </c>
      <c r="N42" s="3">
        <f t="shared" ref="N42" si="104">N41/M41-1</f>
        <v>0.33327987262296022</v>
      </c>
      <c r="O42" s="3">
        <f t="shared" ref="O42" si="105">O41/N41-1</f>
        <v>0.29641344232890665</v>
      </c>
      <c r="P42" s="3">
        <f t="shared" ref="P42" si="106">P41/O41-1</f>
        <v>0.26863464848475505</v>
      </c>
      <c r="Q42" s="3">
        <f t="shared" ref="Q42" si="107">Q41/P41-1</f>
        <v>0.15354249448849799</v>
      </c>
      <c r="R42" s="3"/>
    </row>
    <row r="43" spans="2:26" x14ac:dyDescent="0.2">
      <c r="B43" t="s">
        <v>21</v>
      </c>
      <c r="F43" s="15">
        <v>659</v>
      </c>
      <c r="G43" s="15">
        <v>1063</v>
      </c>
      <c r="H43" s="15">
        <f>H44*H41</f>
        <v>1550.50076431005</v>
      </c>
      <c r="I43" s="15">
        <f t="shared" ref="I43:Q43" si="108">I44*I41</f>
        <v>2089.0677037808223</v>
      </c>
      <c r="J43" s="15">
        <f t="shared" si="108"/>
        <v>2762.023763374214</v>
      </c>
      <c r="K43" s="15">
        <f t="shared" si="108"/>
        <v>3638.1839192321327</v>
      </c>
      <c r="L43" s="15">
        <f t="shared" si="108"/>
        <v>5538.7793979968728</v>
      </c>
      <c r="M43" s="15">
        <f t="shared" si="108"/>
        <v>7963.2740511550492</v>
      </c>
      <c r="N43" s="15">
        <f t="shared" si="108"/>
        <v>11005.687693188496</v>
      </c>
      <c r="O43" s="15">
        <f t="shared" si="108"/>
        <v>14771.467480654701</v>
      </c>
      <c r="P43" s="15">
        <f t="shared" si="108"/>
        <v>19378.411374289117</v>
      </c>
      <c r="Q43" s="15">
        <f t="shared" si="108"/>
        <v>23090.722305064723</v>
      </c>
      <c r="R43" s="24">
        <f>_xlfn.RRI(10,G43,Q43)</f>
        <v>0.36047456069257988</v>
      </c>
    </row>
    <row r="44" spans="2:26" x14ac:dyDescent="0.2">
      <c r="B44" s="1" t="s">
        <v>20</v>
      </c>
      <c r="F44" s="3">
        <f>F43/F41</f>
        <v>0.24858543945680875</v>
      </c>
      <c r="G44" s="3">
        <f>G43/G41</f>
        <v>0.34043346513648398</v>
      </c>
      <c r="H44" s="4">
        <f t="shared" ref="H44:P44" si="109">G44-($G$44-$Q$44)/($Q$5-$G$5)</f>
        <v>0.35639011862283559</v>
      </c>
      <c r="I44" s="4">
        <f t="shared" si="109"/>
        <v>0.37234677210918721</v>
      </c>
      <c r="J44" s="4">
        <f t="shared" si="109"/>
        <v>0.38830342559553882</v>
      </c>
      <c r="K44" s="4">
        <f t="shared" si="109"/>
        <v>0.40426007908189043</v>
      </c>
      <c r="L44" s="4">
        <f t="shared" si="109"/>
        <v>0.42021673256824205</v>
      </c>
      <c r="M44" s="4">
        <f t="shared" si="109"/>
        <v>0.43617338605459366</v>
      </c>
      <c r="N44" s="4">
        <f t="shared" si="109"/>
        <v>0.45213003954094527</v>
      </c>
      <c r="O44" s="4">
        <f t="shared" si="109"/>
        <v>0.46808669302729689</v>
      </c>
      <c r="P44" s="4">
        <f t="shared" si="109"/>
        <v>0.4840433465136485</v>
      </c>
      <c r="Q44" s="5">
        <f>CHOOSE(T44,V44,X44,Z44)</f>
        <v>0.5</v>
      </c>
      <c r="R44" s="5"/>
      <c r="T44" s="19">
        <v>3</v>
      </c>
      <c r="V44" s="20">
        <v>0.35</v>
      </c>
      <c r="X44" s="20">
        <v>0.45</v>
      </c>
      <c r="Z44" s="20">
        <v>0.5</v>
      </c>
    </row>
    <row r="45" spans="2:26" x14ac:dyDescent="0.2">
      <c r="B45" t="s">
        <v>12</v>
      </c>
      <c r="G45" s="2">
        <v>-274</v>
      </c>
      <c r="H45" s="2">
        <f t="shared" ref="H45:Q45" si="110">H46*H43</f>
        <v>201.5650993603065</v>
      </c>
      <c r="I45" s="2">
        <f t="shared" si="110"/>
        <v>271.57880149150691</v>
      </c>
      <c r="J45" s="2">
        <f t="shared" si="110"/>
        <v>359.06308923864782</v>
      </c>
      <c r="K45" s="2">
        <f t="shared" si="110"/>
        <v>472.96390950017724</v>
      </c>
      <c r="L45" s="2">
        <f t="shared" si="110"/>
        <v>720.04132173959351</v>
      </c>
      <c r="M45" s="2">
        <f t="shared" si="110"/>
        <v>1035.2256266501565</v>
      </c>
      <c r="N45" s="2">
        <f t="shared" si="110"/>
        <v>1430.7394001145046</v>
      </c>
      <c r="O45" s="2">
        <f t="shared" si="110"/>
        <v>1920.2907724851111</v>
      </c>
      <c r="P45" s="2">
        <f t="shared" si="110"/>
        <v>2519.1934786575853</v>
      </c>
      <c r="Q45" s="2">
        <f t="shared" si="110"/>
        <v>3001.7938996584139</v>
      </c>
      <c r="R45" s="24"/>
    </row>
    <row r="46" spans="2:26" x14ac:dyDescent="0.2">
      <c r="B46" s="1" t="s">
        <v>22</v>
      </c>
      <c r="G46" s="6">
        <f>G45/G43</f>
        <v>-0.257761053621825</v>
      </c>
      <c r="H46" s="6">
        <f t="shared" ref="H46:O46" si="111">I46</f>
        <v>0.13</v>
      </c>
      <c r="I46" s="6">
        <f t="shared" si="111"/>
        <v>0.13</v>
      </c>
      <c r="J46" s="6">
        <f t="shared" si="111"/>
        <v>0.13</v>
      </c>
      <c r="K46" s="6">
        <f t="shared" si="111"/>
        <v>0.13</v>
      </c>
      <c r="L46" s="6">
        <f t="shared" si="111"/>
        <v>0.13</v>
      </c>
      <c r="M46" s="6">
        <f t="shared" si="111"/>
        <v>0.13</v>
      </c>
      <c r="N46" s="6">
        <f t="shared" si="111"/>
        <v>0.13</v>
      </c>
      <c r="O46" s="6">
        <f t="shared" si="111"/>
        <v>0.13</v>
      </c>
      <c r="P46" s="6">
        <f>Q46</f>
        <v>0.13</v>
      </c>
      <c r="Q46" s="5">
        <f>CHOOSE(T46,V46,X46,Z46)</f>
        <v>0.13</v>
      </c>
      <c r="R46" s="5"/>
      <c r="T46" s="19">
        <v>3</v>
      </c>
      <c r="V46" s="20">
        <v>0.18</v>
      </c>
      <c r="X46" s="20">
        <v>0.15</v>
      </c>
      <c r="Z46" s="20">
        <v>0.13</v>
      </c>
    </row>
    <row r="47" spans="2:26" x14ac:dyDescent="0.2">
      <c r="B47" t="s">
        <v>13</v>
      </c>
      <c r="G47" s="15">
        <f>G43-G45</f>
        <v>1337</v>
      </c>
      <c r="H47" s="15">
        <f t="shared" ref="H47:Q47" si="112">H43-H45</f>
        <v>1348.9356649497436</v>
      </c>
      <c r="I47" s="15">
        <f t="shared" si="112"/>
        <v>1817.4889022893153</v>
      </c>
      <c r="J47" s="15">
        <f t="shared" si="112"/>
        <v>2402.960674135566</v>
      </c>
      <c r="K47" s="15">
        <f t="shared" si="112"/>
        <v>3165.2200097319555</v>
      </c>
      <c r="L47" s="15">
        <f t="shared" si="112"/>
        <v>4818.7380762572793</v>
      </c>
      <c r="M47" s="15">
        <f t="shared" si="112"/>
        <v>6928.0484245048929</v>
      </c>
      <c r="N47" s="15">
        <f t="shared" si="112"/>
        <v>9574.9482930739923</v>
      </c>
      <c r="O47" s="15">
        <f t="shared" si="112"/>
        <v>12851.176708169591</v>
      </c>
      <c r="P47" s="15">
        <f t="shared" si="112"/>
        <v>16859.217895631533</v>
      </c>
      <c r="Q47" s="15">
        <f t="shared" si="112"/>
        <v>20088.92840540631</v>
      </c>
      <c r="R47" s="24">
        <f>_xlfn.RRI(10,G47,Q47)</f>
        <v>0.31124104842835276</v>
      </c>
    </row>
    <row r="48" spans="2:26" x14ac:dyDescent="0.2">
      <c r="B48" t="s">
        <v>15</v>
      </c>
      <c r="F48">
        <v>298</v>
      </c>
      <c r="G48" s="11">
        <v>306</v>
      </c>
      <c r="H48" s="11">
        <f>G48*(1+H49)</f>
        <v>290.7</v>
      </c>
      <c r="I48" s="11">
        <f t="shared" ref="I48:O48" si="113">H48*(1+I49)</f>
        <v>276.16499999999996</v>
      </c>
      <c r="J48" s="11">
        <f t="shared" si="113"/>
        <v>262.35674999999998</v>
      </c>
      <c r="K48" s="11">
        <f t="shared" si="113"/>
        <v>249.23891249999997</v>
      </c>
      <c r="L48" s="11">
        <f t="shared" si="113"/>
        <v>236.77696687499997</v>
      </c>
      <c r="M48" s="11">
        <f t="shared" si="113"/>
        <v>224.93811853124996</v>
      </c>
      <c r="N48" s="11">
        <f t="shared" si="113"/>
        <v>213.69121260468745</v>
      </c>
      <c r="O48" s="11">
        <f t="shared" si="113"/>
        <v>203.00665197445306</v>
      </c>
      <c r="P48" s="11">
        <f>O48*(1+P49)</f>
        <v>192.85631937573041</v>
      </c>
      <c r="Q48" s="11">
        <f>P48*(1+Q49)</f>
        <v>183.21350340694389</v>
      </c>
      <c r="R48" s="24">
        <f>_xlfn.RRI(10,G48,Q48)</f>
        <v>-5.0000000000000044E-2</v>
      </c>
      <c r="S48" s="11"/>
    </row>
    <row r="49" spans="2:26" s="1" customFormat="1" x14ac:dyDescent="0.2">
      <c r="B49" s="1" t="s">
        <v>30</v>
      </c>
      <c r="G49" s="6">
        <f>G48/F48-1</f>
        <v>2.6845637583892579E-2</v>
      </c>
      <c r="H49" s="6">
        <f t="shared" ref="H49:O49" si="114">I49</f>
        <v>-0.05</v>
      </c>
      <c r="I49" s="6">
        <f t="shared" si="114"/>
        <v>-0.05</v>
      </c>
      <c r="J49" s="6">
        <f t="shared" si="114"/>
        <v>-0.05</v>
      </c>
      <c r="K49" s="6">
        <f t="shared" si="114"/>
        <v>-0.05</v>
      </c>
      <c r="L49" s="6">
        <f t="shared" si="114"/>
        <v>-0.05</v>
      </c>
      <c r="M49" s="6">
        <f t="shared" si="114"/>
        <v>-0.05</v>
      </c>
      <c r="N49" s="6">
        <f t="shared" si="114"/>
        <v>-0.05</v>
      </c>
      <c r="O49" s="6">
        <f t="shared" si="114"/>
        <v>-0.05</v>
      </c>
      <c r="P49" s="6">
        <f>Q49</f>
        <v>-0.05</v>
      </c>
      <c r="Q49" s="5">
        <f>CHOOSE(T49,V49,X49,Z49)</f>
        <v>-0.05</v>
      </c>
      <c r="R49" s="5"/>
      <c r="T49" s="19">
        <v>3</v>
      </c>
      <c r="U49"/>
      <c r="V49" s="20">
        <v>-0.03</v>
      </c>
      <c r="W49"/>
      <c r="X49" s="20">
        <v>-0.04</v>
      </c>
      <c r="Y49"/>
      <c r="Z49" s="20">
        <v>-0.05</v>
      </c>
    </row>
    <row r="50" spans="2:26" x14ac:dyDescent="0.2">
      <c r="B50" t="s">
        <v>14</v>
      </c>
      <c r="G50" s="8">
        <f>G47/G48</f>
        <v>4.3692810457516336</v>
      </c>
      <c r="H50" s="8">
        <f t="shared" ref="H50:Q50" si="115">H47/H48</f>
        <v>4.6403015650145978</v>
      </c>
      <c r="I50" s="8">
        <f t="shared" si="115"/>
        <v>6.5811703231376733</v>
      </c>
      <c r="J50" s="8">
        <f t="shared" si="115"/>
        <v>9.1591341718311661</v>
      </c>
      <c r="K50" s="8">
        <f t="shared" si="115"/>
        <v>12.699541889278448</v>
      </c>
      <c r="L50" s="8">
        <f t="shared" si="115"/>
        <v>20.351380203299936</v>
      </c>
      <c r="M50" s="8">
        <f t="shared" si="115"/>
        <v>30.799797160846264</v>
      </c>
      <c r="N50" s="8">
        <f t="shared" si="115"/>
        <v>44.807403057733218</v>
      </c>
      <c r="O50" s="8">
        <f t="shared" si="115"/>
        <v>63.304214828324049</v>
      </c>
      <c r="P50" s="8">
        <f t="shared" si="115"/>
        <v>87.418540134978571</v>
      </c>
      <c r="Q50" s="8">
        <f t="shared" si="115"/>
        <v>109.64764076797262</v>
      </c>
      <c r="R50" s="24">
        <f>_xlfn.RRI(10,G50,Q50)</f>
        <v>0.38025373518773997</v>
      </c>
    </row>
    <row r="51" spans="2:26" x14ac:dyDescent="0.2">
      <c r="B51" s="1" t="s">
        <v>2</v>
      </c>
      <c r="G51" s="7"/>
      <c r="H51" s="3">
        <f t="shared" ref="H51" si="116">H50/G50-1</f>
        <v>6.2028630437148236E-2</v>
      </c>
      <c r="I51" s="3">
        <f t="shared" ref="I51" si="117">I50/H50-1</f>
        <v>0.41826349665637941</v>
      </c>
      <c r="J51" s="3">
        <f t="shared" ref="J51" si="118">J50/I50-1</f>
        <v>0.39171814770239965</v>
      </c>
      <c r="K51" s="3">
        <f t="shared" ref="K51" si="119">K50/J50-1</f>
        <v>0.38654392992033837</v>
      </c>
      <c r="L51" s="3">
        <f t="shared" ref="L51" si="120">L50/K50-1</f>
        <v>0.60252868810027937</v>
      </c>
      <c r="M51" s="3">
        <f t="shared" ref="M51" si="121">M50/L50-1</f>
        <v>0.51340090220771062</v>
      </c>
      <c r="N51" s="3">
        <f t="shared" ref="N51" si="122">N50/M50-1</f>
        <v>0.45479539438960637</v>
      </c>
      <c r="O51" s="3">
        <f t="shared" ref="O51" si="123">O50/N50-1</f>
        <v>0.41280704768268217</v>
      </c>
      <c r="P51" s="3">
        <f>P50/O50-1</f>
        <v>0.38092764237026921</v>
      </c>
      <c r="Q51" s="3">
        <f>Q50/P50-1</f>
        <v>0.25428359474627715</v>
      </c>
      <c r="R51" s="3"/>
    </row>
    <row r="52" spans="2:26" x14ac:dyDescent="0.2">
      <c r="G52" s="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2:26" x14ac:dyDescent="0.2">
      <c r="B53" t="s">
        <v>23</v>
      </c>
      <c r="G53" s="31">
        <f>G54/G50</f>
        <v>17.829020194465222</v>
      </c>
      <c r="Q53" s="16">
        <f>CHOOSE(T53,V53,X53,Z53)</f>
        <v>17</v>
      </c>
      <c r="R53" s="16"/>
      <c r="T53" s="19">
        <v>3</v>
      </c>
      <c r="V53" s="23">
        <v>13</v>
      </c>
      <c r="X53" s="23">
        <v>15</v>
      </c>
      <c r="Z53" s="23">
        <v>17</v>
      </c>
    </row>
    <row r="54" spans="2:26" x14ac:dyDescent="0.2">
      <c r="B54" s="32" t="s">
        <v>45</v>
      </c>
      <c r="C54" s="32"/>
      <c r="D54" s="32"/>
      <c r="E54" s="32"/>
      <c r="F54" s="32"/>
      <c r="G54" s="33">
        <f>77.9</f>
        <v>77.900000000000006</v>
      </c>
      <c r="H54" s="33"/>
      <c r="I54" s="33"/>
      <c r="J54" s="33"/>
      <c r="K54" s="33"/>
      <c r="L54" s="33"/>
      <c r="M54" s="33"/>
      <c r="N54" s="33"/>
      <c r="O54" s="33"/>
      <c r="P54" s="33"/>
      <c r="Q54" s="33">
        <f>Q53*Q50</f>
        <v>1864.0098930555346</v>
      </c>
      <c r="R54" s="24">
        <f ca="1">_xlfn.RRI(($Q$55-$G$55)/365,G54,Q54)</f>
        <v>0.3789067942043598</v>
      </c>
    </row>
    <row r="55" spans="2:26" s="1" customFormat="1" x14ac:dyDescent="0.2">
      <c r="B55" s="1" t="s">
        <v>25</v>
      </c>
      <c r="G55" s="18">
        <f ca="1">TODAY()</f>
        <v>44972</v>
      </c>
      <c r="Q55" s="18">
        <v>48579</v>
      </c>
      <c r="R55" s="18"/>
    </row>
    <row r="56" spans="2:26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R56" s="24"/>
    </row>
    <row r="57" spans="2:26" x14ac:dyDescent="0.2">
      <c r="B57" t="s">
        <v>44</v>
      </c>
      <c r="G57" s="2">
        <f>G54*G48</f>
        <v>23837.4</v>
      </c>
      <c r="H57" s="2">
        <f t="shared" ref="H57:Q57" si="124">H54*H48</f>
        <v>0</v>
      </c>
      <c r="I57" s="2">
        <f t="shared" si="124"/>
        <v>0</v>
      </c>
      <c r="J57" s="2">
        <f t="shared" si="124"/>
        <v>0</v>
      </c>
      <c r="K57" s="2">
        <f t="shared" si="124"/>
        <v>0</v>
      </c>
      <c r="L57" s="2">
        <f t="shared" si="124"/>
        <v>0</v>
      </c>
      <c r="M57" s="2">
        <f t="shared" si="124"/>
        <v>0</v>
      </c>
      <c r="N57" s="2">
        <f t="shared" si="124"/>
        <v>0</v>
      </c>
      <c r="O57" s="2">
        <f t="shared" si="124"/>
        <v>0</v>
      </c>
      <c r="P57" s="2">
        <f t="shared" si="124"/>
        <v>0</v>
      </c>
      <c r="Q57" s="2">
        <f t="shared" si="124"/>
        <v>341511.78289190726</v>
      </c>
      <c r="R57" s="24">
        <f ca="1">_xlfn.RRI(($Q$55-$G$55)/365,G57,Q57)</f>
        <v>0.30916068291918375</v>
      </c>
    </row>
  </sheetData>
  <pageMargins left="0.7" right="0.7" top="0.75" bottom="0.75" header="0.3" footer="0.3"/>
  <ignoredErrors>
    <ignoredError sqref="H8:Q8 H12:P12 H13:P13 H44:Q44 Q45 H7:P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2023-02-14T20:27:30Z</dcterms:created>
  <dcterms:modified xsi:type="dcterms:W3CDTF">2023-02-15T19:02:32Z</dcterms:modified>
</cp:coreProperties>
</file>