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LooveeCloud\ReeedStudio\8Square\"/>
    </mc:Choice>
  </mc:AlternateContent>
  <bookViews>
    <workbookView xWindow="840" yWindow="390" windowWidth="19155" windowHeight="7320"/>
  </bookViews>
  <sheets>
    <sheet name="BOM" sheetId="1" r:id="rId1"/>
    <sheet name="费用明细" sheetId="2" r:id="rId2"/>
  </sheets>
  <definedNames>
    <definedName name="_xlnm._FilterDatabase" localSheetId="0" hidden="1">BOM!$A$2:$L$22</definedName>
  </definedNames>
  <calcPr calcId="152511" concurrentCalc="0"/>
</workbook>
</file>

<file path=xl/calcChain.xml><?xml version="1.0" encoding="utf-8"?>
<calcChain xmlns="http://schemas.openxmlformats.org/spreadsheetml/2006/main">
  <c r="I4" i="1" l="1"/>
  <c r="I5" i="1"/>
  <c r="I6" i="1"/>
  <c r="I7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3" i="1"/>
  <c r="E32" i="2"/>
  <c r="B18" i="2"/>
  <c r="C16" i="2"/>
  <c r="C15" i="2"/>
  <c r="C14" i="2"/>
  <c r="C13" i="2"/>
  <c r="C18" i="2"/>
  <c r="B21" i="2"/>
  <c r="B6" i="2"/>
  <c r="C33" i="2"/>
  <c r="E33" i="2"/>
  <c r="B5" i="2"/>
  <c r="K18" i="1"/>
  <c r="K12" i="1"/>
  <c r="K11" i="1"/>
  <c r="K15" i="1"/>
  <c r="K7" i="1"/>
  <c r="B9" i="2"/>
  <c r="C34" i="2"/>
  <c r="E34" i="2"/>
  <c r="B22" i="2"/>
  <c r="B10" i="2"/>
  <c r="B23" i="2"/>
</calcChain>
</file>

<file path=xl/sharedStrings.xml><?xml version="1.0" encoding="utf-8"?>
<sst xmlns="http://schemas.openxmlformats.org/spreadsheetml/2006/main" count="145" uniqueCount="128">
  <si>
    <t>Bill of Material from mf.sch, 28 parts, as of 2014/3/22 8:14:23</t>
  </si>
  <si>
    <t>Part</t>
  </si>
  <si>
    <t>Value</t>
  </si>
  <si>
    <t>Package</t>
  </si>
  <si>
    <t>Description</t>
  </si>
  <si>
    <t>12pF</t>
  </si>
  <si>
    <t>Ceramic Capacitors</t>
  </si>
  <si>
    <t>CH</t>
  </si>
  <si>
    <t>RED</t>
  </si>
  <si>
    <t xml:space="preserve"> </t>
  </si>
  <si>
    <t>COL,ROL</t>
  </si>
  <si>
    <t>J1</t>
  </si>
  <si>
    <t>USB-MICRO-5P</t>
  </si>
  <si>
    <t>J3</t>
  </si>
  <si>
    <t>CR2032-172</t>
  </si>
  <si>
    <t>button cell holder</t>
  </si>
  <si>
    <t>K1</t>
  </si>
  <si>
    <t>OK</t>
  </si>
  <si>
    <t>GREEN</t>
  </si>
  <si>
    <t>1k</t>
  </si>
  <si>
    <t>2k</t>
  </si>
  <si>
    <t>SW1</t>
  </si>
  <si>
    <t>U1</t>
  </si>
  <si>
    <t>MICROCONTROLLER</t>
  </si>
  <si>
    <t>U2</t>
  </si>
  <si>
    <t>U3</t>
  </si>
  <si>
    <t>X1</t>
  </si>
  <si>
    <t>16MHz</t>
  </si>
  <si>
    <t>CRYSTAL</t>
  </si>
  <si>
    <t>X2</t>
  </si>
  <si>
    <t>12MHz</t>
  </si>
  <si>
    <t>Status</t>
    <phoneticPr fontId="18" type="noConversion"/>
  </si>
  <si>
    <t>Lead Time</t>
    <phoneticPr fontId="18" type="noConversion"/>
  </si>
  <si>
    <r>
      <t>LIR2032</t>
    </r>
    <r>
      <rPr>
        <sz val="11"/>
        <color theme="1"/>
        <rFont val="宋体"/>
        <family val="2"/>
        <charset val="134"/>
      </rPr>
      <t>锂电池</t>
    </r>
    <phoneticPr fontId="18" type="noConversion"/>
  </si>
  <si>
    <t>Qty</t>
    <phoneticPr fontId="18" type="noConversion"/>
  </si>
  <si>
    <r>
      <t>8X8led</t>
    </r>
    <r>
      <rPr>
        <sz val="11"/>
        <color theme="1"/>
        <rFont val="宋体"/>
        <family val="2"/>
        <charset val="134"/>
      </rPr>
      <t>点阵</t>
    </r>
    <phoneticPr fontId="18" type="noConversion"/>
  </si>
  <si>
    <t>CRYSTAL</t>
    <phoneticPr fontId="18" type="noConversion"/>
  </si>
  <si>
    <t>ATmega328mu</t>
    <phoneticPr fontId="18" type="noConversion"/>
  </si>
  <si>
    <t>10k</t>
    <phoneticPr fontId="18" type="noConversion"/>
  </si>
  <si>
    <t>HEADER-8P-2.54</t>
    <phoneticPr fontId="18" type="noConversion"/>
  </si>
  <si>
    <t>排母</t>
    <phoneticPr fontId="18" type="noConversion"/>
  </si>
  <si>
    <r>
      <rPr>
        <sz val="11"/>
        <color theme="1"/>
        <rFont val="宋体"/>
        <family val="3"/>
        <charset val="134"/>
      </rPr>
      <t>深中泰</t>
    </r>
    <r>
      <rPr>
        <sz val="11"/>
        <color theme="1"/>
        <rFont val="Calibri"/>
        <family val="2"/>
      </rPr>
      <t>Q1A4282880078115</t>
    </r>
    <phoneticPr fontId="18" type="noConversion"/>
  </si>
  <si>
    <t>华强A373- 568318975</t>
    <phoneticPr fontId="18" type="noConversion"/>
  </si>
  <si>
    <t>深圳市慧宇通科技有限公司</t>
    <phoneticPr fontId="18" type="noConversion"/>
  </si>
  <si>
    <t>艾秀丽</t>
    <phoneticPr fontId="18" type="noConversion"/>
  </si>
  <si>
    <t>深圳市泽邦电子有限公司</t>
    <phoneticPr fontId="18" type="noConversion"/>
  </si>
  <si>
    <r>
      <rPr>
        <sz val="11"/>
        <color theme="1"/>
        <rFont val="宋体"/>
        <family val="3"/>
        <charset val="134"/>
      </rPr>
      <t>深圳市福田区华强北路赛格广场二楼</t>
    </r>
    <r>
      <rPr>
        <sz val="11"/>
        <color theme="1"/>
        <rFont val="Calibri"/>
        <family val="2"/>
      </rPr>
      <t>2710</t>
    </r>
    <r>
      <rPr>
        <sz val="11"/>
        <color theme="1"/>
        <rFont val="宋体"/>
        <family val="3"/>
        <charset val="134"/>
      </rPr>
      <t>柜</t>
    </r>
    <phoneticPr fontId="18" type="noConversion"/>
  </si>
  <si>
    <t>CH340T</t>
    <phoneticPr fontId="18" type="noConversion"/>
  </si>
  <si>
    <t>CN3065</t>
    <phoneticPr fontId="18" type="noConversion"/>
  </si>
  <si>
    <t>Unit  Price</t>
    <phoneticPr fontId="18" type="noConversion"/>
  </si>
  <si>
    <t>天猫</t>
    <phoneticPr fontId="18" type="noConversion"/>
  </si>
  <si>
    <t>佩戴用的绳子</t>
    <phoneticPr fontId="18" type="noConversion"/>
  </si>
  <si>
    <t>环扣</t>
    <phoneticPr fontId="18" type="noConversion"/>
  </si>
  <si>
    <t>固定夹</t>
    <phoneticPr fontId="18" type="noConversion"/>
  </si>
  <si>
    <t>天猫</t>
    <phoneticPr fontId="18" type="noConversion"/>
  </si>
  <si>
    <t xml:space="preserve">可焊接别针 </t>
    <phoneticPr fontId="18" type="noConversion"/>
  </si>
  <si>
    <t>方舟电子</t>
    <phoneticPr fontId="18" type="noConversion"/>
  </si>
  <si>
    <t>佳佳五金店</t>
    <phoneticPr fontId="18" type="noConversion"/>
  </si>
  <si>
    <t xml:space="preserve">PCB </t>
    <phoneticPr fontId="18" type="noConversion"/>
  </si>
  <si>
    <t>详细见红色标示部分</t>
    <phoneticPr fontId="18" type="noConversion"/>
  </si>
  <si>
    <t>详细见蓝色表示部分</t>
    <phoneticPr fontId="18" type="noConversion"/>
  </si>
  <si>
    <t>孔繁菊目前花费：</t>
    <phoneticPr fontId="18" type="noConversion"/>
  </si>
  <si>
    <t>芦苇目前花费：</t>
    <phoneticPr fontId="18" type="noConversion"/>
  </si>
  <si>
    <t>产品成本简要说明：</t>
    <phoneticPr fontId="18" type="noConversion"/>
  </si>
  <si>
    <t>单片物料成本：</t>
    <phoneticPr fontId="18" type="noConversion"/>
  </si>
  <si>
    <t>仅考虑物料单价</t>
    <phoneticPr fontId="18" type="noConversion"/>
  </si>
  <si>
    <t>均摊后单片物料成本：</t>
    <phoneticPr fontId="18" type="noConversion"/>
  </si>
  <si>
    <r>
      <rPr>
        <sz val="11"/>
        <color theme="1"/>
        <rFont val="宋体"/>
        <family val="3"/>
        <charset val="134"/>
      </rPr>
      <t>均摊打板测试，物料运费，</t>
    </r>
    <r>
      <rPr>
        <sz val="11"/>
        <color theme="1"/>
        <rFont val="Calibri"/>
        <family val="2"/>
      </rPr>
      <t>MOQ</t>
    </r>
    <r>
      <rPr>
        <sz val="11"/>
        <color theme="1"/>
        <rFont val="宋体"/>
        <family val="3"/>
        <charset val="134"/>
      </rPr>
      <t>，免费样品等因素后的单片物料成本，以出来</t>
    </r>
    <r>
      <rPr>
        <sz val="11"/>
        <color theme="1"/>
        <rFont val="Calibri"/>
        <family val="2"/>
      </rPr>
      <t>90pcs</t>
    </r>
    <r>
      <rPr>
        <sz val="11"/>
        <color theme="1"/>
        <rFont val="宋体"/>
        <family val="3"/>
        <charset val="134"/>
      </rPr>
      <t>可销售成品计算。</t>
    </r>
    <phoneticPr fontId="18" type="noConversion"/>
  </si>
  <si>
    <t>收入简要说明：</t>
    <phoneticPr fontId="18" type="noConversion"/>
  </si>
  <si>
    <r>
      <t>C-24</t>
    </r>
    <r>
      <rPr>
        <sz val="11"/>
        <color theme="1"/>
        <rFont val="宋体"/>
        <family val="3"/>
        <charset val="134"/>
      </rPr>
      <t>展位</t>
    </r>
    <r>
      <rPr>
        <sz val="11"/>
        <color theme="1"/>
        <rFont val="Calibri"/>
        <family val="2"/>
      </rPr>
      <t xml:space="preserve"> - 6</t>
    </r>
    <r>
      <rPr>
        <sz val="11"/>
        <color theme="1"/>
        <rFont val="宋体"/>
        <family val="3"/>
        <charset val="134"/>
      </rPr>
      <t>号</t>
    </r>
    <phoneticPr fontId="18" type="noConversion"/>
  </si>
  <si>
    <r>
      <rPr>
        <sz val="11"/>
        <color theme="1"/>
        <rFont val="宋体"/>
        <family val="3"/>
        <charset val="134"/>
      </rPr>
      <t>工作坊</t>
    </r>
    <r>
      <rPr>
        <sz val="11"/>
        <color theme="1"/>
        <rFont val="Calibri"/>
        <family val="2"/>
      </rPr>
      <t>2</t>
    </r>
    <r>
      <rPr>
        <sz val="11"/>
        <color theme="1"/>
        <rFont val="宋体"/>
        <family val="3"/>
        <charset val="134"/>
      </rPr>
      <t>区</t>
    </r>
    <r>
      <rPr>
        <sz val="11"/>
        <color theme="1"/>
        <rFont val="Calibri"/>
        <family val="2"/>
      </rPr>
      <t xml:space="preserve"> - 7</t>
    </r>
    <r>
      <rPr>
        <sz val="11"/>
        <color theme="1"/>
        <rFont val="宋体"/>
        <family val="3"/>
        <charset val="134"/>
      </rPr>
      <t>号</t>
    </r>
    <phoneticPr fontId="18" type="noConversion"/>
  </si>
  <si>
    <r>
      <t>B-19</t>
    </r>
    <r>
      <rPr>
        <sz val="11"/>
        <color theme="1"/>
        <rFont val="宋体"/>
        <family val="3"/>
        <charset val="134"/>
      </rPr>
      <t>展位</t>
    </r>
    <r>
      <rPr>
        <sz val="11"/>
        <color theme="1"/>
        <rFont val="Calibri"/>
        <family val="2"/>
      </rPr>
      <t xml:space="preserve"> - 7</t>
    </r>
    <r>
      <rPr>
        <sz val="11"/>
        <color theme="1"/>
        <rFont val="宋体"/>
        <family val="3"/>
        <charset val="134"/>
      </rPr>
      <t>号</t>
    </r>
    <phoneticPr fontId="18" type="noConversion"/>
  </si>
  <si>
    <r>
      <rPr>
        <sz val="11"/>
        <color theme="1"/>
        <rFont val="宋体"/>
        <family val="3"/>
        <charset val="134"/>
      </rPr>
      <t>纪念品商店</t>
    </r>
    <r>
      <rPr>
        <sz val="11"/>
        <color theme="1"/>
        <rFont val="Calibri"/>
        <family val="2"/>
      </rPr>
      <t xml:space="preserve"> - 6&amp;7</t>
    </r>
    <r>
      <rPr>
        <sz val="11"/>
        <color theme="1"/>
        <rFont val="宋体"/>
        <family val="3"/>
        <charset val="134"/>
      </rPr>
      <t>号</t>
    </r>
    <phoneticPr fontId="18" type="noConversion"/>
  </si>
  <si>
    <t>In Total:</t>
    <phoneticPr fontId="18" type="noConversion"/>
  </si>
  <si>
    <t>花费简要说明：</t>
    <phoneticPr fontId="18" type="noConversion"/>
  </si>
  <si>
    <t>总收入：</t>
    <phoneticPr fontId="18" type="noConversion"/>
  </si>
  <si>
    <r>
      <rPr>
        <sz val="11"/>
        <color theme="1"/>
        <rFont val="宋体"/>
        <family val="3"/>
        <charset val="134"/>
      </rPr>
      <t>总支出：</t>
    </r>
    <phoneticPr fontId="18" type="noConversion"/>
  </si>
  <si>
    <r>
      <rPr>
        <sz val="11"/>
        <color theme="1"/>
        <rFont val="宋体"/>
        <family val="3"/>
        <charset val="134"/>
      </rPr>
      <t>毛利润：</t>
    </r>
    <phoneticPr fontId="18" type="noConversion"/>
  </si>
  <si>
    <r>
      <rPr>
        <b/>
        <sz val="11"/>
        <color theme="1"/>
        <rFont val="宋体"/>
        <family val="3"/>
        <charset val="134"/>
      </rPr>
      <t>利润简要说明：</t>
    </r>
    <phoneticPr fontId="18" type="noConversion"/>
  </si>
  <si>
    <r>
      <rPr>
        <sz val="11"/>
        <color theme="1"/>
        <rFont val="宋体"/>
        <family val="3"/>
        <charset val="134"/>
      </rPr>
      <t>总数量：</t>
    </r>
    <phoneticPr fontId="18" type="noConversion"/>
  </si>
  <si>
    <r>
      <rPr>
        <sz val="11"/>
        <color theme="1"/>
        <rFont val="宋体"/>
        <family val="3"/>
        <charset val="134"/>
      </rPr>
      <t>已售出：</t>
    </r>
    <phoneticPr fontId="18" type="noConversion"/>
  </si>
  <si>
    <r>
      <rPr>
        <sz val="11"/>
        <color theme="1"/>
        <rFont val="宋体"/>
        <family val="3"/>
        <charset val="134"/>
      </rPr>
      <t>剩余数量：</t>
    </r>
    <phoneticPr fontId="18" type="noConversion"/>
  </si>
  <si>
    <r>
      <rPr>
        <sz val="11"/>
        <color theme="1"/>
        <rFont val="宋体"/>
        <family val="3"/>
        <charset val="134"/>
      </rPr>
      <t>损耗：</t>
    </r>
    <phoneticPr fontId="18" type="noConversion"/>
  </si>
  <si>
    <t>？</t>
    <phoneticPr fontId="18" type="noConversion"/>
  </si>
  <si>
    <r>
      <rPr>
        <b/>
        <sz val="11"/>
        <color theme="1"/>
        <rFont val="宋体"/>
        <family val="3"/>
        <charset val="134"/>
      </rPr>
      <t>剩余产品简要说明：</t>
    </r>
    <phoneticPr fontId="18" type="noConversion"/>
  </si>
  <si>
    <t>利润平均</t>
    <phoneticPr fontId="18" type="noConversion"/>
  </si>
  <si>
    <r>
      <rPr>
        <sz val="11"/>
        <color theme="1"/>
        <rFont val="宋体"/>
        <family val="3"/>
        <charset val="134"/>
      </rPr>
      <t>丽婷</t>
    </r>
    <phoneticPr fontId="18" type="noConversion"/>
  </si>
  <si>
    <r>
      <rPr>
        <sz val="11"/>
        <color theme="1"/>
        <rFont val="宋体"/>
        <family val="3"/>
        <charset val="134"/>
      </rPr>
      <t>芦苇</t>
    </r>
    <phoneticPr fontId="18" type="noConversion"/>
  </si>
  <si>
    <r>
      <rPr>
        <sz val="11"/>
        <color theme="1"/>
        <rFont val="宋体"/>
        <family val="3"/>
        <charset val="134"/>
      </rPr>
      <t>孔</t>
    </r>
    <phoneticPr fontId="18" type="noConversion"/>
  </si>
  <si>
    <t>利润</t>
    <phoneticPr fontId="18" type="noConversion"/>
  </si>
  <si>
    <t>前期投入</t>
    <phoneticPr fontId="18" type="noConversion"/>
  </si>
  <si>
    <t>应付</t>
    <phoneticPr fontId="18" type="noConversion"/>
  </si>
  <si>
    <t>已收</t>
    <phoneticPr fontId="18" type="noConversion"/>
  </si>
  <si>
    <r>
      <rPr>
        <sz val="11"/>
        <color theme="1"/>
        <rFont val="宋体"/>
        <family val="3"/>
        <charset val="134"/>
      </rPr>
      <t>用量</t>
    </r>
    <phoneticPr fontId="18" type="noConversion"/>
  </si>
  <si>
    <t>预计目前余料</t>
    <phoneticPr fontId="18" type="noConversion"/>
  </si>
  <si>
    <t>实际余料</t>
    <phoneticPr fontId="18" type="noConversion"/>
  </si>
  <si>
    <t>包装盒</t>
    <phoneticPr fontId="18" type="noConversion"/>
  </si>
  <si>
    <t>100k</t>
    <phoneticPr fontId="18" type="noConversion"/>
  </si>
  <si>
    <t>SI2305DS-T1-E3</t>
    <phoneticPr fontId="18" type="noConversion"/>
  </si>
  <si>
    <t>R1,R2,R5,R6</t>
    <phoneticPr fontId="18" type="noConversion"/>
  </si>
  <si>
    <t>R4</t>
    <phoneticPr fontId="18" type="noConversion"/>
  </si>
  <si>
    <t>R7</t>
    <phoneticPr fontId="18" type="noConversion"/>
  </si>
  <si>
    <t>C5,C6,C7,C8</t>
    <phoneticPr fontId="18" type="noConversion"/>
  </si>
  <si>
    <t>C1,C2,C3,C4</t>
    <phoneticPr fontId="18" type="noConversion"/>
  </si>
  <si>
    <t>100nF</t>
    <phoneticPr fontId="18" type="noConversion"/>
  </si>
  <si>
    <t>Q1</t>
    <phoneticPr fontId="18" type="noConversion"/>
  </si>
  <si>
    <t>P-Mosfet</t>
    <phoneticPr fontId="18" type="noConversion"/>
  </si>
  <si>
    <t>R3</t>
    <phoneticPr fontId="18" type="noConversion"/>
  </si>
  <si>
    <r>
      <t xml:space="preserve">C0603 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</si>
  <si>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R0603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</si>
  <si>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SOT-23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</si>
  <si>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15mm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</si>
  <si>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MLF32X-W/HEAT  </t>
    </r>
    <r>
      <rPr>
        <sz val="11"/>
        <color theme="1"/>
        <rFont val="宋体"/>
        <family val="3"/>
        <charset val="134"/>
      </rPr>
      <t>贴片</t>
    </r>
    <r>
      <rPr>
        <sz val="11"/>
        <color theme="1"/>
        <rFont val="Calibri"/>
        <family val="2"/>
      </rPr>
      <t xml:space="preserve">                 </t>
    </r>
    <phoneticPr fontId="18" type="noConversion"/>
  </si>
  <si>
    <r>
      <t xml:space="preserve">SSOP20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</si>
  <si>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DFN8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</si>
  <si>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MICRO-USB-5P  </t>
    </r>
    <r>
      <rPr>
        <sz val="11"/>
        <color theme="1"/>
        <rFont val="宋体"/>
        <family val="3"/>
        <charset val="134"/>
      </rPr>
      <t>贴片</t>
    </r>
    <phoneticPr fontId="18" type="noConversion"/>
  </si>
  <si>
    <r>
      <t xml:space="preserve">CERAMIC-2.54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</si>
  <si>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LED-2P-2.54-3MM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</si>
  <si>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2032-D20-CIRCLE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</si>
  <si>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R0204/7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</si>
  <si>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R0204/7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</si>
  <si>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R0204/7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</si>
  <si>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2P-SMD-5X3.2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</si>
  <si>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2P-SMD-5X3.2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</si>
  <si>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8P-2.54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</si>
  <si>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2P-3.4X6.0X3.55H-90D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</si>
  <si>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r>
      <t xml:space="preserve">6P-2CH-2.5-9.1X3.5X3.2H-90D </t>
    </r>
    <r>
      <rPr>
        <sz val="11"/>
        <color theme="1"/>
        <rFont val="宋体"/>
        <family val="3"/>
        <charset val="134"/>
      </rPr>
      <t>插件</t>
    </r>
    <phoneticPr fontId="18" type="noConversion"/>
  </si>
  <si>
    <t>插件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</si>
</sst>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;@"/>
  </numFmts>
  <fonts count="2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</font>
    <font>
      <sz val="11"/>
      <color theme="1"/>
      <name val="Calibri"/>
      <family val="2"/>
    </font>
    <font>
      <sz val="11"/>
      <color theme="1"/>
      <name val="宋体"/>
      <family val="3"/>
      <charset val="134"/>
    </font>
    <font>
      <b/>
      <sz val="11"/>
      <color theme="1"/>
      <name val="Calibri"/>
      <family val="2"/>
    </font>
    <font>
      <b/>
      <sz val="11"/>
      <color theme="1"/>
      <name val="宋体"/>
      <family val="3"/>
      <charset val="134"/>
    </font>
    <font>
      <b/>
      <sz val="11"/>
      <color rgb="FFFF0000"/>
      <name val="Calibri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45066682943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Fill="1" applyBorder="1">
      <alignment vertical="center"/>
    </xf>
    <xf numFmtId="0" fontId="20" fillId="0" borderId="0" xfId="0" applyFont="1" applyFill="1">
      <alignment vertical="center"/>
    </xf>
    <xf numFmtId="0" fontId="21" fillId="0" borderId="0" xfId="0" applyFont="1">
      <alignment vertical="center"/>
    </xf>
    <xf numFmtId="176" fontId="20" fillId="0" borderId="10" xfId="0" applyNumberFormat="1" applyFont="1" applyBorder="1">
      <alignment vertical="center"/>
    </xf>
    <xf numFmtId="0" fontId="19" fillId="0" borderId="10" xfId="0" applyFont="1" applyFill="1" applyBorder="1">
      <alignment vertical="center"/>
    </xf>
    <xf numFmtId="0" fontId="20" fillId="0" borderId="0" xfId="0" applyFont="1" applyFill="1" applyBorder="1">
      <alignment vertical="center"/>
    </xf>
    <xf numFmtId="0" fontId="20" fillId="0" borderId="0" xfId="0" applyFont="1" applyBorder="1">
      <alignment vertical="center"/>
    </xf>
    <xf numFmtId="58" fontId="20" fillId="0" borderId="10" xfId="0" applyNumberFormat="1" applyFont="1" applyFill="1" applyBorder="1">
      <alignment vertical="center"/>
    </xf>
    <xf numFmtId="0" fontId="21" fillId="0" borderId="0" xfId="0" applyFont="1" applyFill="1">
      <alignment vertical="center"/>
    </xf>
    <xf numFmtId="0" fontId="21" fillId="0" borderId="10" xfId="0" applyFont="1" applyFill="1" applyBorder="1">
      <alignment vertical="center"/>
    </xf>
    <xf numFmtId="0" fontId="21" fillId="0" borderId="0" xfId="0" applyFont="1" applyFill="1" applyBorder="1">
      <alignment vertical="center"/>
    </xf>
    <xf numFmtId="0" fontId="20" fillId="33" borderId="10" xfId="0" applyFont="1" applyFill="1" applyBorder="1">
      <alignment vertical="center"/>
    </xf>
    <xf numFmtId="176" fontId="20" fillId="0" borderId="10" xfId="0" applyNumberFormat="1" applyFont="1" applyFill="1" applyBorder="1">
      <alignment vertical="center"/>
    </xf>
    <xf numFmtId="0" fontId="23" fillId="0" borderId="0" xfId="0" applyFont="1">
      <alignment vertical="center"/>
    </xf>
    <xf numFmtId="0" fontId="24" fillId="0" borderId="0" xfId="0" applyFont="1">
      <alignment vertical="center"/>
    </xf>
    <xf numFmtId="0" fontId="22" fillId="0" borderId="0" xfId="0" applyFont="1">
      <alignment vertical="center"/>
    </xf>
    <xf numFmtId="0" fontId="20" fillId="33" borderId="0" xfId="0" applyFont="1" applyFill="1">
      <alignment vertical="center"/>
    </xf>
    <xf numFmtId="0" fontId="20" fillId="33" borderId="0" xfId="0" applyFont="1" applyFill="1" applyBorder="1">
      <alignment vertical="center"/>
    </xf>
    <xf numFmtId="0" fontId="20" fillId="34" borderId="10" xfId="0" applyFont="1" applyFill="1" applyBorder="1">
      <alignment vertical="center"/>
    </xf>
    <xf numFmtId="0" fontId="21" fillId="34" borderId="0" xfId="0" applyFont="1" applyFill="1" applyBorder="1">
      <alignment vertical="center"/>
    </xf>
    <xf numFmtId="0" fontId="20" fillId="35" borderId="10" xfId="0" applyFont="1" applyFill="1" applyBorder="1">
      <alignment vertical="center"/>
    </xf>
    <xf numFmtId="0" fontId="21" fillId="35" borderId="10" xfId="0" applyFont="1" applyFill="1" applyBorder="1">
      <alignment vertical="center"/>
    </xf>
    <xf numFmtId="0" fontId="20" fillId="36" borderId="10" xfId="0" applyFont="1" applyFill="1" applyBorder="1">
      <alignment vertical="center"/>
    </xf>
    <xf numFmtId="0" fontId="20" fillId="37" borderId="10" xfId="0" applyFont="1" applyFill="1" applyBorder="1">
      <alignment vertical="center"/>
    </xf>
    <xf numFmtId="0" fontId="21" fillId="0" borderId="0" xfId="0" applyFont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Fill="1" applyAlignment="1">
      <alignment horizontal="center" vertical="center"/>
    </xf>
    <xf numFmtId="0" fontId="20" fillId="0" borderId="0" xfId="0" applyFont="1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C18" sqref="C18"/>
    </sheetView>
  </sheetViews>
  <sheetFormatPr defaultRowHeight="15" x14ac:dyDescent="0.15"/>
  <cols>
    <col min="1" max="1" width="18.25" style="1" customWidth="1"/>
    <col min="2" max="2" width="13.875" style="1" bestFit="1" customWidth="1"/>
    <col min="3" max="3" width="30.5" style="1" bestFit="1" customWidth="1"/>
    <col min="4" max="4" width="20.5" style="1" bestFit="1" customWidth="1"/>
    <col min="5" max="8" width="9" style="1"/>
    <col min="9" max="9" width="20.25" style="1" customWidth="1"/>
    <col min="10" max="11" width="9" style="1"/>
    <col min="12" max="12" width="27.125" style="1" customWidth="1"/>
    <col min="13" max="13" width="9" style="1"/>
    <col min="14" max="15" width="11.25" style="1" bestFit="1" customWidth="1"/>
    <col min="16" max="16384" width="9" style="1"/>
  </cols>
  <sheetData>
    <row r="1" spans="1:12" x14ac:dyDescent="0.15">
      <c r="A1" s="1" t="s">
        <v>0</v>
      </c>
    </row>
    <row r="2" spans="1:12" x14ac:dyDescent="0.15">
      <c r="A2" s="14" t="s">
        <v>1</v>
      </c>
      <c r="B2" s="14" t="s">
        <v>2</v>
      </c>
      <c r="C2" s="14" t="s">
        <v>3</v>
      </c>
      <c r="D2" s="14" t="s">
        <v>4</v>
      </c>
      <c r="E2" s="20" t="s">
        <v>93</v>
      </c>
      <c r="F2" s="19" t="s">
        <v>31</v>
      </c>
      <c r="G2" s="19" t="s">
        <v>32</v>
      </c>
      <c r="H2" s="19" t="s">
        <v>34</v>
      </c>
      <c r="I2" s="22" t="s">
        <v>94</v>
      </c>
      <c r="J2" s="22" t="s">
        <v>95</v>
      </c>
      <c r="K2" s="19" t="s">
        <v>49</v>
      </c>
    </row>
    <row r="3" spans="1:12" x14ac:dyDescent="0.15">
      <c r="A3" s="3" t="s">
        <v>7</v>
      </c>
      <c r="B3" s="3" t="s">
        <v>8</v>
      </c>
      <c r="C3" s="3" t="s">
        <v>117</v>
      </c>
      <c r="D3" s="3" t="s">
        <v>9</v>
      </c>
      <c r="E3" s="3">
        <v>1</v>
      </c>
      <c r="F3" s="3"/>
      <c r="G3" s="3"/>
      <c r="H3" s="3">
        <v>1000</v>
      </c>
      <c r="I3" s="21">
        <f>H3-100*E3</f>
        <v>900</v>
      </c>
      <c r="J3" s="21"/>
      <c r="K3" s="8">
        <v>2.1999999999999999E-2</v>
      </c>
      <c r="L3" s="31" t="s">
        <v>56</v>
      </c>
    </row>
    <row r="4" spans="1:12" x14ac:dyDescent="0.15">
      <c r="A4" s="3" t="s">
        <v>17</v>
      </c>
      <c r="B4" s="3" t="s">
        <v>18</v>
      </c>
      <c r="C4" s="3" t="s">
        <v>117</v>
      </c>
      <c r="D4" s="3" t="s">
        <v>9</v>
      </c>
      <c r="E4" s="3">
        <v>1</v>
      </c>
      <c r="F4" s="3"/>
      <c r="G4" s="3"/>
      <c r="H4" s="3">
        <v>1000</v>
      </c>
      <c r="I4" s="21">
        <f>H4-100*E4</f>
        <v>900</v>
      </c>
      <c r="J4" s="21"/>
      <c r="K4" s="8">
        <v>0.03</v>
      </c>
      <c r="L4" s="32"/>
    </row>
    <row r="5" spans="1:12" s="4" customFormat="1" x14ac:dyDescent="0.15">
      <c r="A5" s="3" t="s">
        <v>13</v>
      </c>
      <c r="B5" s="3" t="s">
        <v>14</v>
      </c>
      <c r="C5" s="3" t="s">
        <v>118</v>
      </c>
      <c r="D5" s="3" t="s">
        <v>15</v>
      </c>
      <c r="E5" s="3">
        <v>1</v>
      </c>
      <c r="F5" s="3"/>
      <c r="G5" s="3"/>
      <c r="H5" s="3">
        <v>110</v>
      </c>
      <c r="I5" s="21">
        <f>H5-100*E5</f>
        <v>10</v>
      </c>
      <c r="J5" s="21"/>
      <c r="K5" s="8">
        <v>0.15</v>
      </c>
      <c r="L5" s="31" t="s">
        <v>50</v>
      </c>
    </row>
    <row r="6" spans="1:12" x14ac:dyDescent="0.15">
      <c r="A6" s="3" t="s">
        <v>33</v>
      </c>
      <c r="B6" s="3"/>
      <c r="C6" s="3"/>
      <c r="D6" s="3"/>
      <c r="E6" s="3">
        <v>1</v>
      </c>
      <c r="F6" s="3"/>
      <c r="G6" s="3"/>
      <c r="H6" s="3">
        <v>110</v>
      </c>
      <c r="I6" s="21">
        <f>H6-100*E6</f>
        <v>10</v>
      </c>
      <c r="J6" s="21"/>
      <c r="K6" s="8">
        <v>2</v>
      </c>
      <c r="L6" s="32"/>
    </row>
    <row r="7" spans="1:12" x14ac:dyDescent="0.15">
      <c r="A7" s="3" t="s">
        <v>102</v>
      </c>
      <c r="B7" s="3" t="s">
        <v>5</v>
      </c>
      <c r="C7" s="3" t="s">
        <v>108</v>
      </c>
      <c r="D7" s="3" t="s">
        <v>6</v>
      </c>
      <c r="E7" s="3">
        <v>4</v>
      </c>
      <c r="F7" s="3"/>
      <c r="G7" s="6"/>
      <c r="H7" s="2">
        <v>4000</v>
      </c>
      <c r="I7" s="21">
        <f>H7-100*E7</f>
        <v>3600</v>
      </c>
      <c r="J7" s="21"/>
      <c r="K7" s="9">
        <f>0.0055*4</f>
        <v>2.1999999999999999E-2</v>
      </c>
      <c r="L7" s="29" t="s">
        <v>41</v>
      </c>
    </row>
    <row r="8" spans="1:12" x14ac:dyDescent="0.15">
      <c r="A8" s="26" t="s">
        <v>103</v>
      </c>
      <c r="B8" s="26" t="s">
        <v>104</v>
      </c>
      <c r="C8" s="26" t="s">
        <v>116</v>
      </c>
      <c r="D8" s="26" t="s">
        <v>6</v>
      </c>
      <c r="E8" s="26">
        <v>4</v>
      </c>
      <c r="F8" s="3"/>
      <c r="G8" s="6"/>
      <c r="H8" s="2"/>
      <c r="I8" s="21"/>
      <c r="J8" s="21"/>
      <c r="K8" s="9"/>
      <c r="L8" s="29"/>
    </row>
    <row r="9" spans="1:12" x14ac:dyDescent="0.15">
      <c r="A9" s="26" t="s">
        <v>101</v>
      </c>
      <c r="B9" s="26" t="s">
        <v>97</v>
      </c>
      <c r="C9" s="26" t="s">
        <v>109</v>
      </c>
      <c r="D9" s="26"/>
      <c r="E9" s="26">
        <v>1</v>
      </c>
      <c r="F9" s="3"/>
      <c r="G9" s="6"/>
      <c r="H9" s="2"/>
      <c r="I9" s="21"/>
      <c r="J9" s="21"/>
      <c r="K9" s="9"/>
      <c r="L9" s="29"/>
    </row>
    <row r="10" spans="1:12" x14ac:dyDescent="0.15">
      <c r="A10" s="25" t="s">
        <v>100</v>
      </c>
      <c r="B10" s="25" t="s">
        <v>38</v>
      </c>
      <c r="C10" s="25" t="s">
        <v>119</v>
      </c>
      <c r="D10" s="25" t="s">
        <v>9</v>
      </c>
      <c r="E10" s="25">
        <v>1</v>
      </c>
      <c r="F10" s="3"/>
      <c r="G10" s="6"/>
      <c r="H10" s="2">
        <v>1000</v>
      </c>
      <c r="I10" s="21">
        <f t="shared" ref="I10:I27" si="0">H10-100*E10</f>
        <v>900</v>
      </c>
      <c r="J10" s="21"/>
      <c r="K10" s="9">
        <v>6.4999999999999997E-3</v>
      </c>
      <c r="L10" s="29"/>
    </row>
    <row r="11" spans="1:12" x14ac:dyDescent="0.15">
      <c r="A11" s="3" t="s">
        <v>99</v>
      </c>
      <c r="B11" s="3" t="s">
        <v>19</v>
      </c>
      <c r="C11" s="3" t="s">
        <v>120</v>
      </c>
      <c r="D11" s="3" t="s">
        <v>9</v>
      </c>
      <c r="E11" s="3">
        <v>4</v>
      </c>
      <c r="F11" s="3"/>
      <c r="G11" s="6"/>
      <c r="H11" s="2">
        <v>1000</v>
      </c>
      <c r="I11" s="21">
        <f t="shared" si="0"/>
        <v>600</v>
      </c>
      <c r="J11" s="21"/>
      <c r="K11" s="9">
        <f>0.0065*4</f>
        <v>2.5999999999999999E-2</v>
      </c>
      <c r="L11" s="29"/>
    </row>
    <row r="12" spans="1:12" x14ac:dyDescent="0.15">
      <c r="A12" s="3" t="s">
        <v>107</v>
      </c>
      <c r="B12" s="3" t="s">
        <v>20</v>
      </c>
      <c r="C12" s="3" t="s">
        <v>121</v>
      </c>
      <c r="D12" s="3" t="s">
        <v>9</v>
      </c>
      <c r="E12" s="3">
        <v>1</v>
      </c>
      <c r="F12" s="3"/>
      <c r="G12" s="6"/>
      <c r="H12" s="2">
        <v>1000</v>
      </c>
      <c r="I12" s="21">
        <f t="shared" si="0"/>
        <v>900</v>
      </c>
      <c r="J12" s="21"/>
      <c r="K12" s="9">
        <f>0.0065</f>
        <v>6.4999999999999997E-3</v>
      </c>
      <c r="L12" s="29"/>
    </row>
    <row r="13" spans="1:12" x14ac:dyDescent="0.15">
      <c r="A13" s="3" t="s">
        <v>26</v>
      </c>
      <c r="B13" s="3" t="s">
        <v>27</v>
      </c>
      <c r="C13" s="3" t="s">
        <v>122</v>
      </c>
      <c r="D13" s="3" t="s">
        <v>36</v>
      </c>
      <c r="E13" s="3">
        <v>1</v>
      </c>
      <c r="F13" s="3"/>
      <c r="G13" s="6"/>
      <c r="H13" s="2">
        <v>200</v>
      </c>
      <c r="I13" s="21">
        <f t="shared" si="0"/>
        <v>100</v>
      </c>
      <c r="J13" s="21"/>
      <c r="K13" s="9">
        <v>0.23</v>
      </c>
      <c r="L13" s="29"/>
    </row>
    <row r="14" spans="1:12" x14ac:dyDescent="0.15">
      <c r="A14" s="3" t="s">
        <v>29</v>
      </c>
      <c r="B14" s="3" t="s">
        <v>30</v>
      </c>
      <c r="C14" s="3" t="s">
        <v>123</v>
      </c>
      <c r="D14" s="3" t="s">
        <v>28</v>
      </c>
      <c r="E14" s="3">
        <v>1</v>
      </c>
      <c r="F14" s="3"/>
      <c r="G14" s="6"/>
      <c r="H14" s="2">
        <v>200</v>
      </c>
      <c r="I14" s="21">
        <f t="shared" si="0"/>
        <v>100</v>
      </c>
      <c r="J14" s="21"/>
      <c r="K14" s="9">
        <v>0.23</v>
      </c>
      <c r="L14" s="29"/>
    </row>
    <row r="15" spans="1:12" s="4" customFormat="1" x14ac:dyDescent="0.15">
      <c r="A15" s="3" t="s">
        <v>10</v>
      </c>
      <c r="B15" s="3" t="s">
        <v>39</v>
      </c>
      <c r="C15" s="3" t="s">
        <v>124</v>
      </c>
      <c r="D15" s="7" t="s">
        <v>40</v>
      </c>
      <c r="E15" s="3">
        <v>2</v>
      </c>
      <c r="F15" s="3"/>
      <c r="G15" s="6"/>
      <c r="H15" s="2">
        <v>225</v>
      </c>
      <c r="I15" s="21">
        <f t="shared" si="0"/>
        <v>25</v>
      </c>
      <c r="J15" s="21"/>
      <c r="K15" s="9">
        <f>0.2*2</f>
        <v>0.4</v>
      </c>
      <c r="L15" s="30" t="s">
        <v>42</v>
      </c>
    </row>
    <row r="16" spans="1:12" x14ac:dyDescent="0.15">
      <c r="A16" s="3" t="s">
        <v>11</v>
      </c>
      <c r="B16" s="3" t="s">
        <v>12</v>
      </c>
      <c r="C16" s="3" t="s">
        <v>115</v>
      </c>
      <c r="D16" s="3" t="s">
        <v>9</v>
      </c>
      <c r="E16" s="3">
        <v>1</v>
      </c>
      <c r="F16" s="3"/>
      <c r="G16" s="6"/>
      <c r="H16" s="2">
        <v>105</v>
      </c>
      <c r="I16" s="21">
        <f t="shared" si="0"/>
        <v>5</v>
      </c>
      <c r="J16" s="21"/>
      <c r="K16" s="9">
        <v>0.2</v>
      </c>
      <c r="L16" s="30"/>
    </row>
    <row r="17" spans="1:15" s="4" customFormat="1" x14ac:dyDescent="0.15">
      <c r="A17" s="3" t="s">
        <v>16</v>
      </c>
      <c r="B17" s="3" t="s">
        <v>9</v>
      </c>
      <c r="C17" s="3" t="s">
        <v>125</v>
      </c>
      <c r="D17" s="3" t="s">
        <v>9</v>
      </c>
      <c r="E17" s="3">
        <v>1</v>
      </c>
      <c r="F17" s="3"/>
      <c r="G17" s="6"/>
      <c r="H17" s="2">
        <v>1000</v>
      </c>
      <c r="I17" s="21">
        <f t="shared" si="0"/>
        <v>900</v>
      </c>
      <c r="J17" s="21"/>
      <c r="K17" s="9">
        <v>0.2</v>
      </c>
      <c r="L17" s="30"/>
    </row>
    <row r="18" spans="1:15" x14ac:dyDescent="0.15">
      <c r="A18" s="3" t="s">
        <v>21</v>
      </c>
      <c r="B18" s="3" t="s">
        <v>9</v>
      </c>
      <c r="C18" s="3" t="s">
        <v>126</v>
      </c>
      <c r="D18" s="3" t="s">
        <v>9</v>
      </c>
      <c r="E18" s="3">
        <v>1</v>
      </c>
      <c r="F18" s="3"/>
      <c r="G18" s="6"/>
      <c r="H18" s="2">
        <v>1000</v>
      </c>
      <c r="I18" s="21">
        <f t="shared" si="0"/>
        <v>900</v>
      </c>
      <c r="J18" s="21"/>
      <c r="K18" s="9">
        <f>0.08</f>
        <v>0.08</v>
      </c>
      <c r="L18" s="30"/>
    </row>
    <row r="19" spans="1:15" x14ac:dyDescent="0.15">
      <c r="A19" s="3" t="s">
        <v>35</v>
      </c>
      <c r="B19" s="3"/>
      <c r="C19" s="12" t="s">
        <v>127</v>
      </c>
      <c r="D19" s="3"/>
      <c r="E19" s="3">
        <v>1</v>
      </c>
      <c r="F19" s="3"/>
      <c r="G19" s="6"/>
      <c r="H19" s="2">
        <v>110</v>
      </c>
      <c r="I19" s="21">
        <f t="shared" si="0"/>
        <v>10</v>
      </c>
      <c r="J19" s="21"/>
      <c r="K19" s="9">
        <v>2.5</v>
      </c>
      <c r="L19" s="5" t="s">
        <v>56</v>
      </c>
    </row>
    <row r="20" spans="1:15" s="4" customFormat="1" x14ac:dyDescent="0.15">
      <c r="A20" s="3" t="s">
        <v>22</v>
      </c>
      <c r="B20" s="3" t="s">
        <v>37</v>
      </c>
      <c r="C20" s="3" t="s">
        <v>112</v>
      </c>
      <c r="D20" s="3" t="s">
        <v>23</v>
      </c>
      <c r="E20" s="3">
        <v>1</v>
      </c>
      <c r="F20" s="3"/>
      <c r="G20" s="10"/>
      <c r="H20" s="3">
        <v>110</v>
      </c>
      <c r="I20" s="21">
        <f t="shared" si="0"/>
        <v>10</v>
      </c>
      <c r="J20" s="21"/>
      <c r="K20" s="8">
        <v>6.4</v>
      </c>
      <c r="L20" s="11" t="s">
        <v>45</v>
      </c>
      <c r="M20" s="11" t="s">
        <v>44</v>
      </c>
      <c r="N20" s="4" t="s">
        <v>46</v>
      </c>
      <c r="O20" s="4">
        <v>13724330241</v>
      </c>
    </row>
    <row r="21" spans="1:15" s="4" customFormat="1" x14ac:dyDescent="0.15">
      <c r="A21" s="3" t="s">
        <v>24</v>
      </c>
      <c r="B21" s="3" t="s">
        <v>47</v>
      </c>
      <c r="C21" s="3" t="s">
        <v>113</v>
      </c>
      <c r="D21" s="3" t="s">
        <v>9</v>
      </c>
      <c r="E21" s="3">
        <v>1</v>
      </c>
      <c r="F21" s="3"/>
      <c r="G21" s="10"/>
      <c r="H21" s="3">
        <v>110</v>
      </c>
      <c r="I21" s="21">
        <f t="shared" si="0"/>
        <v>10</v>
      </c>
      <c r="J21" s="21"/>
      <c r="K21" s="8">
        <v>2.15</v>
      </c>
      <c r="L21" s="11" t="s">
        <v>43</v>
      </c>
    </row>
    <row r="22" spans="1:15" s="4" customFormat="1" x14ac:dyDescent="0.15">
      <c r="A22" s="3" t="s">
        <v>25</v>
      </c>
      <c r="B22" s="3" t="s">
        <v>48</v>
      </c>
      <c r="C22" s="3" t="s">
        <v>114</v>
      </c>
      <c r="D22" s="3" t="s">
        <v>9</v>
      </c>
      <c r="E22" s="3">
        <v>1</v>
      </c>
      <c r="F22" s="3"/>
      <c r="G22" s="3"/>
      <c r="H22" s="3">
        <v>110</v>
      </c>
      <c r="I22" s="21">
        <f t="shared" si="0"/>
        <v>10</v>
      </c>
      <c r="J22" s="21"/>
      <c r="K22" s="8">
        <v>2.35</v>
      </c>
      <c r="L22" s="11" t="s">
        <v>43</v>
      </c>
    </row>
    <row r="23" spans="1:15" x14ac:dyDescent="0.15">
      <c r="A23" s="3" t="s">
        <v>51</v>
      </c>
      <c r="B23" s="12"/>
      <c r="C23" s="3"/>
      <c r="D23" s="3"/>
      <c r="E23" s="3">
        <v>1</v>
      </c>
      <c r="F23" s="3"/>
      <c r="G23" s="2"/>
      <c r="H23" s="2">
        <v>120</v>
      </c>
      <c r="I23" s="21">
        <f t="shared" si="0"/>
        <v>20</v>
      </c>
      <c r="J23" s="21"/>
      <c r="K23" s="8">
        <v>0.25</v>
      </c>
      <c r="L23" s="27" t="s">
        <v>54</v>
      </c>
    </row>
    <row r="24" spans="1:15" x14ac:dyDescent="0.15">
      <c r="A24" s="3" t="s">
        <v>52</v>
      </c>
      <c r="B24" s="12"/>
      <c r="C24" s="3"/>
      <c r="D24" s="3"/>
      <c r="E24" s="3">
        <v>1</v>
      </c>
      <c r="F24" s="3"/>
      <c r="G24" s="2"/>
      <c r="H24" s="2">
        <v>3</v>
      </c>
      <c r="I24" s="21">
        <f t="shared" si="0"/>
        <v>-97</v>
      </c>
      <c r="J24" s="21"/>
      <c r="K24" s="8">
        <v>0.01</v>
      </c>
      <c r="L24" s="28"/>
    </row>
    <row r="25" spans="1:15" x14ac:dyDescent="0.15">
      <c r="A25" s="3" t="s">
        <v>53</v>
      </c>
      <c r="B25" s="12"/>
      <c r="C25" s="3"/>
      <c r="D25" s="3"/>
      <c r="E25" s="3">
        <v>1</v>
      </c>
      <c r="F25" s="3"/>
      <c r="G25" s="2"/>
      <c r="H25" s="2">
        <v>6</v>
      </c>
      <c r="I25" s="21">
        <f t="shared" si="0"/>
        <v>-94</v>
      </c>
      <c r="J25" s="21"/>
      <c r="K25" s="8">
        <v>0.01</v>
      </c>
      <c r="L25" s="28"/>
    </row>
    <row r="26" spans="1:15" x14ac:dyDescent="0.15">
      <c r="A26" s="3" t="s">
        <v>55</v>
      </c>
      <c r="B26" s="3"/>
      <c r="C26" s="3" t="s">
        <v>111</v>
      </c>
      <c r="D26" s="3"/>
      <c r="E26" s="3">
        <v>1</v>
      </c>
      <c r="F26" s="3"/>
      <c r="G26" s="6"/>
      <c r="H26" s="2">
        <v>110</v>
      </c>
      <c r="I26" s="21">
        <f t="shared" si="0"/>
        <v>10</v>
      </c>
      <c r="J26" s="21"/>
      <c r="K26" s="9">
        <v>0.01</v>
      </c>
      <c r="L26" s="13" t="s">
        <v>57</v>
      </c>
    </row>
    <row r="27" spans="1:15" s="4" customFormat="1" x14ac:dyDescent="0.15">
      <c r="A27" s="3" t="s">
        <v>58</v>
      </c>
      <c r="B27" s="3"/>
      <c r="C27" s="3"/>
      <c r="D27" s="3"/>
      <c r="E27" s="3">
        <v>1</v>
      </c>
      <c r="F27" s="3"/>
      <c r="G27" s="15"/>
      <c r="H27" s="3">
        <v>100</v>
      </c>
      <c r="I27" s="21">
        <f t="shared" si="0"/>
        <v>0</v>
      </c>
      <c r="J27" s="21"/>
      <c r="K27" s="8">
        <v>3.8</v>
      </c>
      <c r="L27" s="13"/>
    </row>
    <row r="28" spans="1:15" s="4" customFormat="1" x14ac:dyDescent="0.15">
      <c r="A28" s="24" t="s">
        <v>96</v>
      </c>
      <c r="B28" s="23"/>
      <c r="C28" s="23"/>
      <c r="D28" s="23"/>
      <c r="E28" s="23"/>
      <c r="F28" s="3"/>
      <c r="G28" s="15"/>
      <c r="H28" s="3"/>
      <c r="I28" s="21"/>
      <c r="J28" s="21"/>
      <c r="K28" s="8"/>
      <c r="L28" s="13"/>
    </row>
    <row r="29" spans="1:15" s="4" customFormat="1" x14ac:dyDescent="0.15">
      <c r="A29" s="23" t="s">
        <v>105</v>
      </c>
      <c r="B29" s="23" t="s">
        <v>98</v>
      </c>
      <c r="C29" s="23" t="s">
        <v>110</v>
      </c>
      <c r="D29" s="23" t="s">
        <v>106</v>
      </c>
      <c r="E29" s="23">
        <v>1</v>
      </c>
      <c r="F29" s="3"/>
      <c r="G29" s="15"/>
      <c r="H29" s="3"/>
      <c r="I29" s="21"/>
      <c r="J29" s="21"/>
      <c r="K29" s="8"/>
      <c r="L29" s="13"/>
    </row>
    <row r="30" spans="1:15" s="4" customFormat="1" x14ac:dyDescent="0.15">
      <c r="A30" s="3"/>
      <c r="B30" s="3"/>
      <c r="C30" s="3"/>
      <c r="D30" s="3"/>
      <c r="E30" s="3"/>
      <c r="F30" s="3"/>
      <c r="G30" s="15"/>
      <c r="H30" s="3"/>
      <c r="I30" s="21"/>
      <c r="J30" s="21"/>
      <c r="K30" s="8"/>
      <c r="L30" s="13"/>
    </row>
  </sheetData>
  <autoFilter ref="A2:L22">
    <sortState ref="A3:J22">
      <sortCondition ref="F2:F22"/>
    </sortState>
  </autoFilter>
  <mergeCells count="5">
    <mergeCell ref="L23:L25"/>
    <mergeCell ref="L7:L14"/>
    <mergeCell ref="L15:L18"/>
    <mergeCell ref="L5:L6"/>
    <mergeCell ref="L3:L4"/>
  </mergeCells>
  <phoneticPr fontId="18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34"/>
  <sheetViews>
    <sheetView workbookViewId="0">
      <selection activeCell="G13" sqref="G13"/>
    </sheetView>
  </sheetViews>
  <sheetFormatPr defaultRowHeight="13.5" x14ac:dyDescent="0.15"/>
  <cols>
    <col min="1" max="1" width="11" bestFit="1" customWidth="1"/>
    <col min="2" max="2" width="12.875" customWidth="1"/>
    <col min="3" max="3" width="13.125" customWidth="1"/>
  </cols>
  <sheetData>
    <row r="4" spans="1:3" s="1" customFormat="1" ht="15" x14ac:dyDescent="0.15">
      <c r="A4" s="16" t="s">
        <v>74</v>
      </c>
    </row>
    <row r="5" spans="1:3" s="1" customFormat="1" ht="15" x14ac:dyDescent="0.15">
      <c r="A5" s="5" t="s">
        <v>61</v>
      </c>
      <c r="B5" s="1" t="e">
        <f>SUM(BOM!#REF!)+BOM!#REF!</f>
        <v>#REF!</v>
      </c>
      <c r="C5" s="5" t="s">
        <v>59</v>
      </c>
    </row>
    <row r="6" spans="1:3" s="1" customFormat="1" ht="15" x14ac:dyDescent="0.15">
      <c r="A6" s="5" t="s">
        <v>62</v>
      </c>
      <c r="B6" s="1" t="e">
        <f>SUM(BOM!#REF!)+BOM!#REF!</f>
        <v>#REF!</v>
      </c>
      <c r="C6" s="5" t="s">
        <v>60</v>
      </c>
    </row>
    <row r="7" spans="1:3" s="1" customFormat="1" ht="15" x14ac:dyDescent="0.15"/>
    <row r="8" spans="1:3" s="1" customFormat="1" ht="15" x14ac:dyDescent="0.15">
      <c r="A8" s="16" t="s">
        <v>63</v>
      </c>
    </row>
    <row r="9" spans="1:3" s="1" customFormat="1" ht="15" x14ac:dyDescent="0.15">
      <c r="A9" s="5" t="s">
        <v>64</v>
      </c>
      <c r="B9" s="1">
        <f>SUM(BOM!K3:K27)</f>
        <v>21.083000000000006</v>
      </c>
      <c r="C9" s="5" t="s">
        <v>65</v>
      </c>
    </row>
    <row r="10" spans="1:3" s="1" customFormat="1" ht="15" x14ac:dyDescent="0.15">
      <c r="A10" s="5" t="s">
        <v>66</v>
      </c>
      <c r="B10" s="1" t="e">
        <f>SUM(B5:B6)/90</f>
        <v>#REF!</v>
      </c>
      <c r="C10" s="1" t="s">
        <v>67</v>
      </c>
    </row>
    <row r="11" spans="1:3" s="1" customFormat="1" ht="15" x14ac:dyDescent="0.15"/>
    <row r="12" spans="1:3" s="1" customFormat="1" ht="15" x14ac:dyDescent="0.15">
      <c r="A12" s="16" t="s">
        <v>68</v>
      </c>
    </row>
    <row r="13" spans="1:3" s="1" customFormat="1" ht="15" x14ac:dyDescent="0.15">
      <c r="A13" s="1" t="s">
        <v>69</v>
      </c>
      <c r="B13" s="1">
        <v>20</v>
      </c>
      <c r="C13" s="1">
        <f>B13*80</f>
        <v>1600</v>
      </c>
    </row>
    <row r="14" spans="1:3" s="1" customFormat="1" ht="15" x14ac:dyDescent="0.15">
      <c r="A14" s="1" t="s">
        <v>70</v>
      </c>
      <c r="B14" s="1">
        <v>30</v>
      </c>
      <c r="C14" s="1">
        <f>B14*80</f>
        <v>2400</v>
      </c>
    </row>
    <row r="15" spans="1:3" s="1" customFormat="1" ht="15" x14ac:dyDescent="0.15">
      <c r="A15" s="1" t="s">
        <v>71</v>
      </c>
      <c r="B15" s="1">
        <v>5</v>
      </c>
      <c r="C15" s="1">
        <f>B15*80</f>
        <v>400</v>
      </c>
    </row>
    <row r="16" spans="1:3" s="1" customFormat="1" ht="15" x14ac:dyDescent="0.15">
      <c r="A16" s="1" t="s">
        <v>72</v>
      </c>
      <c r="B16" s="1">
        <v>26</v>
      </c>
      <c r="C16" s="1">
        <f>B16*80</f>
        <v>2080</v>
      </c>
    </row>
    <row r="17" spans="1:6" s="1" customFormat="1" ht="15" x14ac:dyDescent="0.15"/>
    <row r="18" spans="1:6" s="1" customFormat="1" ht="15" x14ac:dyDescent="0.15">
      <c r="A18" s="17" t="s">
        <v>73</v>
      </c>
      <c r="B18" s="17">
        <f>SUM(B13:B16)</f>
        <v>81</v>
      </c>
      <c r="C18" s="17">
        <f>SUM(C13:C16)</f>
        <v>6480</v>
      </c>
    </row>
    <row r="19" spans="1:6" s="1" customFormat="1" ht="15" x14ac:dyDescent="0.15"/>
    <row r="20" spans="1:6" s="1" customFormat="1" ht="15" x14ac:dyDescent="0.15">
      <c r="A20" s="18" t="s">
        <v>78</v>
      </c>
    </row>
    <row r="21" spans="1:6" s="1" customFormat="1" ht="15" x14ac:dyDescent="0.15">
      <c r="A21" s="5" t="s">
        <v>75</v>
      </c>
      <c r="B21" s="1">
        <f>C18</f>
        <v>6480</v>
      </c>
    </row>
    <row r="22" spans="1:6" s="1" customFormat="1" ht="15" x14ac:dyDescent="0.15">
      <c r="A22" s="1" t="s">
        <v>76</v>
      </c>
      <c r="B22" s="1" t="e">
        <f>SUM(B5:B6)</f>
        <v>#REF!</v>
      </c>
    </row>
    <row r="23" spans="1:6" s="1" customFormat="1" ht="15" x14ac:dyDescent="0.15">
      <c r="A23" s="1" t="s">
        <v>77</v>
      </c>
      <c r="B23" s="1" t="e">
        <f>B21-B22</f>
        <v>#REF!</v>
      </c>
    </row>
    <row r="24" spans="1:6" s="1" customFormat="1" ht="15" x14ac:dyDescent="0.15"/>
    <row r="25" spans="1:6" s="1" customFormat="1" ht="15" x14ac:dyDescent="0.15">
      <c r="A25" s="18" t="s">
        <v>84</v>
      </c>
    </row>
    <row r="26" spans="1:6" s="1" customFormat="1" ht="15" x14ac:dyDescent="0.15">
      <c r="A26" s="1" t="s">
        <v>79</v>
      </c>
      <c r="B26" s="1">
        <v>97</v>
      </c>
    </row>
    <row r="27" spans="1:6" s="1" customFormat="1" ht="15" x14ac:dyDescent="0.15">
      <c r="A27" s="1" t="s">
        <v>80</v>
      </c>
      <c r="B27" s="1">
        <v>81</v>
      </c>
    </row>
    <row r="28" spans="1:6" s="1" customFormat="1" ht="15" x14ac:dyDescent="0.15">
      <c r="A28" s="1" t="s">
        <v>81</v>
      </c>
      <c r="B28" s="5" t="s">
        <v>83</v>
      </c>
    </row>
    <row r="29" spans="1:6" s="1" customFormat="1" ht="15" x14ac:dyDescent="0.15">
      <c r="A29" s="1" t="s">
        <v>82</v>
      </c>
      <c r="B29" s="5" t="s">
        <v>83</v>
      </c>
    </row>
    <row r="30" spans="1:6" s="1" customFormat="1" ht="15" x14ac:dyDescent="0.15"/>
    <row r="31" spans="1:6" s="1" customFormat="1" ht="15" x14ac:dyDescent="0.15">
      <c r="A31" s="16" t="s">
        <v>85</v>
      </c>
      <c r="B31" s="16" t="s">
        <v>89</v>
      </c>
      <c r="C31" s="16" t="s">
        <v>90</v>
      </c>
      <c r="D31" s="16" t="s">
        <v>92</v>
      </c>
      <c r="E31" s="16" t="s">
        <v>91</v>
      </c>
      <c r="F31" s="18" t="s">
        <v>31</v>
      </c>
    </row>
    <row r="32" spans="1:6" s="1" customFormat="1" ht="15" x14ac:dyDescent="0.15">
      <c r="A32" s="1" t="s">
        <v>86</v>
      </c>
      <c r="B32" s="1">
        <v>960</v>
      </c>
      <c r="C32" s="1">
        <v>170</v>
      </c>
      <c r="D32" s="1">
        <v>0</v>
      </c>
      <c r="E32" s="1">
        <f>B32+C32-D32</f>
        <v>1130</v>
      </c>
    </row>
    <row r="33" spans="1:5" s="1" customFormat="1" ht="15" x14ac:dyDescent="0.15">
      <c r="A33" s="1" t="s">
        <v>87</v>
      </c>
      <c r="B33" s="1">
        <v>960</v>
      </c>
      <c r="C33" s="1" t="e">
        <f>B6</f>
        <v>#REF!</v>
      </c>
      <c r="D33" s="1">
        <v>470</v>
      </c>
      <c r="E33" s="1" t="e">
        <f>B33+C33-D33</f>
        <v>#REF!</v>
      </c>
    </row>
    <row r="34" spans="1:5" s="1" customFormat="1" ht="15" x14ac:dyDescent="0.15">
      <c r="A34" s="1" t="s">
        <v>88</v>
      </c>
      <c r="B34" s="1">
        <v>960</v>
      </c>
      <c r="C34" s="1" t="e">
        <f>B5</f>
        <v>#REF!</v>
      </c>
      <c r="D34" s="1">
        <v>0</v>
      </c>
      <c r="E34" s="1" t="e">
        <f>B34+C34-D34</f>
        <v>#REF!</v>
      </c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BOM</vt:lpstr>
      <vt:lpstr>费用明细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lafier</dc:creator>
  <cp:lastModifiedBy>reed</cp:lastModifiedBy>
  <dcterms:created xsi:type="dcterms:W3CDTF">2014-03-25T02:20:21Z</dcterms:created>
  <dcterms:modified xsi:type="dcterms:W3CDTF">2014-04-23T16:33:46Z</dcterms:modified>
</cp:coreProperties>
</file>