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82F9575-D00C-420D-80AA-8FCE9C19DA26}" xr6:coauthVersionLast="47" xr6:coauthVersionMax="47" xr10:uidLastSave="{00000000-0000-0000-0000-000000000000}"/>
  <bookViews>
    <workbookView xWindow="19090" yWindow="-110" windowWidth="38620" windowHeight="21360" xr2:uid="{2BBCDF04-AF7F-4B1C-B1CC-03BDC9B45834}"/>
  </bookViews>
  <sheets>
    <sheet name="DemandSchedule" sheetId="1" r:id="rId1"/>
    <sheet name="CapacityModel" sheetId="2" r:id="rId2"/>
    <sheet name="Capacity Table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8" i="2" l="1"/>
  <c r="BG8" i="2"/>
  <c r="BH8" i="2"/>
  <c r="BI8" i="2"/>
  <c r="K10" i="2"/>
  <c r="V10" i="2"/>
  <c r="BB14" i="2" s="1"/>
  <c r="AG10" i="2"/>
  <c r="AR10" i="2"/>
  <c r="BD17" i="2" s="1"/>
  <c r="BD18" i="2" s="1"/>
  <c r="BB10" i="2"/>
  <c r="BK10" i="2" s="1"/>
  <c r="BC10" i="2"/>
  <c r="BD10" i="2"/>
  <c r="BE10" i="2"/>
  <c r="BF10" i="2"/>
  <c r="BG10" i="2"/>
  <c r="BH10" i="2"/>
  <c r="BH12" i="2" s="1"/>
  <c r="BI10" i="2"/>
  <c r="BJ10" i="2"/>
  <c r="BJ12" i="2" s="1"/>
  <c r="F11" i="2"/>
  <c r="K11" i="2"/>
  <c r="BD11" i="2"/>
  <c r="I12" i="2"/>
  <c r="N13" i="2" s="1"/>
  <c r="K12" i="2"/>
  <c r="V12" i="2"/>
  <c r="BB17" i="2" s="1"/>
  <c r="BD12" i="2"/>
  <c r="BE12" i="2"/>
  <c r="BF12" i="2"/>
  <c r="BG12" i="2"/>
  <c r="BI12" i="2"/>
  <c r="AG13" i="2"/>
  <c r="BC11" i="2" s="1"/>
  <c r="BB13" i="2"/>
  <c r="BK13" i="2" s="1"/>
  <c r="BC13" i="2"/>
  <c r="BD13" i="2"/>
  <c r="BD15" i="2" s="1"/>
  <c r="BE13" i="2"/>
  <c r="BE15" i="2" s="1"/>
  <c r="BF13" i="2"/>
  <c r="BF15" i="2" s="1"/>
  <c r="BG13" i="2"/>
  <c r="BG15" i="2" s="1"/>
  <c r="BH13" i="2"/>
  <c r="BI13" i="2"/>
  <c r="BJ13" i="2"/>
  <c r="V14" i="2"/>
  <c r="BD14" i="2"/>
  <c r="AR15" i="2"/>
  <c r="BH15" i="2"/>
  <c r="BI15" i="2"/>
  <c r="BJ15" i="2"/>
  <c r="V16" i="2"/>
  <c r="AG16" i="2"/>
  <c r="BC17" i="2" s="1"/>
  <c r="BB16" i="2"/>
  <c r="BC16" i="2"/>
  <c r="BC18" i="2" s="1"/>
  <c r="BD16" i="2"/>
  <c r="BE16" i="2"/>
  <c r="BE18" i="2" s="1"/>
  <c r="BF16" i="2"/>
  <c r="BG16" i="2"/>
  <c r="BG18" i="2" s="1"/>
  <c r="BH16" i="2"/>
  <c r="BH18" i="2" s="1"/>
  <c r="BI16" i="2"/>
  <c r="BI18" i="2" s="1"/>
  <c r="BJ16" i="2"/>
  <c r="V18" i="2"/>
  <c r="BB20" i="2" s="1"/>
  <c r="BF18" i="2"/>
  <c r="BJ18" i="2"/>
  <c r="AG19" i="2"/>
  <c r="BB19" i="2"/>
  <c r="BC19" i="2"/>
  <c r="BD19" i="2"/>
  <c r="BE19" i="2"/>
  <c r="BK19" i="2" s="1"/>
  <c r="BF19" i="2"/>
  <c r="BG19" i="2"/>
  <c r="BG21" i="2" s="1"/>
  <c r="BH19" i="2"/>
  <c r="BI19" i="2"/>
  <c r="BI21" i="2" s="1"/>
  <c r="BJ19" i="2"/>
  <c r="V20" i="2"/>
  <c r="BD20" i="2"/>
  <c r="BD21" i="2" s="1"/>
  <c r="BF21" i="2"/>
  <c r="BH21" i="2"/>
  <c r="BJ21" i="2"/>
  <c r="BF27" i="2"/>
  <c r="BG27" i="2"/>
  <c r="BG37" i="2" s="1"/>
  <c r="BH27" i="2"/>
  <c r="BI27" i="2"/>
  <c r="K29" i="2"/>
  <c r="V29" i="2"/>
  <c r="AG29" i="2"/>
  <c r="BC36" i="2" s="1"/>
  <c r="BC37" i="2" s="1"/>
  <c r="AR29" i="2"/>
  <c r="BB29" i="2"/>
  <c r="BC29" i="2"/>
  <c r="BD29" i="2"/>
  <c r="BD31" i="2" s="1"/>
  <c r="BE29" i="2"/>
  <c r="BE31" i="2" s="1"/>
  <c r="BF29" i="2"/>
  <c r="BF31" i="2" s="1"/>
  <c r="BG29" i="2"/>
  <c r="BH29" i="2"/>
  <c r="BI29" i="2"/>
  <c r="BJ29" i="2"/>
  <c r="BK29" i="2"/>
  <c r="F30" i="2"/>
  <c r="K30" i="2"/>
  <c r="BB30" i="2"/>
  <c r="BD30" i="2"/>
  <c r="K31" i="2"/>
  <c r="V31" i="2"/>
  <c r="BB31" i="2"/>
  <c r="BH31" i="2"/>
  <c r="BI31" i="2"/>
  <c r="BJ31" i="2"/>
  <c r="AG32" i="2"/>
  <c r="BB32" i="2"/>
  <c r="BC32" i="2"/>
  <c r="BD32" i="2"/>
  <c r="BE32" i="2"/>
  <c r="BE34" i="2" s="1"/>
  <c r="BF32" i="2"/>
  <c r="BG32" i="2"/>
  <c r="BG34" i="2" s="1"/>
  <c r="BH32" i="2"/>
  <c r="BH34" i="2" s="1"/>
  <c r="BI32" i="2"/>
  <c r="BI34" i="2" s="1"/>
  <c r="BJ32" i="2"/>
  <c r="BJ34" i="2" s="1"/>
  <c r="V33" i="2"/>
  <c r="BB33" i="2"/>
  <c r="BD33" i="2"/>
  <c r="AR34" i="2"/>
  <c r="BD34" i="2"/>
  <c r="BF34" i="2"/>
  <c r="V35" i="2"/>
  <c r="BB36" i="2" s="1"/>
  <c r="AG35" i="2"/>
  <c r="BB35" i="2"/>
  <c r="BC35" i="2"/>
  <c r="BD35" i="2"/>
  <c r="BK35" i="2" s="1"/>
  <c r="BE35" i="2"/>
  <c r="BF35" i="2"/>
  <c r="BF37" i="2" s="1"/>
  <c r="BG35" i="2"/>
  <c r="BH35" i="2"/>
  <c r="BH37" i="2" s="1"/>
  <c r="BI35" i="2"/>
  <c r="BJ35" i="2"/>
  <c r="BJ37" i="2" s="1"/>
  <c r="BD36" i="2"/>
  <c r="V37" i="2"/>
  <c r="BE37" i="2"/>
  <c r="BI37" i="2"/>
  <c r="AG38" i="2"/>
  <c r="BC39" i="2" s="1"/>
  <c r="BB38" i="2"/>
  <c r="BB40" i="2" s="1"/>
  <c r="BC38" i="2"/>
  <c r="BC40" i="2" s="1"/>
  <c r="BD38" i="2"/>
  <c r="BD40" i="2" s="1"/>
  <c r="BE38" i="2"/>
  <c r="BF38" i="2"/>
  <c r="BG38" i="2"/>
  <c r="BH38" i="2"/>
  <c r="BH40" i="2" s="1"/>
  <c r="BI38" i="2"/>
  <c r="BJ38" i="2"/>
  <c r="BJ40" i="2" s="1"/>
  <c r="V39" i="2"/>
  <c r="BB39" i="2"/>
  <c r="BK39" i="2" s="1"/>
  <c r="BD39" i="2"/>
  <c r="BE40" i="2"/>
  <c r="BF40" i="2"/>
  <c r="BI40" i="2"/>
  <c r="V42" i="2"/>
  <c r="BF43" i="2"/>
  <c r="BG43" i="2"/>
  <c r="BH43" i="2"/>
  <c r="BI43" i="2"/>
  <c r="I45" i="2"/>
  <c r="N46" i="2" s="1"/>
  <c r="K45" i="2"/>
  <c r="V45" i="2"/>
  <c r="BB49" i="2" s="1"/>
  <c r="AG45" i="2"/>
  <c r="AG58" i="2" s="1"/>
  <c r="AR45" i="2"/>
  <c r="BD52" i="2" s="1"/>
  <c r="BD53" i="2" s="1"/>
  <c r="BB45" i="2"/>
  <c r="BK45" i="2" s="1"/>
  <c r="BC45" i="2"/>
  <c r="BD45" i="2"/>
  <c r="BD47" i="2" s="1"/>
  <c r="BE45" i="2"/>
  <c r="BF45" i="2"/>
  <c r="BF47" i="2" s="1"/>
  <c r="BG45" i="2"/>
  <c r="BG47" i="2" s="1"/>
  <c r="BH45" i="2"/>
  <c r="BH47" i="2" s="1"/>
  <c r="BI45" i="2"/>
  <c r="BI47" i="2" s="1"/>
  <c r="BJ45" i="2"/>
  <c r="F46" i="2"/>
  <c r="I46" i="2"/>
  <c r="N47" i="2" s="1"/>
  <c r="K46" i="2"/>
  <c r="BD46" i="2"/>
  <c r="K47" i="2"/>
  <c r="V47" i="2"/>
  <c r="BE47" i="2"/>
  <c r="BJ47" i="2"/>
  <c r="AG48" i="2"/>
  <c r="BB48" i="2"/>
  <c r="BC48" i="2"/>
  <c r="BD48" i="2"/>
  <c r="BE48" i="2"/>
  <c r="BF48" i="2"/>
  <c r="BF50" i="2" s="1"/>
  <c r="BG48" i="2"/>
  <c r="BH48" i="2"/>
  <c r="BH50" i="2" s="1"/>
  <c r="BI48" i="2"/>
  <c r="BJ48" i="2"/>
  <c r="BJ50" i="2" s="1"/>
  <c r="V49" i="2"/>
  <c r="BB55" i="2" s="1"/>
  <c r="AR50" i="2"/>
  <c r="BE50" i="2"/>
  <c r="BG50" i="2"/>
  <c r="BI50" i="2"/>
  <c r="V51" i="2"/>
  <c r="AG51" i="2"/>
  <c r="BC55" i="2" s="1"/>
  <c r="BB51" i="2"/>
  <c r="BB53" i="2" s="1"/>
  <c r="BC51" i="2"/>
  <c r="BD51" i="2"/>
  <c r="BE51" i="2"/>
  <c r="BF51" i="2"/>
  <c r="BG51" i="2"/>
  <c r="BG53" i="2" s="1"/>
  <c r="BH51" i="2"/>
  <c r="BI51" i="2"/>
  <c r="BI53" i="2" s="1"/>
  <c r="BJ51" i="2"/>
  <c r="BB52" i="2"/>
  <c r="V53" i="2"/>
  <c r="BE53" i="2"/>
  <c r="BF53" i="2"/>
  <c r="BH53" i="2"/>
  <c r="BJ53" i="2"/>
  <c r="AG54" i="2"/>
  <c r="BC49" i="2" s="1"/>
  <c r="BC50" i="2" s="1"/>
  <c r="BB54" i="2"/>
  <c r="BC54" i="2"/>
  <c r="BD54" i="2"/>
  <c r="BE54" i="2"/>
  <c r="BE56" i="2" s="1"/>
  <c r="BF54" i="2"/>
  <c r="BF56" i="2" s="1"/>
  <c r="BG54" i="2"/>
  <c r="BG56" i="2" s="1"/>
  <c r="BH54" i="2"/>
  <c r="BI54" i="2"/>
  <c r="BJ54" i="2"/>
  <c r="BK54" i="2"/>
  <c r="V55" i="2"/>
  <c r="BD55" i="2"/>
  <c r="BD56" i="2"/>
  <c r="BH56" i="2"/>
  <c r="BI56" i="2"/>
  <c r="BJ56" i="2"/>
  <c r="BF59" i="2"/>
  <c r="BF63" i="2" s="1"/>
  <c r="BG59" i="2"/>
  <c r="BH59" i="2"/>
  <c r="BI59" i="2"/>
  <c r="K61" i="2"/>
  <c r="V61" i="2"/>
  <c r="AG61" i="2"/>
  <c r="AR61" i="2"/>
  <c r="BD62" i="2" s="1"/>
  <c r="BD63" i="2" s="1"/>
  <c r="BB61" i="2"/>
  <c r="BC61" i="2"/>
  <c r="BD61" i="2"/>
  <c r="BE61" i="2"/>
  <c r="BE63" i="2" s="1"/>
  <c r="BF61" i="2"/>
  <c r="BG61" i="2"/>
  <c r="BG63" i="2" s="1"/>
  <c r="BH61" i="2"/>
  <c r="BI61" i="2"/>
  <c r="BI63" i="2" s="1"/>
  <c r="BJ61" i="2"/>
  <c r="BJ63" i="2" s="1"/>
  <c r="I62" i="2"/>
  <c r="N63" i="2" s="1"/>
  <c r="K62" i="2"/>
  <c r="F63" i="2"/>
  <c r="K63" i="2"/>
  <c r="V63" i="2"/>
  <c r="BB62" i="2" s="1"/>
  <c r="BH63" i="2"/>
  <c r="K64" i="2"/>
  <c r="AG64" i="2"/>
  <c r="BC62" i="2" s="1"/>
  <c r="BC63" i="2" s="1"/>
  <c r="BB64" i="2"/>
  <c r="BB66" i="2" s="1"/>
  <c r="BC64" i="2"/>
  <c r="BD64" i="2"/>
  <c r="BE64" i="2"/>
  <c r="BF64" i="2"/>
  <c r="BG64" i="2"/>
  <c r="BG66" i="2" s="1"/>
  <c r="BH64" i="2"/>
  <c r="BI64" i="2"/>
  <c r="BJ64" i="2"/>
  <c r="K65" i="2"/>
  <c r="V65" i="2"/>
  <c r="AL65" i="2"/>
  <c r="AR65" i="2"/>
  <c r="K66" i="2"/>
  <c r="BE66" i="2"/>
  <c r="BH66" i="2"/>
  <c r="BI66" i="2"/>
  <c r="BJ66" i="2"/>
  <c r="V67" i="2"/>
  <c r="AG67" i="2"/>
  <c r="BB67" i="2"/>
  <c r="BC67" i="2"/>
  <c r="BD67" i="2"/>
  <c r="BD69" i="2" s="1"/>
  <c r="BE67" i="2"/>
  <c r="BF67" i="2"/>
  <c r="BF69" i="2" s="1"/>
  <c r="BG67" i="2"/>
  <c r="BH67" i="2"/>
  <c r="BI67" i="2"/>
  <c r="BJ67" i="2"/>
  <c r="BK67" i="2"/>
  <c r="BD68" i="2"/>
  <c r="V69" i="2"/>
  <c r="AR69" i="2"/>
  <c r="BD71" i="2" s="1"/>
  <c r="BE69" i="2"/>
  <c r="BG69" i="2"/>
  <c r="BH69" i="2"/>
  <c r="BI69" i="2"/>
  <c r="BJ69" i="2"/>
  <c r="AG70" i="2"/>
  <c r="BB70" i="2"/>
  <c r="BC70" i="2"/>
  <c r="BD70" i="2"/>
  <c r="BD72" i="2" s="1"/>
  <c r="BE70" i="2"/>
  <c r="BE72" i="2" s="1"/>
  <c r="BF70" i="2"/>
  <c r="BF72" i="2" s="1"/>
  <c r="BG70" i="2"/>
  <c r="BH70" i="2"/>
  <c r="BI70" i="2"/>
  <c r="BJ70" i="2"/>
  <c r="BK70" i="2"/>
  <c r="V71" i="2"/>
  <c r="BG72" i="2"/>
  <c r="BH72" i="2"/>
  <c r="BI72" i="2"/>
  <c r="BJ72" i="2"/>
  <c r="V73" i="2"/>
  <c r="BB65" i="2" s="1"/>
  <c r="AG73" i="2"/>
  <c r="BB73" i="2"/>
  <c r="BK73" i="2" s="1"/>
  <c r="BC73" i="2"/>
  <c r="BD73" i="2"/>
  <c r="BD75" i="2" s="1"/>
  <c r="BE73" i="2"/>
  <c r="BE75" i="2" s="1"/>
  <c r="BF73" i="2"/>
  <c r="BF75" i="2" s="1"/>
  <c r="BG73" i="2"/>
  <c r="BG75" i="2" s="1"/>
  <c r="BH73" i="2"/>
  <c r="BI73" i="2"/>
  <c r="BJ73" i="2"/>
  <c r="BD74" i="2"/>
  <c r="V75" i="2"/>
  <c r="BH75" i="2"/>
  <c r="BI75" i="2"/>
  <c r="BJ75" i="2"/>
  <c r="AG76" i="2"/>
  <c r="BB76" i="2"/>
  <c r="BK76" i="2" s="1"/>
  <c r="BC76" i="2"/>
  <c r="BD76" i="2"/>
  <c r="BE76" i="2"/>
  <c r="BF76" i="2"/>
  <c r="BF78" i="2" s="1"/>
  <c r="BG76" i="2"/>
  <c r="BH76" i="2"/>
  <c r="BH78" i="2" s="1"/>
  <c r="BI76" i="2"/>
  <c r="BI78" i="2" s="1"/>
  <c r="BJ76" i="2"/>
  <c r="BJ78" i="2" s="1"/>
  <c r="V77" i="2"/>
  <c r="BE78" i="2"/>
  <c r="BG78" i="2"/>
  <c r="V79" i="2"/>
  <c r="BB77" i="2" s="1"/>
  <c r="AG79" i="2"/>
  <c r="BC77" i="2" s="1"/>
  <c r="BC78" i="2" s="1"/>
  <c r="BB79" i="2"/>
  <c r="BC79" i="2"/>
  <c r="BD79" i="2"/>
  <c r="BE79" i="2"/>
  <c r="BK79" i="2" s="1"/>
  <c r="BF79" i="2"/>
  <c r="BG79" i="2"/>
  <c r="BH79" i="2"/>
  <c r="BI79" i="2"/>
  <c r="BI81" i="2" s="1"/>
  <c r="BJ79" i="2"/>
  <c r="V81" i="2"/>
  <c r="BB80" i="2" s="1"/>
  <c r="BG81" i="2"/>
  <c r="BH81" i="2"/>
  <c r="BJ81" i="2"/>
  <c r="AG82" i="2"/>
  <c r="BC68" i="2" s="1"/>
  <c r="V83" i="2"/>
  <c r="BB68" i="2" s="1"/>
  <c r="V85" i="2"/>
  <c r="V87" i="2"/>
  <c r="V89" i="2"/>
  <c r="V104" i="2" s="1"/>
  <c r="V91" i="2"/>
  <c r="V93" i="2"/>
  <c r="V95" i="2"/>
  <c r="V97" i="2"/>
  <c r="BB74" i="2" s="1"/>
  <c r="V99" i="2"/>
  <c r="V101" i="2"/>
  <c r="BB3" i="1"/>
  <c r="BC3" i="1"/>
  <c r="BD3" i="1"/>
  <c r="BB4" i="1"/>
  <c r="I29" i="2" s="1"/>
  <c r="N30" i="2" s="1"/>
  <c r="BC4" i="1"/>
  <c r="BD4" i="1"/>
  <c r="BB5" i="1"/>
  <c r="I31" i="2" s="1"/>
  <c r="N32" i="2" s="1"/>
  <c r="BC5" i="1"/>
  <c r="BD5" i="1"/>
  <c r="BB6" i="1"/>
  <c r="D30" i="2" s="1"/>
  <c r="N29" i="2" s="1"/>
  <c r="BC6" i="1"/>
  <c r="BD6" i="1"/>
  <c r="BB7" i="1"/>
  <c r="I30" i="2" s="1"/>
  <c r="N31" i="2" s="1"/>
  <c r="BC7" i="1"/>
  <c r="BD7" i="1"/>
  <c r="BB8" i="1"/>
  <c r="BC8" i="1"/>
  <c r="BD8" i="1"/>
  <c r="BB9" i="1"/>
  <c r="I61" i="2" s="1"/>
  <c r="N62" i="2" s="1"/>
  <c r="BC9" i="1"/>
  <c r="BD9" i="1"/>
  <c r="BB10" i="1"/>
  <c r="I63" i="2" s="1"/>
  <c r="N64" i="2" s="1"/>
  <c r="BC10" i="1"/>
  <c r="BD10" i="1"/>
  <c r="BB11" i="1"/>
  <c r="BC11" i="1"/>
  <c r="BD11" i="1"/>
  <c r="BB12" i="1"/>
  <c r="I64" i="2" s="1"/>
  <c r="N65" i="2" s="1"/>
  <c r="BC12" i="1"/>
  <c r="BD12" i="1"/>
  <c r="BB13" i="1"/>
  <c r="BC13" i="1"/>
  <c r="BD13" i="1"/>
  <c r="BB14" i="1"/>
  <c r="I65" i="2" s="1"/>
  <c r="N66" i="2" s="1"/>
  <c r="BC14" i="1"/>
  <c r="BD14" i="1"/>
  <c r="BB15" i="1"/>
  <c r="I66" i="2" s="1"/>
  <c r="N67" i="2" s="1"/>
  <c r="BC15" i="1"/>
  <c r="BD15" i="1"/>
  <c r="BB16" i="1"/>
  <c r="BC16" i="1"/>
  <c r="BD16" i="1"/>
  <c r="BB17" i="1"/>
  <c r="BC17" i="1"/>
  <c r="BD17" i="1"/>
  <c r="BB18" i="1"/>
  <c r="BC18" i="1"/>
  <c r="BD18" i="1"/>
  <c r="BB19" i="1"/>
  <c r="I47" i="2" s="1"/>
  <c r="N48" i="2" s="1"/>
  <c r="BC19" i="1"/>
  <c r="BD19" i="1"/>
  <c r="BB20" i="1"/>
  <c r="D46" i="2" s="1"/>
  <c r="N45" i="2" s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D63" i="2" s="1"/>
  <c r="N61" i="2" s="1"/>
  <c r="BC26" i="1"/>
  <c r="BD26" i="1"/>
  <c r="BB27" i="1"/>
  <c r="BC27" i="1"/>
  <c r="BD27" i="1"/>
  <c r="BB28" i="1"/>
  <c r="I10" i="2" s="1"/>
  <c r="N11" i="2" s="1"/>
  <c r="BC28" i="1"/>
  <c r="BD28" i="1"/>
  <c r="BB29" i="1"/>
  <c r="BC29" i="1"/>
  <c r="BD29" i="1"/>
  <c r="BB30" i="1"/>
  <c r="D11" i="2" s="1"/>
  <c r="N10" i="2" s="1"/>
  <c r="BC30" i="1"/>
  <c r="BD30" i="1"/>
  <c r="BB31" i="1"/>
  <c r="I11" i="2" s="1"/>
  <c r="N12" i="2" s="1"/>
  <c r="BC31" i="1"/>
  <c r="BD31" i="1"/>
  <c r="BB32" i="1"/>
  <c r="BC32" i="1"/>
  <c r="BD32" i="1"/>
  <c r="BB33" i="1"/>
  <c r="BC33" i="1"/>
  <c r="BD33" i="1"/>
  <c r="BB50" i="2" l="1"/>
  <c r="BK17" i="2"/>
  <c r="BB18" i="2"/>
  <c r="BK18" i="2" s="1"/>
  <c r="AW12" i="2" s="1"/>
  <c r="BK36" i="2"/>
  <c r="BB37" i="2"/>
  <c r="BC12" i="2"/>
  <c r="T10" i="2"/>
  <c r="T61" i="2"/>
  <c r="T29" i="2"/>
  <c r="BB81" i="2"/>
  <c r="BB21" i="2"/>
  <c r="BK21" i="2" s="1"/>
  <c r="AW13" i="2" s="1"/>
  <c r="BC69" i="2"/>
  <c r="BK62" i="2"/>
  <c r="BB63" i="2"/>
  <c r="BK63" i="2" s="1"/>
  <c r="AW61" i="2" s="1"/>
  <c r="BC56" i="2"/>
  <c r="BB56" i="2"/>
  <c r="BK56" i="2" s="1"/>
  <c r="AW48" i="2" s="1"/>
  <c r="BK55" i="2"/>
  <c r="T45" i="2"/>
  <c r="BC72" i="2"/>
  <c r="BB69" i="2"/>
  <c r="BK68" i="2"/>
  <c r="BF81" i="2"/>
  <c r="BC52" i="2"/>
  <c r="BK52" i="2" s="1"/>
  <c r="BB34" i="2"/>
  <c r="BK32" i="2"/>
  <c r="BB11" i="2"/>
  <c r="BK11" i="2" s="1"/>
  <c r="BE81" i="2"/>
  <c r="BB78" i="2"/>
  <c r="BF66" i="2"/>
  <c r="BD37" i="2"/>
  <c r="BE21" i="2"/>
  <c r="BC71" i="2"/>
  <c r="BK61" i="2"/>
  <c r="BG40" i="2"/>
  <c r="BK40" i="2" s="1"/>
  <c r="AW32" i="2" s="1"/>
  <c r="BC30" i="2"/>
  <c r="BK30" i="2" s="1"/>
  <c r="BC74" i="2"/>
  <c r="BC75" i="2" s="1"/>
  <c r="BB71" i="2"/>
  <c r="BK48" i="2"/>
  <c r="BG31" i="2"/>
  <c r="AG23" i="2"/>
  <c r="BK64" i="2"/>
  <c r="BK51" i="2"/>
  <c r="BC14" i="2"/>
  <c r="BC15" i="2" s="1"/>
  <c r="BD77" i="2"/>
  <c r="BD78" i="2" s="1"/>
  <c r="AR74" i="2"/>
  <c r="BC46" i="2"/>
  <c r="BC47" i="2" s="1"/>
  <c r="BK38" i="2"/>
  <c r="V23" i="2"/>
  <c r="AG86" i="2"/>
  <c r="BB46" i="2"/>
  <c r="AG42" i="2"/>
  <c r="BC33" i="2"/>
  <c r="BK33" i="2" s="1"/>
  <c r="BD80" i="2"/>
  <c r="BD81" i="2" s="1"/>
  <c r="BB75" i="2"/>
  <c r="BD65" i="2"/>
  <c r="BD66" i="2" s="1"/>
  <c r="BD49" i="2"/>
  <c r="BD50" i="2" s="1"/>
  <c r="BC20" i="2"/>
  <c r="BC21" i="2" s="1"/>
  <c r="BB15" i="2"/>
  <c r="BK15" i="2" s="1"/>
  <c r="AW11" i="2" s="1"/>
  <c r="BC80" i="2"/>
  <c r="BC81" i="2" s="1"/>
  <c r="BC65" i="2"/>
  <c r="BC66" i="2" s="1"/>
  <c r="BK66" i="2" s="1"/>
  <c r="AW62" i="2" s="1"/>
  <c r="BK16" i="2"/>
  <c r="V58" i="2"/>
  <c r="BB47" i="2"/>
  <c r="BB12" i="2" l="1"/>
  <c r="BK12" i="2" s="1"/>
  <c r="AW10" i="2" s="1"/>
  <c r="BK20" i="2"/>
  <c r="T46" i="2"/>
  <c r="BC34" i="2"/>
  <c r="BK34" i="2" s="1"/>
  <c r="AW30" i="2" s="1"/>
  <c r="T47" i="2"/>
  <c r="BK81" i="2"/>
  <c r="AW67" i="2" s="1"/>
  <c r="BK77" i="2"/>
  <c r="BC31" i="2"/>
  <c r="BK31" i="2" s="1"/>
  <c r="AW29" i="2" s="1"/>
  <c r="T62" i="2"/>
  <c r="BK14" i="2"/>
  <c r="BK74" i="2"/>
  <c r="T63" i="2"/>
  <c r="BK80" i="2"/>
  <c r="BK75" i="2"/>
  <c r="AW65" i="2" s="1"/>
  <c r="BK37" i="2"/>
  <c r="AW31" i="2" s="1"/>
  <c r="T30" i="2"/>
  <c r="BB72" i="2"/>
  <c r="BK72" i="2" s="1"/>
  <c r="AW64" i="2" s="1"/>
  <c r="BK71" i="2"/>
  <c r="BK65" i="2"/>
  <c r="BK47" i="2"/>
  <c r="AW45" i="2" s="1"/>
  <c r="BK78" i="2"/>
  <c r="AW66" i="2" s="1"/>
  <c r="BK69" i="2"/>
  <c r="AW63" i="2" s="1"/>
  <c r="BK46" i="2"/>
  <c r="BC53" i="2"/>
  <c r="BK53" i="2" s="1"/>
  <c r="AW47" i="2" s="1"/>
  <c r="BK50" i="2"/>
  <c r="AW46" i="2" s="1"/>
  <c r="T11" i="2"/>
  <c r="BK49" i="2"/>
  <c r="T48" i="2" l="1"/>
  <c r="T49" i="2" s="1"/>
  <c r="T16" i="2"/>
  <c r="T17" i="2" s="1"/>
  <c r="T51" i="2"/>
  <c r="T35" i="2"/>
  <c r="T64" i="2"/>
  <c r="T65" i="2" s="1"/>
  <c r="T31" i="2"/>
  <c r="T73" i="2"/>
  <c r="T12" i="2"/>
  <c r="T66" i="2" l="1"/>
  <c r="T67" i="2"/>
  <c r="T50" i="2"/>
  <c r="T58" i="2" s="1"/>
  <c r="P45" i="2"/>
  <c r="Y45" i="2" s="1"/>
  <c r="T52" i="2"/>
  <c r="P47" i="2" s="1"/>
  <c r="Y47" i="2" s="1"/>
  <c r="T53" i="2"/>
  <c r="T54" i="2" s="1"/>
  <c r="T55" i="2" s="1"/>
  <c r="T56" i="2" s="1"/>
  <c r="T13" i="2"/>
  <c r="T14" i="2" s="1"/>
  <c r="T18" i="2"/>
  <c r="T19" i="2" s="1"/>
  <c r="T74" i="2"/>
  <c r="T83" i="2" s="1"/>
  <c r="T75" i="2"/>
  <c r="P11" i="2"/>
  <c r="Y11" i="2" s="1"/>
  <c r="T32" i="2"/>
  <c r="T33" i="2" s="1"/>
  <c r="T36" i="2"/>
  <c r="T37" i="2"/>
  <c r="T38" i="2" s="1"/>
  <c r="T15" i="2" l="1"/>
  <c r="P10" i="2"/>
  <c r="Y10" i="2" s="1"/>
  <c r="T34" i="2"/>
  <c r="P29" i="2"/>
  <c r="Y29" i="2" s="1"/>
  <c r="P48" i="2"/>
  <c r="Y48" i="2" s="1"/>
  <c r="T84" i="2"/>
  <c r="T85" i="2" s="1"/>
  <c r="T68" i="2"/>
  <c r="T69" i="2"/>
  <c r="P46" i="2"/>
  <c r="Y46" i="2" s="1"/>
  <c r="T39" i="2"/>
  <c r="T40" i="2" s="1"/>
  <c r="P31" i="2" s="1"/>
  <c r="Y31" i="2" s="1"/>
  <c r="T20" i="2"/>
  <c r="T21" i="2" s="1"/>
  <c r="T23" i="2" s="1"/>
  <c r="AE45" i="2"/>
  <c r="T76" i="2"/>
  <c r="T77" i="2"/>
  <c r="P30" i="2"/>
  <c r="Y30" i="2" s="1"/>
  <c r="T86" i="2" l="1"/>
  <c r="T87" i="2"/>
  <c r="P12" i="2"/>
  <c r="Y12" i="2" s="1"/>
  <c r="AE29" i="2"/>
  <c r="P32" i="2"/>
  <c r="Y32" i="2" s="1"/>
  <c r="T42" i="2"/>
  <c r="T70" i="2"/>
  <c r="T71" i="2"/>
  <c r="AE10" i="2"/>
  <c r="AE46" i="2"/>
  <c r="T78" i="2"/>
  <c r="T79" i="2"/>
  <c r="P13" i="2"/>
  <c r="Y13" i="2" s="1"/>
  <c r="T88" i="2" l="1"/>
  <c r="T89" i="2"/>
  <c r="T90" i="2" s="1"/>
  <c r="AE11" i="2"/>
  <c r="AE12" i="2"/>
  <c r="AE30" i="2"/>
  <c r="T80" i="2"/>
  <c r="T81" i="2"/>
  <c r="T82" i="2" s="1"/>
  <c r="T72" i="2"/>
  <c r="P61" i="2"/>
  <c r="Y61" i="2" s="1"/>
  <c r="P62" i="2"/>
  <c r="Y62" i="2" s="1"/>
  <c r="P63" i="2"/>
  <c r="Y63" i="2" s="1"/>
  <c r="T91" i="2"/>
  <c r="AE47" i="2"/>
  <c r="AE61" i="2" l="1"/>
  <c r="AE13" i="2"/>
  <c r="AE48" i="2"/>
  <c r="AE31" i="2"/>
  <c r="AE32" i="2"/>
  <c r="T92" i="2"/>
  <c r="T97" i="2"/>
  <c r="AE33" i="2" l="1"/>
  <c r="AE34" i="2" s="1"/>
  <c r="T98" i="2"/>
  <c r="T99" i="2"/>
  <c r="T100" i="2" s="1"/>
  <c r="T93" i="2"/>
  <c r="AE50" i="2"/>
  <c r="AE49" i="2"/>
  <c r="AE14" i="2"/>
  <c r="AE15" i="2" s="1"/>
  <c r="AE63" i="2"/>
  <c r="AE62" i="2"/>
  <c r="AE16" i="2" l="1"/>
  <c r="P65" i="2"/>
  <c r="Y65" i="2" s="1"/>
  <c r="T94" i="2"/>
  <c r="AE19" i="2"/>
  <c r="AA11" i="2" s="1"/>
  <c r="AJ11" i="2" s="1"/>
  <c r="AE35" i="2"/>
  <c r="AE64" i="2"/>
  <c r="AE51" i="2"/>
  <c r="AE65" i="2" l="1"/>
  <c r="AE66" i="2"/>
  <c r="AE67" i="2"/>
  <c r="AE52" i="2"/>
  <c r="AA45" i="2"/>
  <c r="AJ45" i="2" s="1"/>
  <c r="AE17" i="2"/>
  <c r="AA12" i="2" s="1"/>
  <c r="AJ12" i="2" s="1"/>
  <c r="AA10" i="2"/>
  <c r="AJ10" i="2" s="1"/>
  <c r="P66" i="2"/>
  <c r="Y66" i="2" s="1"/>
  <c r="T101" i="2"/>
  <c r="T102" i="2" s="1"/>
  <c r="AE36" i="2"/>
  <c r="AA29" i="2"/>
  <c r="AJ29" i="2" s="1"/>
  <c r="AE82" i="2"/>
  <c r="AE20" i="2"/>
  <c r="AE21" i="2"/>
  <c r="T95" i="2"/>
  <c r="T96" i="2" l="1"/>
  <c r="P67" i="2" s="1"/>
  <c r="Y67" i="2" s="1"/>
  <c r="P64" i="2"/>
  <c r="Y64" i="2" s="1"/>
  <c r="AE68" i="2"/>
  <c r="AA65" i="2"/>
  <c r="AJ65" i="2" s="1"/>
  <c r="AU65" i="2" s="1"/>
  <c r="AX65" i="2" s="1"/>
  <c r="AE83" i="2"/>
  <c r="AE84" i="2" s="1"/>
  <c r="AP45" i="2"/>
  <c r="AE53" i="2"/>
  <c r="AP29" i="2"/>
  <c r="AE37" i="2"/>
  <c r="AE18" i="2"/>
  <c r="AA13" i="2" s="1"/>
  <c r="AJ13" i="2" s="1"/>
  <c r="AP46" i="2" l="1"/>
  <c r="AL46" i="2" s="1"/>
  <c r="AP47" i="2"/>
  <c r="AL47" i="2" s="1"/>
  <c r="AL45" i="2"/>
  <c r="AU45" i="2" s="1"/>
  <c r="AX45" i="2" s="1"/>
  <c r="AE38" i="2"/>
  <c r="AA31" i="2" s="1"/>
  <c r="AJ31" i="2" s="1"/>
  <c r="AL29" i="2"/>
  <c r="AU29" i="2" s="1"/>
  <c r="AX29" i="2" s="1"/>
  <c r="AE69" i="2"/>
  <c r="T104" i="2"/>
  <c r="AE54" i="2"/>
  <c r="AP10" i="2"/>
  <c r="AE23" i="2"/>
  <c r="AE55" i="2" l="1"/>
  <c r="AA46" i="2" s="1"/>
  <c r="AJ46" i="2" s="1"/>
  <c r="AU46" i="2" s="1"/>
  <c r="AX46" i="2" s="1"/>
  <c r="AL13" i="2"/>
  <c r="AU13" i="2" s="1"/>
  <c r="AX13" i="2" s="1"/>
  <c r="AP11" i="2"/>
  <c r="AL11" i="2" s="1"/>
  <c r="AU11" i="2" s="1"/>
  <c r="AX11" i="2" s="1"/>
  <c r="AA47" i="2"/>
  <c r="AJ47" i="2" s="1"/>
  <c r="AU47" i="2" s="1"/>
  <c r="AX47" i="2" s="1"/>
  <c r="AP48" i="2"/>
  <c r="AL48" i="2" s="1"/>
  <c r="AE40" i="2"/>
  <c r="AE39" i="2"/>
  <c r="AA30" i="2" s="1"/>
  <c r="AJ30" i="2" s="1"/>
  <c r="AE70" i="2"/>
  <c r="AE42" i="2" l="1"/>
  <c r="AA32" i="2"/>
  <c r="AJ32" i="2" s="1"/>
  <c r="AE71" i="2"/>
  <c r="AE72" i="2" s="1"/>
  <c r="AP12" i="2"/>
  <c r="AL12" i="2" s="1"/>
  <c r="AU12" i="2" s="1"/>
  <c r="AX12" i="2" s="1"/>
  <c r="AE56" i="2"/>
  <c r="AP50" i="2"/>
  <c r="AP30" i="2"/>
  <c r="AE73" i="2" l="1"/>
  <c r="AE58" i="2"/>
  <c r="AA48" i="2"/>
  <c r="AJ48" i="2" s="1"/>
  <c r="AU48" i="2" s="1"/>
  <c r="AX48" i="2" s="1"/>
  <c r="AP13" i="2"/>
  <c r="AL10" i="2" s="1"/>
  <c r="AU10" i="2" s="1"/>
  <c r="AX10" i="2" s="1"/>
  <c r="AE76" i="2"/>
  <c r="AL30" i="2"/>
  <c r="AU30" i="2" s="1"/>
  <c r="AX30" i="2" s="1"/>
  <c r="AP31" i="2"/>
  <c r="AL31" i="2" s="1"/>
  <c r="AU31" i="2" s="1"/>
  <c r="AX31" i="2" s="1"/>
  <c r="AE77" i="2" l="1"/>
  <c r="AA63" i="2" s="1"/>
  <c r="AJ63" i="2" s="1"/>
  <c r="AE78" i="2"/>
  <c r="AP15" i="2"/>
  <c r="AA64" i="2"/>
  <c r="AJ64" i="2" s="1"/>
  <c r="AE74" i="2"/>
  <c r="AE75" i="2" s="1"/>
  <c r="AA61" i="2"/>
  <c r="AJ61" i="2" s="1"/>
  <c r="AP32" i="2"/>
  <c r="AL32" i="2" s="1"/>
  <c r="AU32" i="2" s="1"/>
  <c r="AX32" i="2" s="1"/>
  <c r="AP34" i="2"/>
  <c r="AE79" i="2" l="1"/>
  <c r="AP61" i="2"/>
  <c r="AE80" i="2" l="1"/>
  <c r="AA66" i="2" s="1"/>
  <c r="AJ66" i="2" s="1"/>
  <c r="AP62" i="2"/>
  <c r="AA67" i="2"/>
  <c r="AJ67" i="2" s="1"/>
  <c r="AP63" i="2" l="1"/>
  <c r="AP64" i="2"/>
  <c r="AE81" i="2"/>
  <c r="AE86" i="2" l="1"/>
  <c r="AA62" i="2"/>
  <c r="AJ62" i="2" s="1"/>
  <c r="AP65" i="2"/>
  <c r="AP66" i="2" l="1"/>
  <c r="AL63" i="2" s="1"/>
  <c r="AU63" i="2" s="1"/>
  <c r="AX63" i="2" s="1"/>
  <c r="AP67" i="2"/>
  <c r="AP68" i="2"/>
  <c r="AL61" i="2"/>
  <c r="AU61" i="2" s="1"/>
  <c r="AX61" i="2" s="1"/>
  <c r="AP69" i="2"/>
  <c r="AP70" i="2" l="1"/>
  <c r="AL64" i="2" s="1"/>
  <c r="AU64" i="2" s="1"/>
  <c r="AX64" i="2" s="1"/>
  <c r="AP71" i="2"/>
  <c r="AL62" i="2"/>
  <c r="AU62" i="2" s="1"/>
  <c r="AX62" i="2" s="1"/>
  <c r="AL66" i="2"/>
  <c r="AU66" i="2" s="1"/>
  <c r="AX66" i="2" s="1"/>
  <c r="AP72" i="2" l="1"/>
  <c r="AL67" i="2" l="1"/>
  <c r="AU67" i="2" s="1"/>
  <c r="AX67" i="2" s="1"/>
  <c r="AP74" i="2"/>
</calcChain>
</file>

<file path=xl/sharedStrings.xml><?xml version="1.0" encoding="utf-8"?>
<sst xmlns="http://schemas.openxmlformats.org/spreadsheetml/2006/main" count="1293" uniqueCount="155">
  <si>
    <t>XFN</t>
  </si>
  <si>
    <t>Technical (M)</t>
  </si>
  <si>
    <t>SW Technical</t>
  </si>
  <si>
    <t>SW Screen</t>
  </si>
  <si>
    <t>SW Design</t>
  </si>
  <si>
    <t>SW Behavioral</t>
  </si>
  <si>
    <t>Structured E Screen</t>
  </si>
  <si>
    <t>Screen (M)</t>
  </si>
  <si>
    <t>Presentation</t>
  </si>
  <si>
    <t>ML Infra Design</t>
  </si>
  <si>
    <t>ML Design (M)</t>
  </si>
  <si>
    <t>ML Design</t>
  </si>
  <si>
    <t>iOS Technical</t>
  </si>
  <si>
    <t>iOS Phone Screen</t>
  </si>
  <si>
    <t>iOS Design</t>
  </si>
  <si>
    <t>iOS Behavioral</t>
  </si>
  <si>
    <t>In Domain Design</t>
  </si>
  <si>
    <t>Exploratory Conversation</t>
  </si>
  <si>
    <t>EM Project Retrospective</t>
  </si>
  <si>
    <t>EM People Management</t>
  </si>
  <si>
    <t>E Screen</t>
  </si>
  <si>
    <t>Design X (M)</t>
  </si>
  <si>
    <t>Design X</t>
  </si>
  <si>
    <t>Design (M)</t>
  </si>
  <si>
    <t>Behavioral (M)</t>
  </si>
  <si>
    <t>Arbiter- M2+</t>
  </si>
  <si>
    <t>Android Technical</t>
  </si>
  <si>
    <t>Android Phone Screen</t>
  </si>
  <si>
    <t>Android Design</t>
  </si>
  <si>
    <t>Android Behavioral</t>
  </si>
  <si>
    <t>AI Design</t>
  </si>
  <si>
    <t>Minimum</t>
  </si>
  <si>
    <t>Maximum</t>
  </si>
  <si>
    <t>Interviewer Assessment Role</t>
  </si>
  <si>
    <t>Annual</t>
  </si>
  <si>
    <t>Weekly</t>
  </si>
  <si>
    <t>Week of Date</t>
  </si>
  <si>
    <t>Total Supply</t>
  </si>
  <si>
    <t>Used Supply</t>
  </si>
  <si>
    <t>/</t>
  </si>
  <si>
    <t>EM Proj Retro</t>
  </si>
  <si>
    <t>EM Ppl Man</t>
  </si>
  <si>
    <t>EM Ppl + EM Pro</t>
  </si>
  <si>
    <t>Des XM + EM Pro</t>
  </si>
  <si>
    <t>Des XM + EM Ppl</t>
  </si>
  <si>
    <t>Des M + EM Pro</t>
  </si>
  <si>
    <t>Des M + EM Ppl</t>
  </si>
  <si>
    <t>Des M + Des XM</t>
  </si>
  <si>
    <t>Tec M + EM Pro</t>
  </si>
  <si>
    <t>Tec M + EM Ppl</t>
  </si>
  <si>
    <t>Tec M + Des XM</t>
  </si>
  <si>
    <t>Tec M + Des M</t>
  </si>
  <si>
    <t>Des X M + Tech M + Des M</t>
  </si>
  <si>
    <t>Useable</t>
  </si>
  <si>
    <t>Beh M + EM Pro</t>
  </si>
  <si>
    <t>Accounted</t>
  </si>
  <si>
    <t>Available</t>
  </si>
  <si>
    <t>Beh M + EM P M + EM P Retr</t>
  </si>
  <si>
    <t>Beh M + EM Ppl</t>
  </si>
  <si>
    <t>Beh M + Des XM</t>
  </si>
  <si>
    <t>Beh M + Tech M + Des M</t>
  </si>
  <si>
    <t>Beh M + Des M</t>
  </si>
  <si>
    <t>Scr M + EM P M + EM P Retr</t>
  </si>
  <si>
    <t>Beh M + Tec M</t>
  </si>
  <si>
    <t>Scr M + EM Pro</t>
  </si>
  <si>
    <t>Scr M + Des M + EM P M</t>
  </si>
  <si>
    <t>Beh M + Des M + Em P M + EM P Retr</t>
  </si>
  <si>
    <t>Scr M + EM Ppl</t>
  </si>
  <si>
    <t>Scr M + Tech M + EM P M</t>
  </si>
  <si>
    <t>Scr M + Des XM</t>
  </si>
  <si>
    <t>Screen M + Tech M + Em P M + EM P Retr</t>
  </si>
  <si>
    <t>Scr M + Des M</t>
  </si>
  <si>
    <t>Scr M + Beh M + EM P Retr</t>
  </si>
  <si>
    <t>Scr M + Tec M</t>
  </si>
  <si>
    <t>1IAR Supply</t>
  </si>
  <si>
    <t>Demand</t>
  </si>
  <si>
    <t>Management</t>
  </si>
  <si>
    <t>Screen M + Beh M + Em P M + EM P Retr</t>
  </si>
  <si>
    <t>Scr M + Beh M + EM P M</t>
  </si>
  <si>
    <t>Scr M + Beh M</t>
  </si>
  <si>
    <t>Total</t>
  </si>
  <si>
    <t>10IAR</t>
  </si>
  <si>
    <t>9IAR</t>
  </si>
  <si>
    <t>8IAR</t>
  </si>
  <si>
    <t>7IAR</t>
  </si>
  <si>
    <t>6IAR</t>
  </si>
  <si>
    <t>5IAR</t>
  </si>
  <si>
    <t>4IAR</t>
  </si>
  <si>
    <t>3IAR</t>
  </si>
  <si>
    <t>2IAR</t>
  </si>
  <si>
    <t>Excess Remaining?</t>
  </si>
  <si>
    <t>Available Supply</t>
  </si>
  <si>
    <t>Excess Demand</t>
  </si>
  <si>
    <t>4IAR Combo</t>
  </si>
  <si>
    <t>3IAR Combo</t>
  </si>
  <si>
    <t>2IAR Combo</t>
  </si>
  <si>
    <t>% available</t>
  </si>
  <si>
    <t>FINAL DECISION</t>
  </si>
  <si>
    <t>iOS D + iOS T</t>
  </si>
  <si>
    <t>iOS T + iOS B + iOS D</t>
  </si>
  <si>
    <t>iOS B + iOS D</t>
  </si>
  <si>
    <t>iOS Screen</t>
  </si>
  <si>
    <t>iOS S + iOS D + iOS T</t>
  </si>
  <si>
    <t>iOS B + iOS T</t>
  </si>
  <si>
    <t>iOS S + iOS D</t>
  </si>
  <si>
    <t>iOS S + iOS B + iOS D</t>
  </si>
  <si>
    <t>iOS S + iOS T</t>
  </si>
  <si>
    <t>iOS S + iOS B + iOS T + iOS D</t>
  </si>
  <si>
    <t>iOS S + iOS B + iOS T</t>
  </si>
  <si>
    <t>iOS S + iOS B</t>
  </si>
  <si>
    <t>iOS</t>
  </si>
  <si>
    <t>And D + And T</t>
  </si>
  <si>
    <t>And T + And B + And D</t>
  </si>
  <si>
    <t>And B + And D</t>
  </si>
  <si>
    <t>Android Screen</t>
  </si>
  <si>
    <t>And PS + And D + And T</t>
  </si>
  <si>
    <t>And B + And T</t>
  </si>
  <si>
    <t>And PS + And D</t>
  </si>
  <si>
    <t>And PS + And B + And D</t>
  </si>
  <si>
    <t>And PS + And T</t>
  </si>
  <si>
    <t>And PS + And B + And T + And D</t>
  </si>
  <si>
    <t>And PS + And B + And T</t>
  </si>
  <si>
    <t>And PS + And B</t>
  </si>
  <si>
    <t>Android</t>
  </si>
  <si>
    <t>Des X</t>
  </si>
  <si>
    <t>SW T + Des X</t>
  </si>
  <si>
    <t>SW B + SW T + Des X</t>
  </si>
  <si>
    <t>SW B + Des X</t>
  </si>
  <si>
    <t>SW S + SW T + Des X</t>
  </si>
  <si>
    <t>SW B + SW T</t>
  </si>
  <si>
    <t>SW S + Des X</t>
  </si>
  <si>
    <t>SW S + SW B + Des X</t>
  </si>
  <si>
    <t>SW S + SW T</t>
  </si>
  <si>
    <t>SW S + SW B + SW T + Des X</t>
  </si>
  <si>
    <t>SW S + SW B + SW T</t>
  </si>
  <si>
    <t>SW S + SW B</t>
  </si>
  <si>
    <t>Both</t>
  </si>
  <si>
    <t>4 IAR Combo</t>
  </si>
  <si>
    <r>
      <rPr>
        <b/>
        <sz val="11"/>
        <color rgb="FF0070C0"/>
        <rFont val="Calibri"/>
        <family val="2"/>
        <scheme val="minor"/>
      </rPr>
      <t>Junior Talent</t>
    </r>
    <r>
      <rPr>
        <b/>
        <sz val="11"/>
        <color theme="1"/>
        <rFont val="Calibri"/>
        <family val="2"/>
        <scheme val="minor"/>
      </rPr>
      <t xml:space="preserve"> &amp; </t>
    </r>
    <r>
      <rPr>
        <b/>
        <sz val="11"/>
        <color rgb="FFFF0000"/>
        <rFont val="Calibri"/>
        <family val="2"/>
        <scheme val="minor"/>
      </rPr>
      <t>Generalist</t>
    </r>
  </si>
  <si>
    <t>Outside 4 IAR Supply &amp; Demand Utilization: Follows Uniform Distribution</t>
  </si>
  <si>
    <t>4 IAR Supply &amp; Demand Utilization</t>
  </si>
  <si>
    <t>3 IAR Supply &amp; Demand Utilization</t>
  </si>
  <si>
    <t>2 IAR Supply &amp; Demand Utilization</t>
  </si>
  <si>
    <t>1 IAR Suppy &amp; Demand Utilization</t>
  </si>
  <si>
    <t>*100% shows 2021 Full Supply</t>
  </si>
  <si>
    <t>2023 Interviewer Supply:</t>
  </si>
  <si>
    <t>Interviews per Interviewer:</t>
  </si>
  <si>
    <t>*100% shows 2021 Demand</t>
  </si>
  <si>
    <t>2023 Demand:</t>
  </si>
  <si>
    <t>Fail</t>
  </si>
  <si>
    <t>Success</t>
  </si>
  <si>
    <t>Supply</t>
  </si>
  <si>
    <t>IOS</t>
  </si>
  <si>
    <t>Andoid</t>
  </si>
  <si>
    <t>Generalist/Junior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</si>
</sst>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5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6" fillId="0" borderId="0" xfId="0" applyFont="1"/>
    <xf numFmtId="9" fontId="0" fillId="0" borderId="0" xfId="0" applyNumberFormat="1"/>
    <xf numFmtId="0" fontId="0" fillId="0" borderId="2" xfId="0" applyBorder="1"/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3" xfId="0" applyBorder="1"/>
    <xf numFmtId="0" fontId="9" fillId="0" borderId="0" xfId="0" applyFont="1"/>
    <xf numFmtId="0" fontId="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12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center"/>
    </xf>
    <xf numFmtId="9" fontId="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5" fillId="0" borderId="0" xfId="0" quotePrefix="1" applyFont="1" applyAlignment="1">
      <alignment horizontal="center"/>
    </xf>
    <xf numFmtId="9" fontId="15" fillId="0" borderId="0" xfId="1" applyFont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Percent" xfId="1" builtinId="5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US West Coast Junior Talent &amp; Generalist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Supply</c:v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'Capacity Tables'!$J$3:$J$8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</c:numCache>
            </c:numRef>
          </c:cat>
          <c:val>
            <c:numRef>
              <c:f>'Capacity Tables'!$K$3:$K$8</c:f>
              <c:numCache>
                <c:formatCode>General</c:formatCode>
                <c:ptCount val="6"/>
                <c:pt idx="0">
                  <c:v>210</c:v>
                </c:pt>
                <c:pt idx="1">
                  <c:v>190</c:v>
                </c:pt>
                <c:pt idx="2">
                  <c:v>170</c:v>
                </c:pt>
                <c:pt idx="3">
                  <c:v>150</c:v>
                </c:pt>
                <c:pt idx="4">
                  <c:v>130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49C4-9DC9-4FD9EDA4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91784"/>
        <c:axId val="504514280"/>
      </c:areaChart>
      <c:catAx>
        <c:axId val="133309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Interviewer Supply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4280"/>
        <c:crosses val="autoZero"/>
        <c:auto val="1"/>
        <c:lblAlgn val="ctr"/>
        <c:lblOffset val="100"/>
        <c:noMultiLvlLbl val="0"/>
      </c:catAx>
      <c:valAx>
        <c:axId val="50451428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9178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US West Coast Android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Supply</c:v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'Capacity Tables'!$J$23:$J$28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</c:numCache>
            </c:numRef>
          </c:cat>
          <c:val>
            <c:numRef>
              <c:f>'Capacity Tables'!$K$23:$K$28</c:f>
              <c:numCache>
                <c:formatCode>General</c:formatCode>
                <c:ptCount val="6"/>
                <c:pt idx="0">
                  <c:v>170</c:v>
                </c:pt>
                <c:pt idx="1">
                  <c:v>150</c:v>
                </c:pt>
                <c:pt idx="2">
                  <c:v>140</c:v>
                </c:pt>
                <c:pt idx="3">
                  <c:v>120</c:v>
                </c:pt>
                <c:pt idx="4">
                  <c:v>100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C-4616-B9F0-4C8BC586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36808"/>
        <c:axId val="2120749063"/>
      </c:areaChart>
      <c:catAx>
        <c:axId val="35493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Interviewer Supply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49063"/>
        <c:crosses val="autoZero"/>
        <c:auto val="1"/>
        <c:lblAlgn val="ctr"/>
        <c:lblOffset val="100"/>
        <c:noMultiLvlLbl val="0"/>
      </c:catAx>
      <c:valAx>
        <c:axId val="212074906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680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US West Coast iOS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Demand</c:v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'Capacity Tables'!$J$43:$J$48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</c:numCache>
            </c:numRef>
          </c:cat>
          <c:val>
            <c:numRef>
              <c:f>'Capacity Tables'!$K$43:$K$48</c:f>
              <c:numCache>
                <c:formatCode>General</c:formatCode>
                <c:ptCount val="6"/>
                <c:pt idx="0">
                  <c:v>180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E-49BE-A3BA-3365B92A3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50791"/>
        <c:axId val="1630227560"/>
      </c:areaChart>
      <c:catAx>
        <c:axId val="1236450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Interviewer Supply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27560"/>
        <c:crosses val="autoZero"/>
        <c:auto val="1"/>
        <c:lblAlgn val="ctr"/>
        <c:lblOffset val="100"/>
        <c:noMultiLvlLbl val="0"/>
      </c:catAx>
      <c:valAx>
        <c:axId val="163022756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50791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US West Coast Management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Demand</c:v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'Capacity Tables'!$J$63:$J$68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</c:numCache>
            </c:numRef>
          </c:cat>
          <c:val>
            <c:numRef>
              <c:f>'Capacity Tables'!$K$63:$K$68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3-4A1F-999F-8684DC7E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52455"/>
        <c:axId val="1630237928"/>
      </c:areaChart>
      <c:catAx>
        <c:axId val="1236452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Interviewer Supply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37928"/>
        <c:crosses val="autoZero"/>
        <c:auto val="1"/>
        <c:lblAlgn val="ctr"/>
        <c:lblOffset val="100"/>
        <c:noMultiLvlLbl val="0"/>
      </c:catAx>
      <c:valAx>
        <c:axId val="163023792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2021 Interview 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52455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133350</xdr:rowOff>
    </xdr:from>
    <xdr:to>
      <xdr:col>6</xdr:col>
      <xdr:colOff>1781175</xdr:colOff>
      <xdr:row>10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79CFC30-DD19-48AF-8297-33886C26CBEA}"/>
            </a:ext>
          </a:extLst>
        </xdr:cNvPr>
        <xdr:cNvCxnSpPr/>
      </xdr:nvCxnSpPr>
      <xdr:spPr>
        <a:xfrm flipV="1">
          <a:off x="3714750" y="1790700"/>
          <a:ext cx="549275" cy="17462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10</xdr:row>
      <xdr:rowOff>104775</xdr:rowOff>
    </xdr:from>
    <xdr:to>
      <xdr:col>6</xdr:col>
      <xdr:colOff>1781175</xdr:colOff>
      <xdr:row>10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1C05287-63CF-4CB4-978D-AAC3B184BF08}"/>
            </a:ext>
          </a:extLst>
        </xdr:cNvPr>
        <xdr:cNvCxnSpPr/>
      </xdr:nvCxnSpPr>
      <xdr:spPr>
        <a:xfrm flipV="1">
          <a:off x="3733800" y="1946275"/>
          <a:ext cx="530225" cy="190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10</xdr:row>
      <xdr:rowOff>123825</xdr:rowOff>
    </xdr:from>
    <xdr:to>
      <xdr:col>6</xdr:col>
      <xdr:colOff>1771650</xdr:colOff>
      <xdr:row>11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3C54C87-DAD7-48A2-86AE-446EF9AC49A8}"/>
            </a:ext>
          </a:extLst>
        </xdr:cNvPr>
        <xdr:cNvCxnSpPr/>
      </xdr:nvCxnSpPr>
      <xdr:spPr>
        <a:xfrm>
          <a:off x="3714750" y="1965325"/>
          <a:ext cx="552450" cy="146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28</xdr:row>
      <xdr:rowOff>114300</xdr:rowOff>
    </xdr:from>
    <xdr:to>
      <xdr:col>6</xdr:col>
      <xdr:colOff>1771650</xdr:colOff>
      <xdr:row>29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51C479-50A8-4F9B-B57A-FBAD423D70B3}"/>
            </a:ext>
          </a:extLst>
        </xdr:cNvPr>
        <xdr:cNvCxnSpPr/>
      </xdr:nvCxnSpPr>
      <xdr:spPr>
        <a:xfrm flipV="1">
          <a:off x="3705225" y="5270500"/>
          <a:ext cx="561975" cy="17462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29</xdr:row>
      <xdr:rowOff>85725</xdr:rowOff>
    </xdr:from>
    <xdr:to>
      <xdr:col>6</xdr:col>
      <xdr:colOff>1771650</xdr:colOff>
      <xdr:row>29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5AAB603-67E9-47C4-8E3F-5E2184942888}"/>
            </a:ext>
          </a:extLst>
        </xdr:cNvPr>
        <xdr:cNvCxnSpPr/>
      </xdr:nvCxnSpPr>
      <xdr:spPr>
        <a:xfrm flipV="1">
          <a:off x="3724275" y="5426075"/>
          <a:ext cx="542925" cy="190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29</xdr:row>
      <xdr:rowOff>104775</xdr:rowOff>
    </xdr:from>
    <xdr:to>
      <xdr:col>6</xdr:col>
      <xdr:colOff>1762125</xdr:colOff>
      <xdr:row>30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1070A1-C11A-4A26-A2F7-A99A7A66D6EF}"/>
            </a:ext>
          </a:extLst>
        </xdr:cNvPr>
        <xdr:cNvCxnSpPr/>
      </xdr:nvCxnSpPr>
      <xdr:spPr>
        <a:xfrm>
          <a:off x="3705225" y="5445125"/>
          <a:ext cx="558800" cy="1460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44</xdr:row>
      <xdr:rowOff>123825</xdr:rowOff>
    </xdr:from>
    <xdr:to>
      <xdr:col>6</xdr:col>
      <xdr:colOff>1771650</xdr:colOff>
      <xdr:row>45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61AF06B-61AE-4D2F-8E63-372D938A3451}"/>
            </a:ext>
          </a:extLst>
        </xdr:cNvPr>
        <xdr:cNvCxnSpPr/>
      </xdr:nvCxnSpPr>
      <xdr:spPr>
        <a:xfrm flipV="1">
          <a:off x="3705225" y="8226425"/>
          <a:ext cx="561975" cy="17462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45</xdr:row>
      <xdr:rowOff>95250</xdr:rowOff>
    </xdr:from>
    <xdr:to>
      <xdr:col>6</xdr:col>
      <xdr:colOff>1771650</xdr:colOff>
      <xdr:row>45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2BF77C8-B6E1-4CAF-B4B9-7FA5D5B8E211}"/>
            </a:ext>
          </a:extLst>
        </xdr:cNvPr>
        <xdr:cNvCxnSpPr/>
      </xdr:nvCxnSpPr>
      <xdr:spPr>
        <a:xfrm flipV="1">
          <a:off x="3724275" y="8382000"/>
          <a:ext cx="542925" cy="1905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45</xdr:row>
      <xdr:rowOff>114300</xdr:rowOff>
    </xdr:from>
    <xdr:to>
      <xdr:col>6</xdr:col>
      <xdr:colOff>1762125</xdr:colOff>
      <xdr:row>46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6A6D17B-CC25-4954-B305-82806718736D}"/>
            </a:ext>
          </a:extLst>
        </xdr:cNvPr>
        <xdr:cNvCxnSpPr/>
      </xdr:nvCxnSpPr>
      <xdr:spPr>
        <a:xfrm>
          <a:off x="3705225" y="8401050"/>
          <a:ext cx="558800" cy="14605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60</xdr:row>
      <xdr:rowOff>152400</xdr:rowOff>
    </xdr:from>
    <xdr:to>
      <xdr:col>6</xdr:col>
      <xdr:colOff>1790700</xdr:colOff>
      <xdr:row>62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DB85A8E-C25A-4BC3-8C1D-D06476A20F16}"/>
            </a:ext>
          </a:extLst>
        </xdr:cNvPr>
        <xdr:cNvCxnSpPr/>
      </xdr:nvCxnSpPr>
      <xdr:spPr>
        <a:xfrm flipV="1">
          <a:off x="3733800" y="11201400"/>
          <a:ext cx="533400" cy="32067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61</xdr:row>
      <xdr:rowOff>123825</xdr:rowOff>
    </xdr:from>
    <xdr:to>
      <xdr:col>6</xdr:col>
      <xdr:colOff>1790700</xdr:colOff>
      <xdr:row>62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49BCC65-0586-4773-9E40-9CDBF40CF354}"/>
            </a:ext>
          </a:extLst>
        </xdr:cNvPr>
        <xdr:cNvCxnSpPr/>
      </xdr:nvCxnSpPr>
      <xdr:spPr>
        <a:xfrm flipV="1">
          <a:off x="3771900" y="11356975"/>
          <a:ext cx="495300" cy="15557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62</xdr:row>
      <xdr:rowOff>95250</xdr:rowOff>
    </xdr:from>
    <xdr:to>
      <xdr:col>6</xdr:col>
      <xdr:colOff>1781175</xdr:colOff>
      <xdr:row>62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9B2ED78-8F4D-4B05-9AA8-340441E51A34}"/>
            </a:ext>
          </a:extLst>
        </xdr:cNvPr>
        <xdr:cNvCxnSpPr/>
      </xdr:nvCxnSpPr>
      <xdr:spPr>
        <a:xfrm>
          <a:off x="3762375" y="11512550"/>
          <a:ext cx="501650" cy="952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62</xdr:row>
      <xdr:rowOff>104775</xdr:rowOff>
    </xdr:from>
    <xdr:to>
      <xdr:col>6</xdr:col>
      <xdr:colOff>1762125</xdr:colOff>
      <xdr:row>63</xdr:row>
      <xdr:rowOff>161925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F94661F-7DC9-410D-A531-ADFDC65B3CCD}"/>
            </a:ext>
          </a:extLst>
        </xdr:cNvPr>
        <xdr:cNvCxnSpPr/>
      </xdr:nvCxnSpPr>
      <xdr:spPr>
        <a:xfrm>
          <a:off x="3762375" y="11522075"/>
          <a:ext cx="501650" cy="241300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62</xdr:row>
      <xdr:rowOff>114300</xdr:rowOff>
    </xdr:from>
    <xdr:to>
      <xdr:col>6</xdr:col>
      <xdr:colOff>1762125</xdr:colOff>
      <xdr:row>64</xdr:row>
      <xdr:rowOff>133350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0A81082-64D9-424D-BE53-9C65C5C89BD3}"/>
            </a:ext>
          </a:extLst>
        </xdr:cNvPr>
        <xdr:cNvCxnSpPr/>
      </xdr:nvCxnSpPr>
      <xdr:spPr>
        <a:xfrm>
          <a:off x="3733800" y="11531600"/>
          <a:ext cx="530225" cy="387350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62</xdr:row>
      <xdr:rowOff>104775</xdr:rowOff>
    </xdr:from>
    <xdr:to>
      <xdr:col>6</xdr:col>
      <xdr:colOff>1752600</xdr:colOff>
      <xdr:row>65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99AC179-7A27-4251-B918-D331B1AFD1DE}"/>
            </a:ext>
          </a:extLst>
        </xdr:cNvPr>
        <xdr:cNvCxnSpPr/>
      </xdr:nvCxnSpPr>
      <xdr:spPr>
        <a:xfrm>
          <a:off x="3752850" y="11522075"/>
          <a:ext cx="514350" cy="56197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155864</xdr:colOff>
      <xdr:row>1</xdr:row>
      <xdr:rowOff>73727</xdr:rowOff>
    </xdr:from>
    <xdr:to>
      <xdr:col>11</xdr:col>
      <xdr:colOff>173182</xdr:colOff>
      <xdr:row>68</xdr:row>
      <xdr:rowOff>142999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F108BE6-2DB6-4FB3-B981-CCC0E4B4C0B7}"/>
            </a:ext>
          </a:extLst>
        </xdr:cNvPr>
        <xdr:cNvCxnSpPr/>
      </xdr:nvCxnSpPr>
      <xdr:spPr>
        <a:xfrm flipH="1">
          <a:off x="6861464" y="257877"/>
          <a:ext cx="17318" cy="1240732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66675</xdr:rowOff>
    </xdr:from>
    <xdr:to>
      <xdr:col>14</xdr:col>
      <xdr:colOff>1438275</xdr:colOff>
      <xdr:row>15</xdr:row>
      <xdr:rowOff>142875</xdr:rowOff>
    </xdr:to>
    <xdr:graphicFrame macro="">
      <xdr:nvGraphicFramePr>
        <xdr:cNvPr id="2" name="Chart 1" descr="Chart type: Area. 'Supply' by 'Demand'&#10;&#10;Description automatically generated">
          <a:extLst>
            <a:ext uri="{FF2B5EF4-FFF2-40B4-BE49-F238E27FC236}">
              <a16:creationId xmlns:a16="http://schemas.microsoft.com/office/drawing/2014/main" id="{79CFD90A-42D9-4515-B2B3-72E8D843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16</xdr:row>
      <xdr:rowOff>180975</xdr:rowOff>
    </xdr:from>
    <xdr:to>
      <xdr:col>15</xdr:col>
      <xdr:colOff>0</xdr:colOff>
      <xdr:row>31</xdr:row>
      <xdr:rowOff>66675</xdr:rowOff>
    </xdr:to>
    <xdr:graphicFrame macro="">
      <xdr:nvGraphicFramePr>
        <xdr:cNvPr id="3" name="Chart 2" descr="Chart type: Area. 'Supply' by 'Demand'&#10;&#10;Description automatically generated">
          <a:extLst>
            <a:ext uri="{FF2B5EF4-FFF2-40B4-BE49-F238E27FC236}">
              <a16:creationId xmlns:a16="http://schemas.microsoft.com/office/drawing/2014/main" id="{6C214C0F-490D-4D4D-A966-746B3F206C65}"/>
            </a:ext>
            <a:ext uri="{147F2762-F138-4A5C-976F-8EAC2B608ADB}">
              <a16:predDERef xmlns:a16="http://schemas.microsoft.com/office/drawing/2014/main" pred="{C63B0D67-71F9-4843-836B-43CF447AC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36</xdr:row>
      <xdr:rowOff>171450</xdr:rowOff>
    </xdr:from>
    <xdr:to>
      <xdr:col>15</xdr:col>
      <xdr:colOff>38100</xdr:colOff>
      <xdr:row>51</xdr:row>
      <xdr:rowOff>57150</xdr:rowOff>
    </xdr:to>
    <xdr:graphicFrame macro="">
      <xdr:nvGraphicFramePr>
        <xdr:cNvPr id="4" name="Chart 3" descr="Chart type: Area. 'Demand' by 'Supply'&#10;&#10;Description automatically generated">
          <a:extLst>
            <a:ext uri="{FF2B5EF4-FFF2-40B4-BE49-F238E27FC236}">
              <a16:creationId xmlns:a16="http://schemas.microsoft.com/office/drawing/2014/main" id="{5E7CBEB7-405D-4F06-BB2D-4DCB4DDFC280}"/>
            </a:ext>
            <a:ext uri="{147F2762-F138-4A5C-976F-8EAC2B608ADB}">
              <a16:predDERef xmlns:a16="http://schemas.microsoft.com/office/drawing/2014/main" pred="{23DFD7F3-F215-4520-8127-51D9DDE0A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276225</xdr:colOff>
      <xdr:row>57</xdr:row>
      <xdr:rowOff>142875</xdr:rowOff>
    </xdr:from>
    <xdr:to>
      <xdr:col>15</xdr:col>
      <xdr:colOff>161925</xdr:colOff>
      <xdr:row>72</xdr:row>
      <xdr:rowOff>28575</xdr:rowOff>
    </xdr:to>
    <xdr:graphicFrame macro="">
      <xdr:nvGraphicFramePr>
        <xdr:cNvPr id="5" name="Chart 4" descr="Chart type: Area. 'Demand' by 'Supply'&#10;&#10;Description automatically generated">
          <a:extLst>
            <a:ext uri="{FF2B5EF4-FFF2-40B4-BE49-F238E27FC236}">
              <a16:creationId xmlns:a16="http://schemas.microsoft.com/office/drawing/2014/main" id="{CBD3E69B-8F68-48FB-89B7-C2154EB73E1B}"/>
            </a:ext>
            <a:ext uri="{147F2762-F138-4A5C-976F-8EAC2B608ADB}">
              <a16:predDERef xmlns:a16="http://schemas.microsoft.com/office/drawing/2014/main" pred="{0FB7D810-5CD0-435F-B8E8-B450158FA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aModel(US-WestCoa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G(1IAR)"/>
      <sheetName val="IG(2IAR)"/>
      <sheetName val="IG(3IAR)"/>
      <sheetName val="IG(4IAR)"/>
      <sheetName val="Outside IAR 4"/>
    </sheetNames>
    <sheetDataSet>
      <sheetData sheetId="0" refreshError="1"/>
      <sheetData sheetId="1">
        <row r="1">
          <cell r="C1">
            <v>7</v>
          </cell>
          <cell r="D1">
            <v>8</v>
          </cell>
          <cell r="E1">
            <v>27</v>
          </cell>
          <cell r="F1">
            <v>28</v>
          </cell>
          <cell r="H1">
            <v>43</v>
          </cell>
          <cell r="I1">
            <v>55</v>
          </cell>
          <cell r="J1">
            <v>71</v>
          </cell>
          <cell r="K1">
            <v>9</v>
          </cell>
          <cell r="M1">
            <v>36</v>
          </cell>
          <cell r="N1">
            <v>30</v>
          </cell>
          <cell r="Q1">
            <v>8</v>
          </cell>
          <cell r="R1">
            <v>17</v>
          </cell>
          <cell r="S1">
            <v>17</v>
          </cell>
          <cell r="T1">
            <v>49</v>
          </cell>
          <cell r="Y1">
            <v>83</v>
          </cell>
          <cell r="AA1">
            <v>274</v>
          </cell>
          <cell r="AC1">
            <v>697</v>
          </cell>
          <cell r="AD1">
            <v>1119</v>
          </cell>
          <cell r="AE1">
            <v>59</v>
          </cell>
        </row>
      </sheetData>
      <sheetData sheetId="2">
        <row r="1">
          <cell r="B1">
            <v>132</v>
          </cell>
          <cell r="C1">
            <v>114</v>
          </cell>
          <cell r="D1">
            <v>1976</v>
          </cell>
          <cell r="F1">
            <v>32</v>
          </cell>
          <cell r="G1">
            <v>23</v>
          </cell>
          <cell r="H1">
            <v>29</v>
          </cell>
          <cell r="I1">
            <v>9</v>
          </cell>
          <cell r="J1">
            <v>4</v>
          </cell>
          <cell r="K1">
            <v>0</v>
          </cell>
          <cell r="L1">
            <v>6</v>
          </cell>
          <cell r="M1">
            <v>6</v>
          </cell>
          <cell r="N1">
            <v>23</v>
          </cell>
          <cell r="O1">
            <v>1</v>
          </cell>
          <cell r="P1">
            <v>1</v>
          </cell>
          <cell r="Q1">
            <v>1</v>
          </cell>
          <cell r="R1">
            <v>12</v>
          </cell>
          <cell r="S1">
            <v>2</v>
          </cell>
          <cell r="T1">
            <v>3</v>
          </cell>
          <cell r="U1">
            <v>0</v>
          </cell>
          <cell r="V1">
            <v>1</v>
          </cell>
          <cell r="W1">
            <v>37</v>
          </cell>
          <cell r="X1">
            <v>15</v>
          </cell>
          <cell r="Y1">
            <v>2</v>
          </cell>
          <cell r="Z1">
            <v>2</v>
          </cell>
          <cell r="AA1">
            <v>2</v>
          </cell>
          <cell r="AB1">
            <v>35</v>
          </cell>
          <cell r="AC1">
            <v>26</v>
          </cell>
          <cell r="AD1">
            <v>1</v>
          </cell>
          <cell r="AE1">
            <v>85</v>
          </cell>
          <cell r="AF1">
            <v>4</v>
          </cell>
          <cell r="AG1">
            <v>2</v>
          </cell>
          <cell r="AH1">
            <v>2</v>
          </cell>
          <cell r="AI1">
            <v>9</v>
          </cell>
          <cell r="AJ1">
            <v>0</v>
          </cell>
          <cell r="AK1">
            <v>98</v>
          </cell>
          <cell r="AL1">
            <v>7</v>
          </cell>
          <cell r="AM1">
            <v>6</v>
          </cell>
          <cell r="AN1">
            <v>3</v>
          </cell>
          <cell r="AO1">
            <v>13</v>
          </cell>
        </row>
      </sheetData>
      <sheetData sheetId="3">
        <row r="1">
          <cell r="B1">
            <v>167</v>
          </cell>
          <cell r="C1">
            <v>11</v>
          </cell>
          <cell r="D1">
            <v>20</v>
          </cell>
          <cell r="E1">
            <v>24</v>
          </cell>
          <cell r="I1">
            <v>19</v>
          </cell>
          <cell r="J1">
            <v>9</v>
          </cell>
          <cell r="P1">
            <v>7</v>
          </cell>
          <cell r="R1">
            <v>5</v>
          </cell>
          <cell r="T1">
            <v>69</v>
          </cell>
          <cell r="Y1">
            <v>9</v>
          </cell>
          <cell r="AD1">
            <v>13</v>
          </cell>
          <cell r="AE1">
            <v>5</v>
          </cell>
          <cell r="AO1">
            <v>1</v>
          </cell>
          <cell r="AP1">
            <v>1</v>
          </cell>
          <cell r="AQ1">
            <v>17</v>
          </cell>
          <cell r="AR1">
            <v>5</v>
          </cell>
          <cell r="AS1">
            <v>3</v>
          </cell>
          <cell r="AT1">
            <v>0</v>
          </cell>
          <cell r="AU1">
            <v>16</v>
          </cell>
          <cell r="AV1">
            <v>6</v>
          </cell>
        </row>
      </sheetData>
      <sheetData sheetId="4">
        <row r="1">
          <cell r="B1">
            <v>12</v>
          </cell>
          <cell r="L1">
            <v>46</v>
          </cell>
          <cell r="U1">
            <v>22</v>
          </cell>
          <cell r="AF1">
            <v>5</v>
          </cell>
          <cell r="AL1">
            <v>5</v>
          </cell>
          <cell r="AM1">
            <v>0</v>
          </cell>
        </row>
      </sheetData>
      <sheetData sheetId="5">
        <row r="1">
          <cell r="D1">
            <v>2211</v>
          </cell>
          <cell r="E1">
            <v>384</v>
          </cell>
          <cell r="F1">
            <v>107</v>
          </cell>
          <cell r="G1">
            <v>61</v>
          </cell>
          <cell r="H1">
            <v>33</v>
          </cell>
          <cell r="I1">
            <v>20</v>
          </cell>
          <cell r="J1">
            <v>7</v>
          </cell>
          <cell r="K1">
            <v>0</v>
          </cell>
          <cell r="L1">
            <v>1</v>
          </cell>
          <cell r="P1">
            <v>2220</v>
          </cell>
          <cell r="Q1">
            <v>410</v>
          </cell>
          <cell r="R1">
            <v>146</v>
          </cell>
          <cell r="S1">
            <v>80</v>
          </cell>
          <cell r="T1">
            <v>45</v>
          </cell>
          <cell r="U1">
            <v>29</v>
          </cell>
          <cell r="V1">
            <v>15</v>
          </cell>
          <cell r="W1">
            <v>5</v>
          </cell>
          <cell r="X1">
            <v>2</v>
          </cell>
          <cell r="AB1">
            <v>342</v>
          </cell>
          <cell r="AC1">
            <v>311</v>
          </cell>
          <cell r="AD1">
            <v>179</v>
          </cell>
          <cell r="AE1">
            <v>104</v>
          </cell>
          <cell r="AF1">
            <v>73</v>
          </cell>
          <cell r="AG1">
            <v>34</v>
          </cell>
          <cell r="AH1">
            <v>17</v>
          </cell>
          <cell r="AI1">
            <v>7</v>
          </cell>
          <cell r="AJ1">
            <v>2</v>
          </cell>
          <cell r="AN1">
            <v>115</v>
          </cell>
          <cell r="AO1">
            <v>112</v>
          </cell>
          <cell r="AP1">
            <v>74</v>
          </cell>
          <cell r="AQ1">
            <v>44</v>
          </cell>
          <cell r="AR1">
            <v>35</v>
          </cell>
          <cell r="AS1">
            <v>21</v>
          </cell>
          <cell r="AT1">
            <v>13</v>
          </cell>
          <cell r="AU1">
            <v>6</v>
          </cell>
          <cell r="AV1">
            <v>2</v>
          </cell>
          <cell r="AZ1">
            <v>12</v>
          </cell>
          <cell r="BA1">
            <v>16</v>
          </cell>
          <cell r="BB1">
            <v>24</v>
          </cell>
          <cell r="BC1">
            <v>7</v>
          </cell>
          <cell r="BD1">
            <v>6</v>
          </cell>
          <cell r="BE1">
            <v>3</v>
          </cell>
          <cell r="BF1">
            <v>3</v>
          </cell>
          <cell r="BG1">
            <v>0</v>
          </cell>
          <cell r="BH1">
            <v>1</v>
          </cell>
          <cell r="BL1">
            <v>18</v>
          </cell>
          <cell r="BM1">
            <v>28</v>
          </cell>
          <cell r="BN1">
            <v>14</v>
          </cell>
          <cell r="BO1">
            <v>10</v>
          </cell>
          <cell r="BP1">
            <v>6</v>
          </cell>
          <cell r="BQ1">
            <v>3</v>
          </cell>
          <cell r="BR1">
            <v>3</v>
          </cell>
          <cell r="BS1">
            <v>0</v>
          </cell>
          <cell r="BT1">
            <v>1</v>
          </cell>
          <cell r="BX1">
            <v>102</v>
          </cell>
          <cell r="BY1">
            <v>40</v>
          </cell>
          <cell r="BZ1">
            <v>32</v>
          </cell>
          <cell r="CA1">
            <v>12</v>
          </cell>
          <cell r="CB1">
            <v>4</v>
          </cell>
          <cell r="CC1">
            <v>4</v>
          </cell>
          <cell r="CD1">
            <v>3</v>
          </cell>
          <cell r="CE1">
            <v>1</v>
          </cell>
          <cell r="CF1">
            <v>1</v>
          </cell>
          <cell r="CJ1">
            <v>109</v>
          </cell>
          <cell r="CK1">
            <v>43</v>
          </cell>
          <cell r="CL1">
            <v>33</v>
          </cell>
          <cell r="CM1">
            <v>13</v>
          </cell>
          <cell r="CN1">
            <v>6</v>
          </cell>
          <cell r="CO1">
            <v>4</v>
          </cell>
          <cell r="CP1">
            <v>3</v>
          </cell>
          <cell r="CQ1">
            <v>0</v>
          </cell>
          <cell r="CR1">
            <v>1</v>
          </cell>
          <cell r="CV1">
            <v>58</v>
          </cell>
          <cell r="CW1">
            <v>94</v>
          </cell>
          <cell r="CX1">
            <v>138</v>
          </cell>
          <cell r="CY1">
            <v>100</v>
          </cell>
          <cell r="CZ1">
            <v>66</v>
          </cell>
          <cell r="DA1">
            <v>32</v>
          </cell>
          <cell r="DB1">
            <v>13</v>
          </cell>
          <cell r="DC1">
            <v>5</v>
          </cell>
          <cell r="DD1">
            <v>3</v>
          </cell>
          <cell r="DH1">
            <v>77</v>
          </cell>
          <cell r="DI1">
            <v>82</v>
          </cell>
          <cell r="DJ1">
            <v>86</v>
          </cell>
          <cell r="DK1">
            <v>77</v>
          </cell>
          <cell r="DL1">
            <v>61</v>
          </cell>
          <cell r="DM1">
            <v>28</v>
          </cell>
          <cell r="DN1">
            <v>17</v>
          </cell>
          <cell r="DO1">
            <v>8</v>
          </cell>
          <cell r="DP1">
            <v>4</v>
          </cell>
          <cell r="DT1">
            <v>23</v>
          </cell>
          <cell r="DU1">
            <v>42</v>
          </cell>
          <cell r="DV1">
            <v>46</v>
          </cell>
          <cell r="DW1">
            <v>45</v>
          </cell>
          <cell r="DX1">
            <v>43</v>
          </cell>
          <cell r="DY1">
            <v>17</v>
          </cell>
          <cell r="DZ1">
            <v>15</v>
          </cell>
          <cell r="EA1">
            <v>7</v>
          </cell>
          <cell r="EB1">
            <v>3</v>
          </cell>
          <cell r="EF1">
            <v>86</v>
          </cell>
          <cell r="EG1">
            <v>148</v>
          </cell>
          <cell r="EH1">
            <v>172</v>
          </cell>
          <cell r="EI1">
            <v>112</v>
          </cell>
          <cell r="EJ1">
            <v>67</v>
          </cell>
          <cell r="EK1">
            <v>34</v>
          </cell>
          <cell r="EL1">
            <v>14</v>
          </cell>
          <cell r="EM1">
            <v>6</v>
          </cell>
          <cell r="EN1">
            <v>3</v>
          </cell>
          <cell r="ER1">
            <v>83</v>
          </cell>
          <cell r="ES1">
            <v>139</v>
          </cell>
          <cell r="ET1">
            <v>171</v>
          </cell>
          <cell r="EU1">
            <v>116</v>
          </cell>
          <cell r="EV1">
            <v>65</v>
          </cell>
          <cell r="EW1">
            <v>32</v>
          </cell>
          <cell r="EX1">
            <v>17</v>
          </cell>
          <cell r="EY1">
            <v>8</v>
          </cell>
          <cell r="EZ1">
            <v>3</v>
          </cell>
          <cell r="FD1">
            <v>21</v>
          </cell>
          <cell r="FE1">
            <v>13</v>
          </cell>
          <cell r="FF1">
            <v>10</v>
          </cell>
          <cell r="FG1">
            <v>6</v>
          </cell>
          <cell r="FH1">
            <v>9</v>
          </cell>
          <cell r="FI1">
            <v>2</v>
          </cell>
          <cell r="FJ1">
            <v>2</v>
          </cell>
          <cell r="FK1">
            <v>0</v>
          </cell>
          <cell r="FL1">
            <v>1</v>
          </cell>
          <cell r="FP1">
            <v>24</v>
          </cell>
          <cell r="FQ1">
            <v>28</v>
          </cell>
          <cell r="FR1">
            <v>2</v>
          </cell>
          <cell r="FS1">
            <v>2</v>
          </cell>
          <cell r="FT1">
            <v>4</v>
          </cell>
          <cell r="FU1">
            <v>1</v>
          </cell>
          <cell r="FV1">
            <v>0</v>
          </cell>
          <cell r="FW1">
            <v>0</v>
          </cell>
          <cell r="FX1">
            <v>0</v>
          </cell>
          <cell r="GB1">
            <v>109</v>
          </cell>
          <cell r="GC1">
            <v>34</v>
          </cell>
          <cell r="GD1">
            <v>12</v>
          </cell>
          <cell r="GE1">
            <v>3</v>
          </cell>
          <cell r="GF1">
            <v>1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N1">
            <v>125</v>
          </cell>
          <cell r="GO1">
            <v>42</v>
          </cell>
          <cell r="GP1">
            <v>16</v>
          </cell>
          <cell r="GQ1">
            <v>5</v>
          </cell>
          <cell r="GR1">
            <v>3</v>
          </cell>
          <cell r="GS1">
            <v>0</v>
          </cell>
          <cell r="GT1">
            <v>0</v>
          </cell>
          <cell r="GU1">
            <v>0</v>
          </cell>
          <cell r="GV1">
            <v>1</v>
          </cell>
          <cell r="GZ1">
            <v>98</v>
          </cell>
          <cell r="HA1">
            <v>171</v>
          </cell>
          <cell r="HB1">
            <v>174</v>
          </cell>
          <cell r="HC1">
            <v>127</v>
          </cell>
          <cell r="HD1">
            <v>73</v>
          </cell>
          <cell r="HE1">
            <v>39</v>
          </cell>
          <cell r="HF1">
            <v>14</v>
          </cell>
          <cell r="HG1">
            <v>8</v>
          </cell>
          <cell r="HH1">
            <v>2</v>
          </cell>
          <cell r="HL1">
            <v>100</v>
          </cell>
          <cell r="HM1">
            <v>123</v>
          </cell>
          <cell r="HN1">
            <v>118</v>
          </cell>
          <cell r="HO1">
            <v>78</v>
          </cell>
          <cell r="HP1">
            <v>59</v>
          </cell>
          <cell r="HQ1">
            <v>29</v>
          </cell>
          <cell r="HR1">
            <v>8</v>
          </cell>
          <cell r="HS1">
            <v>5</v>
          </cell>
          <cell r="HT1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1C8-664B-4A73-A74B-328F8A86E9A8}">
  <dimension ref="A1:BD33"/>
  <sheetViews>
    <sheetView tabSelected="1" topLeftCell="AV1" workbookViewId="0">
      <selection activeCell="BA6" sqref="BA6"/>
    </sheetView>
  </sheetViews>
  <sheetFormatPr defaultRowHeight="14.5" x14ac:dyDescent="0.35"/>
  <cols>
    <col min="1" max="1" width="24.453125" bestFit="1" customWidth="1"/>
    <col min="2" max="2" width="13.54296875" bestFit="1" customWidth="1"/>
    <col min="3" max="6" width="14.54296875" bestFit="1" customWidth="1"/>
    <col min="7" max="7" width="14.26953125" bestFit="1" customWidth="1"/>
    <col min="8" max="10" width="15.26953125" bestFit="1" customWidth="1"/>
    <col min="11" max="11" width="12" bestFit="1" customWidth="1"/>
    <col min="12" max="14" width="13.1796875" bestFit="1" customWidth="1"/>
    <col min="15" max="15" width="10.7265625" bestFit="1" customWidth="1"/>
    <col min="16" max="18" width="11.7265625" bestFit="1" customWidth="1"/>
    <col min="19" max="20" width="10.26953125" bestFit="1" customWidth="1"/>
    <col min="21" max="23" width="11.26953125" bestFit="1" customWidth="1"/>
    <col min="24" max="24" width="11.1796875" bestFit="1" customWidth="1"/>
    <col min="25" max="27" width="12.1796875" bestFit="1" customWidth="1"/>
    <col min="28" max="28" width="10.26953125" bestFit="1" customWidth="1"/>
    <col min="29" max="31" width="11.26953125" bestFit="1" customWidth="1"/>
    <col min="32" max="33" width="12.7265625" bestFit="1" customWidth="1"/>
    <col min="34" max="36" width="13.81640625" bestFit="1" customWidth="1"/>
    <col min="37" max="37" width="16.1796875" bestFit="1" customWidth="1"/>
    <col min="38" max="40" width="17.26953125" bestFit="1" customWidth="1"/>
    <col min="41" max="53" width="17.26953125" customWidth="1"/>
  </cols>
  <sheetData>
    <row r="1" spans="1:56" x14ac:dyDescent="0.35">
      <c r="B1" s="8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BB1" s="6" t="s">
        <v>35</v>
      </c>
      <c r="BC1" s="6"/>
      <c r="BD1" t="s">
        <v>34</v>
      </c>
    </row>
    <row r="2" spans="1:56" x14ac:dyDescent="0.35">
      <c r="A2" s="2" t="s">
        <v>33</v>
      </c>
      <c r="B2" s="5">
        <v>44199</v>
      </c>
      <c r="C2" s="5">
        <v>44206</v>
      </c>
      <c r="D2" s="5">
        <v>44213</v>
      </c>
      <c r="E2" s="5">
        <v>44220</v>
      </c>
      <c r="F2" s="5">
        <v>44227</v>
      </c>
      <c r="G2" s="5">
        <v>44234</v>
      </c>
      <c r="H2" s="5">
        <v>44241</v>
      </c>
      <c r="I2" s="5">
        <v>44248</v>
      </c>
      <c r="J2" s="5">
        <v>44255</v>
      </c>
      <c r="K2" s="5">
        <v>44262</v>
      </c>
      <c r="L2" s="5">
        <v>44269</v>
      </c>
      <c r="M2" s="5">
        <v>44276</v>
      </c>
      <c r="N2" s="5">
        <v>44283</v>
      </c>
      <c r="O2" s="5">
        <v>44290</v>
      </c>
      <c r="P2" s="5">
        <v>44297</v>
      </c>
      <c r="Q2" s="5">
        <v>44304</v>
      </c>
      <c r="R2" s="5">
        <v>44311</v>
      </c>
      <c r="S2" s="5">
        <v>44318</v>
      </c>
      <c r="T2" s="5">
        <v>44325</v>
      </c>
      <c r="U2" s="5">
        <v>44332</v>
      </c>
      <c r="V2" s="5">
        <v>44339</v>
      </c>
      <c r="W2" s="5">
        <v>44346</v>
      </c>
      <c r="X2" s="5">
        <v>44353</v>
      </c>
      <c r="Y2" s="5">
        <v>44360</v>
      </c>
      <c r="Z2" s="5">
        <v>44367</v>
      </c>
      <c r="AA2" s="5">
        <v>44374</v>
      </c>
      <c r="AB2" s="5">
        <v>44381</v>
      </c>
      <c r="AC2" s="5">
        <v>44388</v>
      </c>
      <c r="AD2" s="5">
        <v>44395</v>
      </c>
      <c r="AE2" s="5">
        <v>44402</v>
      </c>
      <c r="AF2" s="5">
        <v>44409</v>
      </c>
      <c r="AG2" s="5">
        <v>44416</v>
      </c>
      <c r="AH2" s="5">
        <v>44423</v>
      </c>
      <c r="AI2" s="5">
        <v>44430</v>
      </c>
      <c r="AJ2" s="5">
        <v>44437</v>
      </c>
      <c r="AK2" s="5">
        <v>44444</v>
      </c>
      <c r="AL2" s="5">
        <v>44451</v>
      </c>
      <c r="AM2" s="5">
        <v>44458</v>
      </c>
      <c r="AN2" s="5">
        <v>44465</v>
      </c>
      <c r="AO2" s="5">
        <v>44472</v>
      </c>
      <c r="AP2" s="5">
        <v>44479</v>
      </c>
      <c r="AQ2" s="5">
        <v>44486</v>
      </c>
      <c r="AR2" s="5">
        <v>44493</v>
      </c>
      <c r="AS2" s="5">
        <v>44500</v>
      </c>
      <c r="AT2" s="5">
        <v>44507</v>
      </c>
      <c r="AU2" s="5">
        <v>44514</v>
      </c>
      <c r="AV2" s="5">
        <v>44521</v>
      </c>
      <c r="AW2" s="5">
        <v>44528</v>
      </c>
      <c r="AX2" s="5">
        <v>44535</v>
      </c>
      <c r="AY2" s="5">
        <v>44542</v>
      </c>
      <c r="AZ2" s="5">
        <v>44549</v>
      </c>
      <c r="BA2" s="5">
        <v>44556</v>
      </c>
      <c r="BB2" s="4" t="s">
        <v>32</v>
      </c>
      <c r="BC2" s="4" t="s">
        <v>31</v>
      </c>
    </row>
    <row r="3" spans="1:56" x14ac:dyDescent="0.35">
      <c r="A3" s="3" t="s">
        <v>30</v>
      </c>
      <c r="B3" s="2">
        <v>1</v>
      </c>
      <c r="C3" s="2">
        <v>1</v>
      </c>
      <c r="D3" s="2">
        <v>1</v>
      </c>
      <c r="E3" s="2">
        <v>1</v>
      </c>
      <c r="F3" s="1"/>
      <c r="G3" s="1"/>
      <c r="H3" s="2">
        <v>2</v>
      </c>
      <c r="I3" s="2">
        <v>1</v>
      </c>
      <c r="J3" s="1"/>
      <c r="K3" s="2">
        <v>1</v>
      </c>
      <c r="L3" s="1"/>
      <c r="M3" s="1"/>
      <c r="N3" s="2">
        <v>1</v>
      </c>
      <c r="O3" s="1"/>
      <c r="P3" s="1"/>
      <c r="Q3" s="2">
        <v>1</v>
      </c>
      <c r="R3" s="2">
        <v>2</v>
      </c>
      <c r="S3" s="2">
        <v>1</v>
      </c>
      <c r="T3" s="2">
        <v>1</v>
      </c>
      <c r="U3" s="1"/>
      <c r="V3" s="1"/>
      <c r="W3" s="1"/>
      <c r="X3" s="1"/>
      <c r="Y3" s="2">
        <v>1</v>
      </c>
      <c r="Z3" s="1"/>
      <c r="AA3" s="1"/>
      <c r="AB3" s="1"/>
      <c r="AC3" s="1"/>
      <c r="AD3" s="2">
        <v>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>
        <f>MAX(B3:BA3)</f>
        <v>2</v>
      </c>
      <c r="BC3">
        <f>MIN(B3:BA3)</f>
        <v>1</v>
      </c>
      <c r="BD3">
        <f>SUM(B3:BA3)</f>
        <v>16</v>
      </c>
    </row>
    <row r="4" spans="1:56" x14ac:dyDescent="0.35">
      <c r="A4" s="3" t="s">
        <v>29</v>
      </c>
      <c r="B4" s="2">
        <v>10</v>
      </c>
      <c r="C4" s="2">
        <v>14</v>
      </c>
      <c r="D4" s="2">
        <v>6</v>
      </c>
      <c r="E4" s="2">
        <v>11</v>
      </c>
      <c r="F4" s="2">
        <v>11</v>
      </c>
      <c r="G4" s="2">
        <v>9</v>
      </c>
      <c r="H4" s="2">
        <v>9</v>
      </c>
      <c r="I4" s="2">
        <v>13</v>
      </c>
      <c r="J4" s="2">
        <v>15</v>
      </c>
      <c r="K4" s="2">
        <v>12</v>
      </c>
      <c r="L4" s="2">
        <v>12</v>
      </c>
      <c r="M4" s="2">
        <v>16</v>
      </c>
      <c r="N4" s="2">
        <v>16</v>
      </c>
      <c r="O4" s="2">
        <v>23</v>
      </c>
      <c r="P4" s="2">
        <v>9</v>
      </c>
      <c r="Q4" s="2">
        <v>12</v>
      </c>
      <c r="R4" s="2">
        <v>24</v>
      </c>
      <c r="S4" s="2">
        <v>16</v>
      </c>
      <c r="T4" s="2">
        <v>13</v>
      </c>
      <c r="U4" s="2">
        <v>14</v>
      </c>
      <c r="V4" s="2">
        <v>15</v>
      </c>
      <c r="W4" s="2">
        <v>10</v>
      </c>
      <c r="X4" s="2">
        <v>9</v>
      </c>
      <c r="Y4" s="2">
        <v>11</v>
      </c>
      <c r="Z4" s="2">
        <v>8</v>
      </c>
      <c r="AA4" s="2">
        <v>13</v>
      </c>
      <c r="AB4" s="2">
        <v>12</v>
      </c>
      <c r="AC4" s="2">
        <v>12</v>
      </c>
      <c r="AD4" s="2">
        <v>11</v>
      </c>
      <c r="AE4" s="2">
        <v>10</v>
      </c>
      <c r="AF4" s="2">
        <v>5</v>
      </c>
      <c r="AG4" s="2">
        <v>5</v>
      </c>
      <c r="AH4" s="2">
        <v>11</v>
      </c>
      <c r="AI4" s="2">
        <v>7</v>
      </c>
      <c r="AJ4" s="2">
        <v>7</v>
      </c>
      <c r="AK4" s="2">
        <v>12</v>
      </c>
      <c r="AL4" s="2">
        <v>8</v>
      </c>
      <c r="AM4" s="2">
        <v>8</v>
      </c>
      <c r="AN4" s="2">
        <v>8</v>
      </c>
      <c r="AO4" s="2">
        <v>8</v>
      </c>
      <c r="AP4" s="2">
        <v>8</v>
      </c>
      <c r="AQ4" s="2">
        <v>12</v>
      </c>
      <c r="AR4" s="2">
        <v>5</v>
      </c>
      <c r="AS4" s="2">
        <v>15</v>
      </c>
      <c r="AT4" s="2">
        <v>19</v>
      </c>
      <c r="AU4" s="2">
        <v>17</v>
      </c>
      <c r="AV4" s="1"/>
      <c r="AW4" s="2">
        <v>13</v>
      </c>
      <c r="AX4" s="2">
        <v>15</v>
      </c>
      <c r="AY4" s="2">
        <v>14</v>
      </c>
      <c r="AZ4" s="1"/>
      <c r="BA4" s="1"/>
      <c r="BB4">
        <f>MAX(B4:BA4)</f>
        <v>24</v>
      </c>
      <c r="BC4">
        <f>MIN(B4:BA4)</f>
        <v>5</v>
      </c>
      <c r="BD4">
        <f>SUM(B4:BA4)</f>
        <v>573</v>
      </c>
    </row>
    <row r="5" spans="1:56" x14ac:dyDescent="0.35">
      <c r="A5" s="3" t="s">
        <v>28</v>
      </c>
      <c r="B5" s="2">
        <v>14</v>
      </c>
      <c r="C5" s="2">
        <v>17</v>
      </c>
      <c r="D5" s="2">
        <v>11</v>
      </c>
      <c r="E5" s="2">
        <v>14</v>
      </c>
      <c r="F5" s="2">
        <v>15</v>
      </c>
      <c r="G5" s="2">
        <v>11</v>
      </c>
      <c r="H5" s="2">
        <v>11</v>
      </c>
      <c r="I5" s="2">
        <v>12</v>
      </c>
      <c r="J5" s="2">
        <v>21</v>
      </c>
      <c r="K5" s="2">
        <v>17</v>
      </c>
      <c r="L5" s="2">
        <v>16</v>
      </c>
      <c r="M5" s="2">
        <v>16</v>
      </c>
      <c r="N5" s="2">
        <v>21</v>
      </c>
      <c r="O5" s="2">
        <v>25</v>
      </c>
      <c r="P5" s="2">
        <v>11</v>
      </c>
      <c r="Q5" s="2">
        <v>15</v>
      </c>
      <c r="R5" s="2">
        <v>24</v>
      </c>
      <c r="S5" s="2">
        <v>22</v>
      </c>
      <c r="T5" s="2">
        <v>16</v>
      </c>
      <c r="U5" s="2">
        <v>18</v>
      </c>
      <c r="V5" s="2">
        <v>15</v>
      </c>
      <c r="W5" s="2">
        <v>10</v>
      </c>
      <c r="X5" s="2">
        <v>12</v>
      </c>
      <c r="Y5" s="2">
        <v>15</v>
      </c>
      <c r="Z5" s="2">
        <v>11</v>
      </c>
      <c r="AA5" s="2">
        <v>18</v>
      </c>
      <c r="AB5" s="2">
        <v>15</v>
      </c>
      <c r="AC5" s="2">
        <v>12</v>
      </c>
      <c r="AD5" s="2">
        <v>13</v>
      </c>
      <c r="AE5" s="2">
        <v>11</v>
      </c>
      <c r="AF5" s="2">
        <v>4</v>
      </c>
      <c r="AG5" s="2">
        <v>5</v>
      </c>
      <c r="AH5" s="2">
        <v>13</v>
      </c>
      <c r="AI5" s="2">
        <v>15</v>
      </c>
      <c r="AJ5" s="2">
        <v>8</v>
      </c>
      <c r="AK5" s="2">
        <v>9</v>
      </c>
      <c r="AL5" s="2">
        <v>12</v>
      </c>
      <c r="AM5" s="2">
        <v>7</v>
      </c>
      <c r="AN5" s="2">
        <v>10</v>
      </c>
      <c r="AO5" s="2">
        <v>10</v>
      </c>
      <c r="AP5" s="2">
        <v>9</v>
      </c>
      <c r="AQ5" s="2">
        <v>15</v>
      </c>
      <c r="AR5" s="2">
        <v>5</v>
      </c>
      <c r="AS5" s="2">
        <v>16</v>
      </c>
      <c r="AT5" s="2">
        <v>22</v>
      </c>
      <c r="AU5" s="2">
        <v>22</v>
      </c>
      <c r="AV5" s="1"/>
      <c r="AW5" s="2">
        <v>13</v>
      </c>
      <c r="AX5" s="2">
        <v>20</v>
      </c>
      <c r="AY5" s="2">
        <v>18</v>
      </c>
      <c r="AZ5" s="1"/>
      <c r="BA5" s="1"/>
      <c r="BB5">
        <f>MAX(B5:BA5)</f>
        <v>25</v>
      </c>
      <c r="BC5">
        <f>MIN(B5:BA5)</f>
        <v>4</v>
      </c>
      <c r="BD5">
        <f>SUM(B5:BA5)</f>
        <v>692</v>
      </c>
    </row>
    <row r="6" spans="1:56" x14ac:dyDescent="0.35">
      <c r="A6" s="3" t="s">
        <v>27</v>
      </c>
      <c r="B6" s="2">
        <v>37</v>
      </c>
      <c r="C6" s="2">
        <v>26</v>
      </c>
      <c r="D6" s="2">
        <v>30</v>
      </c>
      <c r="E6" s="2">
        <v>38</v>
      </c>
      <c r="F6" s="2">
        <v>33</v>
      </c>
      <c r="G6" s="2">
        <v>38</v>
      </c>
      <c r="H6" s="2">
        <v>33</v>
      </c>
      <c r="I6" s="2">
        <v>46</v>
      </c>
      <c r="J6" s="2">
        <v>34</v>
      </c>
      <c r="K6" s="2">
        <v>28</v>
      </c>
      <c r="L6" s="2">
        <v>40</v>
      </c>
      <c r="M6" s="2">
        <v>33</v>
      </c>
      <c r="N6" s="2">
        <v>33</v>
      </c>
      <c r="O6" s="2">
        <v>35</v>
      </c>
      <c r="P6" s="2">
        <v>29</v>
      </c>
      <c r="Q6" s="2">
        <v>37</v>
      </c>
      <c r="R6" s="2">
        <v>32</v>
      </c>
      <c r="S6" s="2">
        <v>34</v>
      </c>
      <c r="T6" s="2">
        <v>23</v>
      </c>
      <c r="U6" s="2">
        <v>27</v>
      </c>
      <c r="V6" s="2">
        <v>33</v>
      </c>
      <c r="W6" s="2">
        <v>33</v>
      </c>
      <c r="X6" s="2">
        <v>21</v>
      </c>
      <c r="Y6" s="2">
        <v>27</v>
      </c>
      <c r="Z6" s="2">
        <v>23</v>
      </c>
      <c r="AA6" s="2">
        <v>29</v>
      </c>
      <c r="AB6" s="2">
        <v>25</v>
      </c>
      <c r="AC6" s="2">
        <v>16</v>
      </c>
      <c r="AD6" s="2">
        <v>23</v>
      </c>
      <c r="AE6" s="2">
        <v>24</v>
      </c>
      <c r="AF6" s="2">
        <v>17</v>
      </c>
      <c r="AG6" s="2">
        <v>21</v>
      </c>
      <c r="AH6" s="2">
        <v>20</v>
      </c>
      <c r="AI6" s="2">
        <v>23</v>
      </c>
      <c r="AJ6" s="2">
        <v>22</v>
      </c>
      <c r="AK6" s="2">
        <v>26</v>
      </c>
      <c r="AL6" s="2">
        <v>31</v>
      </c>
      <c r="AM6" s="2">
        <v>28</v>
      </c>
      <c r="AN6" s="2">
        <v>28</v>
      </c>
      <c r="AO6" s="2">
        <v>35</v>
      </c>
      <c r="AP6" s="2">
        <v>33</v>
      </c>
      <c r="AQ6" s="2">
        <v>28</v>
      </c>
      <c r="AR6" s="2">
        <v>34</v>
      </c>
      <c r="AS6" s="2">
        <v>21</v>
      </c>
      <c r="AT6" s="2">
        <v>33</v>
      </c>
      <c r="AU6" s="2">
        <v>37</v>
      </c>
      <c r="AV6" s="2">
        <v>6</v>
      </c>
      <c r="AW6" s="2">
        <v>32</v>
      </c>
      <c r="AX6" s="2">
        <v>29</v>
      </c>
      <c r="AY6" s="2">
        <v>34</v>
      </c>
      <c r="AZ6" s="2">
        <v>1</v>
      </c>
      <c r="BA6" s="1"/>
      <c r="BB6">
        <f>MAX(B6:BA6)</f>
        <v>46</v>
      </c>
      <c r="BC6">
        <f>MIN(B6:BA6)</f>
        <v>1</v>
      </c>
      <c r="BD6">
        <f>SUM(B6:BA6)</f>
        <v>1459</v>
      </c>
    </row>
    <row r="7" spans="1:56" x14ac:dyDescent="0.35">
      <c r="A7" s="3" t="s">
        <v>26</v>
      </c>
      <c r="B7" s="2">
        <v>22</v>
      </c>
      <c r="C7" s="2">
        <v>25</v>
      </c>
      <c r="D7" s="2">
        <v>15</v>
      </c>
      <c r="E7" s="2">
        <v>22</v>
      </c>
      <c r="F7" s="2">
        <v>22</v>
      </c>
      <c r="G7" s="2">
        <v>21</v>
      </c>
      <c r="H7" s="2">
        <v>22</v>
      </c>
      <c r="I7" s="2">
        <v>24</v>
      </c>
      <c r="J7" s="2">
        <v>30</v>
      </c>
      <c r="K7" s="2">
        <v>30</v>
      </c>
      <c r="L7" s="2">
        <v>25</v>
      </c>
      <c r="M7" s="2">
        <v>29</v>
      </c>
      <c r="N7" s="2">
        <v>35</v>
      </c>
      <c r="O7" s="2">
        <v>46</v>
      </c>
      <c r="P7" s="2">
        <v>21</v>
      </c>
      <c r="Q7" s="2">
        <v>28</v>
      </c>
      <c r="R7" s="2">
        <v>45</v>
      </c>
      <c r="S7" s="2">
        <v>37</v>
      </c>
      <c r="T7" s="2">
        <v>31</v>
      </c>
      <c r="U7" s="2">
        <v>28</v>
      </c>
      <c r="V7" s="2">
        <v>29</v>
      </c>
      <c r="W7" s="2">
        <v>19</v>
      </c>
      <c r="X7" s="2">
        <v>23</v>
      </c>
      <c r="Y7" s="2">
        <v>23</v>
      </c>
      <c r="Z7" s="2">
        <v>18</v>
      </c>
      <c r="AA7" s="2">
        <v>28</v>
      </c>
      <c r="AB7" s="2">
        <v>24</v>
      </c>
      <c r="AC7" s="2">
        <v>20</v>
      </c>
      <c r="AD7" s="2">
        <v>24</v>
      </c>
      <c r="AE7" s="2">
        <v>21</v>
      </c>
      <c r="AF7" s="2">
        <v>5</v>
      </c>
      <c r="AG7" s="2">
        <v>11</v>
      </c>
      <c r="AH7" s="2">
        <v>22</v>
      </c>
      <c r="AI7" s="2">
        <v>15</v>
      </c>
      <c r="AJ7" s="2">
        <v>15</v>
      </c>
      <c r="AK7" s="2">
        <v>19</v>
      </c>
      <c r="AL7" s="2">
        <v>19</v>
      </c>
      <c r="AM7" s="2">
        <v>17</v>
      </c>
      <c r="AN7" s="2">
        <v>15</v>
      </c>
      <c r="AO7" s="2">
        <v>14</v>
      </c>
      <c r="AP7" s="2">
        <v>15</v>
      </c>
      <c r="AQ7" s="2">
        <v>24</v>
      </c>
      <c r="AR7" s="2">
        <v>14</v>
      </c>
      <c r="AS7" s="2">
        <v>28</v>
      </c>
      <c r="AT7" s="2">
        <v>39</v>
      </c>
      <c r="AU7" s="2">
        <v>35</v>
      </c>
      <c r="AV7" s="1"/>
      <c r="AW7" s="2">
        <v>27</v>
      </c>
      <c r="AX7" s="2">
        <v>28</v>
      </c>
      <c r="AY7" s="2">
        <v>32</v>
      </c>
      <c r="AZ7" s="2">
        <v>1</v>
      </c>
      <c r="BA7" s="1"/>
      <c r="BB7">
        <f>MAX(B7:BA7)</f>
        <v>46</v>
      </c>
      <c r="BC7">
        <f>MIN(B7:BA7)</f>
        <v>1</v>
      </c>
      <c r="BD7">
        <f>SUM(B7:BA7)</f>
        <v>1182</v>
      </c>
    </row>
    <row r="8" spans="1:56" x14ac:dyDescent="0.35">
      <c r="A8" s="3" t="s">
        <v>25</v>
      </c>
      <c r="B8" s="2">
        <v>3</v>
      </c>
      <c r="C8" s="2">
        <v>2</v>
      </c>
      <c r="D8" s="2">
        <v>1</v>
      </c>
      <c r="E8" s="2">
        <v>1</v>
      </c>
      <c r="F8" s="1"/>
      <c r="G8" s="2">
        <v>1</v>
      </c>
      <c r="H8" s="2">
        <v>1</v>
      </c>
      <c r="I8" s="1"/>
      <c r="J8" s="1"/>
      <c r="K8" s="1"/>
      <c r="L8" s="2">
        <v>1</v>
      </c>
      <c r="M8" s="1"/>
      <c r="N8" s="1"/>
      <c r="O8" s="1"/>
      <c r="P8" s="1"/>
      <c r="Q8" s="2">
        <v>1</v>
      </c>
      <c r="R8" s="1"/>
      <c r="S8" s="1"/>
      <c r="T8" s="1"/>
      <c r="U8" s="2">
        <v>1</v>
      </c>
      <c r="V8" s="1"/>
      <c r="W8" s="1"/>
      <c r="X8" s="1"/>
      <c r="Y8" s="1"/>
      <c r="Z8" s="1"/>
      <c r="AA8" s="1"/>
      <c r="AB8" s="1"/>
      <c r="AC8" s="1"/>
      <c r="AD8" s="2">
        <v>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">
        <v>1</v>
      </c>
      <c r="AV8" s="1"/>
      <c r="AW8" s="1"/>
      <c r="AX8" s="1"/>
      <c r="AY8" s="1"/>
      <c r="AZ8" s="1"/>
      <c r="BA8" s="1"/>
      <c r="BB8">
        <f>MAX(B8:BA8)</f>
        <v>3</v>
      </c>
      <c r="BC8">
        <f>MIN(B8:BA8)</f>
        <v>1</v>
      </c>
      <c r="BD8">
        <f>SUM(B8:BA8)</f>
        <v>14</v>
      </c>
    </row>
    <row r="9" spans="1:56" x14ac:dyDescent="0.35">
      <c r="A9" s="3" t="s">
        <v>24</v>
      </c>
      <c r="B9" s="2">
        <v>44</v>
      </c>
      <c r="C9" s="2">
        <v>60</v>
      </c>
      <c r="D9" s="2">
        <v>40</v>
      </c>
      <c r="E9" s="2">
        <v>34</v>
      </c>
      <c r="F9" s="2">
        <v>41</v>
      </c>
      <c r="G9" s="2">
        <v>51</v>
      </c>
      <c r="H9" s="2">
        <v>51</v>
      </c>
      <c r="I9" s="2">
        <v>51</v>
      </c>
      <c r="J9" s="2">
        <v>52</v>
      </c>
      <c r="K9" s="2">
        <v>53</v>
      </c>
      <c r="L9" s="2">
        <v>67</v>
      </c>
      <c r="M9" s="2">
        <v>69</v>
      </c>
      <c r="N9" s="2">
        <v>70</v>
      </c>
      <c r="O9" s="2">
        <v>74</v>
      </c>
      <c r="P9" s="2">
        <v>68</v>
      </c>
      <c r="Q9" s="2">
        <v>64</v>
      </c>
      <c r="R9" s="2">
        <v>71</v>
      </c>
      <c r="S9" s="2">
        <v>88</v>
      </c>
      <c r="T9" s="2">
        <v>83</v>
      </c>
      <c r="U9" s="2">
        <v>82</v>
      </c>
      <c r="V9" s="2">
        <v>58</v>
      </c>
      <c r="W9" s="2">
        <v>65</v>
      </c>
      <c r="X9" s="2">
        <v>72</v>
      </c>
      <c r="Y9" s="2">
        <v>79</v>
      </c>
      <c r="Z9" s="2">
        <v>76</v>
      </c>
      <c r="AA9" s="2">
        <v>67</v>
      </c>
      <c r="AB9" s="2">
        <v>53</v>
      </c>
      <c r="AC9" s="2">
        <v>67</v>
      </c>
      <c r="AD9" s="2">
        <v>56</v>
      </c>
      <c r="AE9" s="2">
        <v>53</v>
      </c>
      <c r="AF9" s="2">
        <v>56</v>
      </c>
      <c r="AG9" s="2">
        <v>47</v>
      </c>
      <c r="AH9" s="2">
        <v>68</v>
      </c>
      <c r="AI9" s="2">
        <v>69</v>
      </c>
      <c r="AJ9" s="2">
        <v>33</v>
      </c>
      <c r="AK9" s="2">
        <v>62</v>
      </c>
      <c r="AL9" s="2">
        <v>57</v>
      </c>
      <c r="AM9" s="2">
        <v>45</v>
      </c>
      <c r="AN9" s="2">
        <v>63</v>
      </c>
      <c r="AO9" s="2">
        <v>60</v>
      </c>
      <c r="AP9" s="2">
        <v>60</v>
      </c>
      <c r="AQ9" s="2">
        <v>67</v>
      </c>
      <c r="AR9" s="2">
        <v>71</v>
      </c>
      <c r="AS9" s="2">
        <v>61</v>
      </c>
      <c r="AT9" s="2">
        <v>82</v>
      </c>
      <c r="AU9" s="2">
        <v>72</v>
      </c>
      <c r="AV9" s="2">
        <v>2</v>
      </c>
      <c r="AW9" s="2">
        <v>87</v>
      </c>
      <c r="AX9" s="2">
        <v>77</v>
      </c>
      <c r="AY9" s="2">
        <v>89</v>
      </c>
      <c r="AZ9" s="2">
        <v>2</v>
      </c>
      <c r="BA9" s="1"/>
      <c r="BB9">
        <f>MAX(B9:BA9)</f>
        <v>89</v>
      </c>
      <c r="BC9">
        <f>MIN(B9:BA9)</f>
        <v>2</v>
      </c>
      <c r="BD9">
        <f>SUM(B9:BA9)</f>
        <v>3089</v>
      </c>
    </row>
    <row r="10" spans="1:56" x14ac:dyDescent="0.35">
      <c r="A10" s="3" t="s">
        <v>23</v>
      </c>
      <c r="B10" s="2">
        <v>47</v>
      </c>
      <c r="C10" s="2">
        <v>63</v>
      </c>
      <c r="D10" s="2">
        <v>47</v>
      </c>
      <c r="E10" s="2">
        <v>40</v>
      </c>
      <c r="F10" s="2">
        <v>45</v>
      </c>
      <c r="G10" s="2">
        <v>58</v>
      </c>
      <c r="H10" s="2">
        <v>61</v>
      </c>
      <c r="I10" s="2">
        <v>65</v>
      </c>
      <c r="J10" s="2">
        <v>58</v>
      </c>
      <c r="K10" s="2">
        <v>70</v>
      </c>
      <c r="L10" s="2">
        <v>84</v>
      </c>
      <c r="M10" s="2">
        <v>84</v>
      </c>
      <c r="N10" s="2">
        <v>81</v>
      </c>
      <c r="O10" s="2">
        <v>88</v>
      </c>
      <c r="P10" s="2">
        <v>87</v>
      </c>
      <c r="Q10" s="2">
        <v>79</v>
      </c>
      <c r="R10" s="2">
        <v>83</v>
      </c>
      <c r="S10" s="2">
        <v>105</v>
      </c>
      <c r="T10" s="2">
        <v>94</v>
      </c>
      <c r="U10" s="2">
        <v>99</v>
      </c>
      <c r="V10" s="2">
        <v>78</v>
      </c>
      <c r="W10" s="2">
        <v>79</v>
      </c>
      <c r="X10" s="2">
        <v>88</v>
      </c>
      <c r="Y10" s="2">
        <v>108</v>
      </c>
      <c r="Z10" s="2">
        <v>74</v>
      </c>
      <c r="AA10" s="2">
        <v>78</v>
      </c>
      <c r="AB10" s="2">
        <v>70</v>
      </c>
      <c r="AC10" s="2">
        <v>76</v>
      </c>
      <c r="AD10" s="2">
        <v>65</v>
      </c>
      <c r="AE10" s="2">
        <v>62</v>
      </c>
      <c r="AF10" s="2">
        <v>63</v>
      </c>
      <c r="AG10" s="2">
        <v>47</v>
      </c>
      <c r="AH10" s="2">
        <v>85</v>
      </c>
      <c r="AI10" s="2">
        <v>78</v>
      </c>
      <c r="AJ10" s="2">
        <v>38</v>
      </c>
      <c r="AK10" s="2">
        <v>71</v>
      </c>
      <c r="AL10" s="2">
        <v>58</v>
      </c>
      <c r="AM10" s="2">
        <v>49</v>
      </c>
      <c r="AN10" s="2">
        <v>66</v>
      </c>
      <c r="AO10" s="2">
        <v>72</v>
      </c>
      <c r="AP10" s="2">
        <v>75</v>
      </c>
      <c r="AQ10" s="2">
        <v>86</v>
      </c>
      <c r="AR10" s="2">
        <v>79</v>
      </c>
      <c r="AS10" s="2">
        <v>77</v>
      </c>
      <c r="AT10" s="2">
        <v>99</v>
      </c>
      <c r="AU10" s="2">
        <v>93</v>
      </c>
      <c r="AV10" s="2">
        <v>3</v>
      </c>
      <c r="AW10" s="2">
        <v>104</v>
      </c>
      <c r="AX10" s="2">
        <v>95</v>
      </c>
      <c r="AY10" s="2">
        <v>99</v>
      </c>
      <c r="AZ10" s="2">
        <v>2</v>
      </c>
      <c r="BA10" s="1"/>
      <c r="BB10">
        <f>MAX(B10:BA10)</f>
        <v>108</v>
      </c>
      <c r="BC10">
        <f>MIN(B10:BA10)</f>
        <v>2</v>
      </c>
      <c r="BD10">
        <f>SUM(B10:BA10)</f>
        <v>3655</v>
      </c>
    </row>
    <row r="11" spans="1:56" x14ac:dyDescent="0.35">
      <c r="A11" s="3" t="s">
        <v>22</v>
      </c>
      <c r="B11" s="2">
        <v>109</v>
      </c>
      <c r="C11" s="2">
        <v>102</v>
      </c>
      <c r="D11" s="2">
        <v>74</v>
      </c>
      <c r="E11" s="2">
        <v>77</v>
      </c>
      <c r="F11" s="2">
        <v>64</v>
      </c>
      <c r="G11" s="2">
        <v>79</v>
      </c>
      <c r="H11" s="2">
        <v>61</v>
      </c>
      <c r="I11" s="2">
        <v>97</v>
      </c>
      <c r="J11" s="2">
        <v>80</v>
      </c>
      <c r="K11" s="2">
        <v>83</v>
      </c>
      <c r="L11" s="2">
        <v>81</v>
      </c>
      <c r="M11" s="2">
        <v>73</v>
      </c>
      <c r="N11" s="2">
        <v>86</v>
      </c>
      <c r="O11" s="2">
        <v>95</v>
      </c>
      <c r="P11" s="2">
        <v>86</v>
      </c>
      <c r="Q11" s="2">
        <v>90</v>
      </c>
      <c r="R11" s="2">
        <v>114</v>
      </c>
      <c r="S11" s="2">
        <v>92</v>
      </c>
      <c r="T11" s="2">
        <v>98</v>
      </c>
      <c r="U11" s="2">
        <v>92</v>
      </c>
      <c r="V11" s="2">
        <v>78</v>
      </c>
      <c r="W11" s="2">
        <v>76</v>
      </c>
      <c r="X11" s="2">
        <v>92</v>
      </c>
      <c r="Y11" s="2">
        <v>81</v>
      </c>
      <c r="Z11" s="2">
        <v>90</v>
      </c>
      <c r="AA11" s="2">
        <v>57</v>
      </c>
      <c r="AB11" s="2">
        <v>56</v>
      </c>
      <c r="AC11" s="2">
        <v>94</v>
      </c>
      <c r="AD11" s="2">
        <v>62</v>
      </c>
      <c r="AE11" s="2">
        <v>79</v>
      </c>
      <c r="AF11" s="2">
        <v>75</v>
      </c>
      <c r="AG11" s="2">
        <v>78</v>
      </c>
      <c r="AH11" s="2">
        <v>67</v>
      </c>
      <c r="AI11" s="2">
        <v>79</v>
      </c>
      <c r="AJ11" s="2">
        <v>73</v>
      </c>
      <c r="AK11" s="2">
        <v>70</v>
      </c>
      <c r="AL11" s="2">
        <v>69</v>
      </c>
      <c r="AM11" s="2">
        <v>70</v>
      </c>
      <c r="AN11" s="2">
        <v>83</v>
      </c>
      <c r="AO11" s="2">
        <v>70</v>
      </c>
      <c r="AP11" s="2">
        <v>73</v>
      </c>
      <c r="AQ11" s="2">
        <v>59</v>
      </c>
      <c r="AR11" s="2">
        <v>64</v>
      </c>
      <c r="AS11" s="2">
        <v>76</v>
      </c>
      <c r="AT11" s="2">
        <v>81</v>
      </c>
      <c r="AU11" s="2">
        <v>97</v>
      </c>
      <c r="AV11" s="2">
        <v>6</v>
      </c>
      <c r="AW11" s="2">
        <v>121</v>
      </c>
      <c r="AX11" s="2">
        <v>96</v>
      </c>
      <c r="AY11" s="2">
        <v>92</v>
      </c>
      <c r="AZ11" s="2">
        <v>8</v>
      </c>
      <c r="BA11" s="2">
        <v>1</v>
      </c>
      <c r="BB11">
        <f>MAX(B11:BA11)</f>
        <v>121</v>
      </c>
      <c r="BC11">
        <f>MIN(B11:BA11)</f>
        <v>1</v>
      </c>
      <c r="BD11">
        <f>SUM(B11:BA11)</f>
        <v>4006</v>
      </c>
    </row>
    <row r="12" spans="1:56" x14ac:dyDescent="0.35">
      <c r="A12" s="3" t="s">
        <v>21</v>
      </c>
      <c r="B12" s="2">
        <v>28</v>
      </c>
      <c r="C12" s="2">
        <v>41</v>
      </c>
      <c r="D12" s="2">
        <v>28</v>
      </c>
      <c r="E12" s="2">
        <v>28</v>
      </c>
      <c r="F12" s="2">
        <v>30</v>
      </c>
      <c r="G12" s="2">
        <v>29</v>
      </c>
      <c r="H12" s="2">
        <v>36</v>
      </c>
      <c r="I12" s="2">
        <v>29</v>
      </c>
      <c r="J12" s="2">
        <v>44</v>
      </c>
      <c r="K12" s="2">
        <v>32</v>
      </c>
      <c r="L12" s="2">
        <v>47</v>
      </c>
      <c r="M12" s="2">
        <v>44</v>
      </c>
      <c r="N12" s="2">
        <v>50</v>
      </c>
      <c r="O12" s="2">
        <v>58</v>
      </c>
      <c r="P12" s="2">
        <v>51</v>
      </c>
      <c r="Q12" s="2">
        <v>45</v>
      </c>
      <c r="R12" s="2">
        <v>49</v>
      </c>
      <c r="S12" s="2">
        <v>62</v>
      </c>
      <c r="T12" s="2">
        <v>66</v>
      </c>
      <c r="U12" s="2">
        <v>59</v>
      </c>
      <c r="V12" s="2">
        <v>42</v>
      </c>
      <c r="W12" s="2">
        <v>42</v>
      </c>
      <c r="X12" s="2">
        <v>54</v>
      </c>
      <c r="Y12" s="2">
        <v>47</v>
      </c>
      <c r="Z12" s="2">
        <v>74</v>
      </c>
      <c r="AA12" s="2">
        <v>52</v>
      </c>
      <c r="AB12" s="2">
        <v>33</v>
      </c>
      <c r="AC12" s="2">
        <v>57</v>
      </c>
      <c r="AD12" s="2">
        <v>43</v>
      </c>
      <c r="AE12" s="2">
        <v>46</v>
      </c>
      <c r="AF12" s="2">
        <v>43</v>
      </c>
      <c r="AG12" s="2">
        <v>34</v>
      </c>
      <c r="AH12" s="2">
        <v>39</v>
      </c>
      <c r="AI12" s="2">
        <v>44</v>
      </c>
      <c r="AJ12" s="2">
        <v>24</v>
      </c>
      <c r="AK12" s="2">
        <v>44</v>
      </c>
      <c r="AL12" s="2">
        <v>50</v>
      </c>
      <c r="AM12" s="2">
        <v>30</v>
      </c>
      <c r="AN12" s="2">
        <v>47</v>
      </c>
      <c r="AO12" s="2">
        <v>32</v>
      </c>
      <c r="AP12" s="2">
        <v>35</v>
      </c>
      <c r="AQ12" s="2">
        <v>43</v>
      </c>
      <c r="AR12" s="2">
        <v>46</v>
      </c>
      <c r="AS12" s="2">
        <v>32</v>
      </c>
      <c r="AT12" s="2">
        <v>46</v>
      </c>
      <c r="AU12" s="2">
        <v>40</v>
      </c>
      <c r="AV12" s="1"/>
      <c r="AW12" s="2">
        <v>62</v>
      </c>
      <c r="AX12" s="2">
        <v>51</v>
      </c>
      <c r="AY12" s="2">
        <v>65</v>
      </c>
      <c r="AZ12" s="2">
        <v>2</v>
      </c>
      <c r="BA12" s="1"/>
      <c r="BB12">
        <f>MAX(B12:BA12)</f>
        <v>74</v>
      </c>
      <c r="BC12">
        <f>MIN(B12:BA12)</f>
        <v>2</v>
      </c>
      <c r="BD12">
        <f>SUM(B12:BA12)</f>
        <v>2155</v>
      </c>
    </row>
    <row r="13" spans="1:56" x14ac:dyDescent="0.35">
      <c r="A13" s="3" t="s">
        <v>20</v>
      </c>
      <c r="B13" s="2">
        <v>10</v>
      </c>
      <c r="C13" s="2">
        <v>20</v>
      </c>
      <c r="D13" s="2">
        <v>12</v>
      </c>
      <c r="E13" s="2">
        <v>12</v>
      </c>
      <c r="F13" s="2">
        <v>16</v>
      </c>
      <c r="G13" s="2">
        <v>28</v>
      </c>
      <c r="H13" s="2">
        <v>12</v>
      </c>
      <c r="I13" s="2">
        <v>23</v>
      </c>
      <c r="J13" s="2">
        <v>22</v>
      </c>
      <c r="K13" s="2">
        <v>13</v>
      </c>
      <c r="L13" s="2">
        <v>4</v>
      </c>
      <c r="M13" s="2">
        <v>7</v>
      </c>
      <c r="N13" s="2">
        <v>3</v>
      </c>
      <c r="O13" s="2">
        <v>5</v>
      </c>
      <c r="P13" s="2">
        <v>8</v>
      </c>
      <c r="Q13" s="2">
        <v>7</v>
      </c>
      <c r="R13" s="2">
        <v>7</v>
      </c>
      <c r="S13" s="2">
        <v>6</v>
      </c>
      <c r="T13" s="2">
        <v>8</v>
      </c>
      <c r="U13" s="2">
        <v>6</v>
      </c>
      <c r="V13" s="2">
        <v>3</v>
      </c>
      <c r="W13" s="2">
        <v>7</v>
      </c>
      <c r="X13" s="2">
        <v>3</v>
      </c>
      <c r="Y13" s="2">
        <v>4</v>
      </c>
      <c r="Z13" s="2">
        <v>3</v>
      </c>
      <c r="AA13" s="1"/>
      <c r="AB13" s="2">
        <v>3</v>
      </c>
      <c r="AC13" s="2">
        <v>2</v>
      </c>
      <c r="AD13" s="2">
        <v>1</v>
      </c>
      <c r="AE13" s="1"/>
      <c r="AF13" s="2">
        <v>3</v>
      </c>
      <c r="AG13" s="2">
        <v>1</v>
      </c>
      <c r="AH13" s="2">
        <v>3</v>
      </c>
      <c r="AI13" s="2">
        <v>3</v>
      </c>
      <c r="AJ13" s="1"/>
      <c r="AK13" s="2">
        <v>1</v>
      </c>
      <c r="AL13" s="2">
        <v>2</v>
      </c>
      <c r="AM13" s="2">
        <v>6</v>
      </c>
      <c r="AN13" s="2">
        <v>4</v>
      </c>
      <c r="AO13" s="2">
        <v>5</v>
      </c>
      <c r="AP13" s="2">
        <v>2</v>
      </c>
      <c r="AQ13" s="2">
        <v>3</v>
      </c>
      <c r="AR13" s="1"/>
      <c r="AS13" s="2">
        <v>2</v>
      </c>
      <c r="AT13" s="2">
        <v>1</v>
      </c>
      <c r="AU13" s="2">
        <v>3</v>
      </c>
      <c r="AV13" s="2">
        <v>2</v>
      </c>
      <c r="AW13" s="2">
        <v>1</v>
      </c>
      <c r="AX13" s="2">
        <v>7</v>
      </c>
      <c r="AY13" s="2">
        <v>2</v>
      </c>
      <c r="AZ13" s="1"/>
      <c r="BA13" s="1"/>
      <c r="BB13">
        <f>MAX(B13:BA13)</f>
        <v>28</v>
      </c>
      <c r="BC13">
        <f>MIN(B13:BA13)</f>
        <v>1</v>
      </c>
      <c r="BD13">
        <f>SUM(B13:BA13)</f>
        <v>306</v>
      </c>
    </row>
    <row r="14" spans="1:56" x14ac:dyDescent="0.35">
      <c r="A14" s="3" t="s">
        <v>19</v>
      </c>
      <c r="B14" s="2">
        <v>43</v>
      </c>
      <c r="C14" s="2">
        <v>60</v>
      </c>
      <c r="D14" s="2">
        <v>40</v>
      </c>
      <c r="E14" s="2">
        <v>37</v>
      </c>
      <c r="F14" s="2">
        <v>42</v>
      </c>
      <c r="G14" s="2">
        <v>48</v>
      </c>
      <c r="H14" s="2">
        <v>54</v>
      </c>
      <c r="I14" s="2">
        <v>53</v>
      </c>
      <c r="J14" s="2">
        <v>55</v>
      </c>
      <c r="K14" s="2">
        <v>56</v>
      </c>
      <c r="L14" s="2">
        <v>67</v>
      </c>
      <c r="M14" s="2">
        <v>67</v>
      </c>
      <c r="N14" s="2">
        <v>71</v>
      </c>
      <c r="O14" s="2">
        <v>75</v>
      </c>
      <c r="P14" s="2">
        <v>69</v>
      </c>
      <c r="Q14" s="2">
        <v>66</v>
      </c>
      <c r="R14" s="2">
        <v>71</v>
      </c>
      <c r="S14" s="2">
        <v>89</v>
      </c>
      <c r="T14" s="2">
        <v>86</v>
      </c>
      <c r="U14" s="2">
        <v>84</v>
      </c>
      <c r="V14" s="2">
        <v>59</v>
      </c>
      <c r="W14" s="2">
        <v>66</v>
      </c>
      <c r="X14" s="2">
        <v>75</v>
      </c>
      <c r="Y14" s="2">
        <v>82</v>
      </c>
      <c r="Z14" s="2">
        <v>74</v>
      </c>
      <c r="AA14" s="2">
        <v>68</v>
      </c>
      <c r="AB14" s="2">
        <v>55</v>
      </c>
      <c r="AC14" s="2">
        <v>72</v>
      </c>
      <c r="AD14" s="2">
        <v>57</v>
      </c>
      <c r="AE14" s="2">
        <v>55</v>
      </c>
      <c r="AF14" s="2">
        <v>55</v>
      </c>
      <c r="AG14" s="2">
        <v>48</v>
      </c>
      <c r="AH14" s="2">
        <v>70</v>
      </c>
      <c r="AI14" s="2">
        <v>72</v>
      </c>
      <c r="AJ14" s="2">
        <v>35</v>
      </c>
      <c r="AK14" s="2">
        <v>62</v>
      </c>
      <c r="AL14" s="2">
        <v>59</v>
      </c>
      <c r="AM14" s="2">
        <v>49</v>
      </c>
      <c r="AN14" s="2">
        <v>62</v>
      </c>
      <c r="AO14" s="2">
        <v>62</v>
      </c>
      <c r="AP14" s="2">
        <v>60</v>
      </c>
      <c r="AQ14" s="2">
        <v>68</v>
      </c>
      <c r="AR14" s="2">
        <v>72</v>
      </c>
      <c r="AS14" s="2">
        <v>62</v>
      </c>
      <c r="AT14" s="2">
        <v>83</v>
      </c>
      <c r="AU14" s="2">
        <v>73</v>
      </c>
      <c r="AV14" s="2">
        <v>2</v>
      </c>
      <c r="AW14" s="2">
        <v>91</v>
      </c>
      <c r="AX14" s="2">
        <v>78</v>
      </c>
      <c r="AY14" s="2">
        <v>91</v>
      </c>
      <c r="AZ14" s="2">
        <v>2</v>
      </c>
      <c r="BA14" s="1"/>
      <c r="BB14">
        <f>MAX(B14:BA14)</f>
        <v>91</v>
      </c>
      <c r="BC14">
        <f>MIN(B14:BA14)</f>
        <v>2</v>
      </c>
      <c r="BD14">
        <f>SUM(B14:BA14)</f>
        <v>3152</v>
      </c>
    </row>
    <row r="15" spans="1:56" x14ac:dyDescent="0.35">
      <c r="A15" s="3" t="s">
        <v>18</v>
      </c>
      <c r="B15" s="2">
        <v>44</v>
      </c>
      <c r="C15" s="2">
        <v>59</v>
      </c>
      <c r="D15" s="2">
        <v>40</v>
      </c>
      <c r="E15" s="2">
        <v>37</v>
      </c>
      <c r="F15" s="2">
        <v>43</v>
      </c>
      <c r="G15" s="2">
        <v>48</v>
      </c>
      <c r="H15" s="2">
        <v>53</v>
      </c>
      <c r="I15" s="2">
        <v>50</v>
      </c>
      <c r="J15" s="2">
        <v>54</v>
      </c>
      <c r="K15" s="2">
        <v>54</v>
      </c>
      <c r="L15" s="2">
        <v>66</v>
      </c>
      <c r="M15" s="2">
        <v>69</v>
      </c>
      <c r="N15" s="2">
        <v>70</v>
      </c>
      <c r="O15" s="2">
        <v>76</v>
      </c>
      <c r="P15" s="2">
        <v>70</v>
      </c>
      <c r="Q15" s="2">
        <v>63</v>
      </c>
      <c r="R15" s="2">
        <v>71</v>
      </c>
      <c r="S15" s="2">
        <v>89</v>
      </c>
      <c r="T15" s="2">
        <v>85</v>
      </c>
      <c r="U15" s="2">
        <v>82</v>
      </c>
      <c r="V15" s="2">
        <v>58</v>
      </c>
      <c r="W15" s="2">
        <v>64</v>
      </c>
      <c r="X15" s="2">
        <v>74</v>
      </c>
      <c r="Y15" s="2">
        <v>80</v>
      </c>
      <c r="Z15" s="2">
        <v>77</v>
      </c>
      <c r="AA15" s="2">
        <v>63</v>
      </c>
      <c r="AB15" s="2">
        <v>52</v>
      </c>
      <c r="AC15" s="2">
        <v>68</v>
      </c>
      <c r="AD15" s="2">
        <v>57</v>
      </c>
      <c r="AE15" s="2">
        <v>54</v>
      </c>
      <c r="AF15" s="2">
        <v>56</v>
      </c>
      <c r="AG15" s="2">
        <v>43</v>
      </c>
      <c r="AH15" s="2">
        <v>67</v>
      </c>
      <c r="AI15" s="2">
        <v>69</v>
      </c>
      <c r="AJ15" s="2">
        <v>35</v>
      </c>
      <c r="AK15" s="2">
        <v>60</v>
      </c>
      <c r="AL15" s="2">
        <v>59</v>
      </c>
      <c r="AM15" s="2">
        <v>43</v>
      </c>
      <c r="AN15" s="2">
        <v>62</v>
      </c>
      <c r="AO15" s="2">
        <v>61</v>
      </c>
      <c r="AP15" s="2">
        <v>58</v>
      </c>
      <c r="AQ15" s="2">
        <v>66</v>
      </c>
      <c r="AR15" s="2">
        <v>72</v>
      </c>
      <c r="AS15" s="2">
        <v>60</v>
      </c>
      <c r="AT15" s="2">
        <v>82</v>
      </c>
      <c r="AU15" s="2">
        <v>73</v>
      </c>
      <c r="AV15" s="2">
        <v>1</v>
      </c>
      <c r="AW15" s="2">
        <v>87</v>
      </c>
      <c r="AX15" s="2">
        <v>77</v>
      </c>
      <c r="AY15" s="2">
        <v>91</v>
      </c>
      <c r="AZ15" s="2">
        <v>2</v>
      </c>
      <c r="BA15" s="1"/>
      <c r="BB15">
        <f>MAX(B15:BA15)</f>
        <v>91</v>
      </c>
      <c r="BC15">
        <f>MIN(B15:BA15)</f>
        <v>1</v>
      </c>
      <c r="BD15">
        <f>SUM(B15:BA15)</f>
        <v>3094</v>
      </c>
    </row>
    <row r="16" spans="1:56" x14ac:dyDescent="0.35">
      <c r="A16" s="3" t="s">
        <v>17</v>
      </c>
      <c r="B16" s="1"/>
      <c r="C16" s="2">
        <v>2</v>
      </c>
      <c r="D16" s="2">
        <v>1</v>
      </c>
      <c r="E16" s="1"/>
      <c r="F16" s="1"/>
      <c r="G16" s="2">
        <v>3</v>
      </c>
      <c r="H16" s="2">
        <v>2</v>
      </c>
      <c r="I16" s="1"/>
      <c r="J16" s="2">
        <v>1</v>
      </c>
      <c r="K16" s="2">
        <v>1</v>
      </c>
      <c r="L16" s="2">
        <v>3</v>
      </c>
      <c r="M16" s="2">
        <v>5</v>
      </c>
      <c r="N16" s="2">
        <v>4</v>
      </c>
      <c r="O16" s="2">
        <v>3</v>
      </c>
      <c r="P16" s="2">
        <v>5</v>
      </c>
      <c r="Q16" s="2">
        <v>3</v>
      </c>
      <c r="R16" s="2">
        <v>3</v>
      </c>
      <c r="S16" s="2">
        <v>5</v>
      </c>
      <c r="T16" s="2">
        <v>3</v>
      </c>
      <c r="U16" s="1"/>
      <c r="V16" s="2">
        <v>1</v>
      </c>
      <c r="W16" s="2">
        <v>1</v>
      </c>
      <c r="X16" s="2">
        <v>1</v>
      </c>
      <c r="Y16" s="1"/>
      <c r="Z16" s="2">
        <v>1</v>
      </c>
      <c r="AA16" s="1"/>
      <c r="AB16" s="1"/>
      <c r="AC16" s="1"/>
      <c r="AD16" s="2">
        <v>1</v>
      </c>
      <c r="AE16" s="1"/>
      <c r="AF16" s="1"/>
      <c r="AG16" s="1"/>
      <c r="AH16" s="1"/>
      <c r="AI16" s="1"/>
      <c r="AJ16" s="1"/>
      <c r="AK16" s="1"/>
      <c r="AL16" s="1"/>
      <c r="AM16" s="1"/>
      <c r="AN16" s="2">
        <v>1</v>
      </c>
      <c r="AO16" s="1"/>
      <c r="AP16" s="2">
        <v>1</v>
      </c>
      <c r="AQ16" s="2">
        <v>3</v>
      </c>
      <c r="AR16" s="2">
        <v>1</v>
      </c>
      <c r="AS16" s="1"/>
      <c r="AT16" s="1"/>
      <c r="AU16" s="1"/>
      <c r="AV16" s="1"/>
      <c r="AW16" s="1"/>
      <c r="AX16" s="1"/>
      <c r="AY16" s="1"/>
      <c r="AZ16" s="1"/>
      <c r="BA16" s="1"/>
      <c r="BB16">
        <f>MAX(B16:BA16)</f>
        <v>5</v>
      </c>
      <c r="BC16">
        <f>MIN(B16:BA16)</f>
        <v>1</v>
      </c>
      <c r="BD16">
        <f>SUM(B16:BA16)</f>
        <v>55</v>
      </c>
    </row>
    <row r="17" spans="1:56" x14ac:dyDescent="0.35">
      <c r="A17" s="3" t="s">
        <v>16</v>
      </c>
      <c r="B17" s="2">
        <v>2</v>
      </c>
      <c r="C17" s="2">
        <v>1</v>
      </c>
      <c r="D17" s="2">
        <v>2</v>
      </c>
      <c r="E17" s="2">
        <v>5</v>
      </c>
      <c r="F17" s="2">
        <v>1</v>
      </c>
      <c r="G17" s="2">
        <v>3</v>
      </c>
      <c r="H17" s="1"/>
      <c r="I17" s="2">
        <v>5</v>
      </c>
      <c r="J17" s="2">
        <v>1</v>
      </c>
      <c r="K17" s="2">
        <v>1</v>
      </c>
      <c r="L17" s="2">
        <v>3</v>
      </c>
      <c r="M17" s="2">
        <v>4</v>
      </c>
      <c r="N17" s="2">
        <v>5</v>
      </c>
      <c r="O17" s="2">
        <v>8</v>
      </c>
      <c r="P17" s="2">
        <v>4</v>
      </c>
      <c r="Q17" s="2">
        <v>2</v>
      </c>
      <c r="R17" s="2">
        <v>4</v>
      </c>
      <c r="S17" s="2">
        <v>3</v>
      </c>
      <c r="T17" s="2">
        <v>1</v>
      </c>
      <c r="U17" s="2">
        <v>4</v>
      </c>
      <c r="V17" s="2">
        <v>1</v>
      </c>
      <c r="W17" s="2">
        <v>3</v>
      </c>
      <c r="X17" s="2">
        <v>1</v>
      </c>
      <c r="Y17" s="2">
        <v>3</v>
      </c>
      <c r="Z17" s="2">
        <v>1</v>
      </c>
      <c r="AA17" s="2">
        <v>1</v>
      </c>
      <c r="AB17" s="2">
        <v>2</v>
      </c>
      <c r="AC17" s="2">
        <v>1</v>
      </c>
      <c r="AD17" s="2">
        <v>2</v>
      </c>
      <c r="AE17" s="2">
        <v>3</v>
      </c>
      <c r="AF17" s="2">
        <v>1</v>
      </c>
      <c r="AG17" s="2">
        <v>1</v>
      </c>
      <c r="AH17" s="2">
        <v>3</v>
      </c>
      <c r="AI17" s="2">
        <v>2</v>
      </c>
      <c r="AJ17" s="2">
        <v>2</v>
      </c>
      <c r="AK17" s="2">
        <v>3</v>
      </c>
      <c r="AL17" s="2">
        <v>3</v>
      </c>
      <c r="AM17" s="2">
        <v>1</v>
      </c>
      <c r="AN17" s="2">
        <v>3</v>
      </c>
      <c r="AO17" s="2">
        <v>5</v>
      </c>
      <c r="AP17" s="2">
        <v>1</v>
      </c>
      <c r="AQ17" s="2">
        <v>1</v>
      </c>
      <c r="AR17" s="2">
        <v>6</v>
      </c>
      <c r="AS17" s="2">
        <v>2</v>
      </c>
      <c r="AT17" s="2">
        <v>4</v>
      </c>
      <c r="AU17" s="2">
        <v>7</v>
      </c>
      <c r="AV17" s="1"/>
      <c r="AW17" s="2">
        <v>8</v>
      </c>
      <c r="AX17" s="2">
        <v>5</v>
      </c>
      <c r="AY17" s="2">
        <v>10</v>
      </c>
      <c r="AZ17" s="1"/>
      <c r="BA17" s="1"/>
      <c r="BB17">
        <f>MAX(B17:BA17)</f>
        <v>10</v>
      </c>
      <c r="BC17">
        <f>MIN(B17:BA17)</f>
        <v>1</v>
      </c>
      <c r="BD17">
        <f>SUM(B17:BA17)</f>
        <v>145</v>
      </c>
    </row>
    <row r="18" spans="1:56" x14ac:dyDescent="0.35">
      <c r="A18" s="3" t="s">
        <v>15</v>
      </c>
      <c r="B18" s="2">
        <v>16</v>
      </c>
      <c r="C18" s="2">
        <v>13</v>
      </c>
      <c r="D18" s="2">
        <v>14</v>
      </c>
      <c r="E18" s="2">
        <v>16</v>
      </c>
      <c r="F18" s="2">
        <v>16</v>
      </c>
      <c r="G18" s="2">
        <v>14</v>
      </c>
      <c r="H18" s="2">
        <v>13</v>
      </c>
      <c r="I18" s="2">
        <v>10</v>
      </c>
      <c r="J18" s="2">
        <v>9</v>
      </c>
      <c r="K18" s="2">
        <v>15</v>
      </c>
      <c r="L18" s="2">
        <v>11</v>
      </c>
      <c r="M18" s="2">
        <v>12</v>
      </c>
      <c r="N18" s="2">
        <v>8</v>
      </c>
      <c r="O18" s="2">
        <v>18</v>
      </c>
      <c r="P18" s="2">
        <v>16</v>
      </c>
      <c r="Q18" s="2">
        <v>13</v>
      </c>
      <c r="R18" s="2">
        <v>16</v>
      </c>
      <c r="S18" s="2">
        <v>11</v>
      </c>
      <c r="T18" s="2">
        <v>15</v>
      </c>
      <c r="U18" s="2">
        <v>12</v>
      </c>
      <c r="V18" s="2">
        <v>11</v>
      </c>
      <c r="W18" s="2">
        <v>14</v>
      </c>
      <c r="X18" s="2">
        <v>14</v>
      </c>
      <c r="Y18" s="2">
        <v>20</v>
      </c>
      <c r="Z18" s="2">
        <v>20</v>
      </c>
      <c r="AA18" s="2">
        <v>10</v>
      </c>
      <c r="AB18" s="2">
        <v>15</v>
      </c>
      <c r="AC18" s="2">
        <v>14</v>
      </c>
      <c r="AD18" s="2">
        <v>14</v>
      </c>
      <c r="AE18" s="2">
        <v>17</v>
      </c>
      <c r="AF18" s="2">
        <v>12</v>
      </c>
      <c r="AG18" s="2">
        <v>13</v>
      </c>
      <c r="AH18" s="2">
        <v>18</v>
      </c>
      <c r="AI18" s="2">
        <v>13</v>
      </c>
      <c r="AJ18" s="2">
        <v>13</v>
      </c>
      <c r="AK18" s="2">
        <v>20</v>
      </c>
      <c r="AL18" s="2">
        <v>22</v>
      </c>
      <c r="AM18" s="2">
        <v>14</v>
      </c>
      <c r="AN18" s="2">
        <v>16</v>
      </c>
      <c r="AO18" s="2">
        <v>14</v>
      </c>
      <c r="AP18" s="2">
        <v>13</v>
      </c>
      <c r="AQ18" s="2">
        <v>13</v>
      </c>
      <c r="AR18" s="2">
        <v>17</v>
      </c>
      <c r="AS18" s="2">
        <v>12</v>
      </c>
      <c r="AT18" s="2">
        <v>17</v>
      </c>
      <c r="AU18" s="2">
        <v>19</v>
      </c>
      <c r="AV18" s="2">
        <v>2</v>
      </c>
      <c r="AW18" s="2">
        <v>23</v>
      </c>
      <c r="AX18" s="2">
        <v>18</v>
      </c>
      <c r="AY18" s="2">
        <v>17</v>
      </c>
      <c r="AZ18" s="2">
        <v>1</v>
      </c>
      <c r="BA18" s="1"/>
      <c r="BB18">
        <f>MAX(B18:BA18)</f>
        <v>23</v>
      </c>
      <c r="BC18">
        <f>MIN(B18:BA18)</f>
        <v>1</v>
      </c>
      <c r="BD18">
        <f>SUM(B18:BA18)</f>
        <v>724</v>
      </c>
    </row>
    <row r="19" spans="1:56" x14ac:dyDescent="0.35">
      <c r="A19" s="3" t="s">
        <v>14</v>
      </c>
      <c r="B19" s="2">
        <v>19</v>
      </c>
      <c r="C19" s="2">
        <v>14</v>
      </c>
      <c r="D19" s="2">
        <v>16</v>
      </c>
      <c r="E19" s="2">
        <v>20</v>
      </c>
      <c r="F19" s="2">
        <v>15</v>
      </c>
      <c r="G19" s="2">
        <v>15</v>
      </c>
      <c r="H19" s="2">
        <v>15</v>
      </c>
      <c r="I19" s="2">
        <v>12</v>
      </c>
      <c r="J19" s="2">
        <v>13</v>
      </c>
      <c r="K19" s="2">
        <v>19</v>
      </c>
      <c r="L19" s="2">
        <v>13</v>
      </c>
      <c r="M19" s="2">
        <v>11</v>
      </c>
      <c r="N19" s="2">
        <v>9</v>
      </c>
      <c r="O19" s="2">
        <v>18</v>
      </c>
      <c r="P19" s="2">
        <v>20</v>
      </c>
      <c r="Q19" s="2">
        <v>14</v>
      </c>
      <c r="R19" s="2">
        <v>22</v>
      </c>
      <c r="S19" s="2">
        <v>14</v>
      </c>
      <c r="T19" s="2">
        <v>21</v>
      </c>
      <c r="U19" s="2">
        <v>14</v>
      </c>
      <c r="V19" s="2">
        <v>12</v>
      </c>
      <c r="W19" s="2">
        <v>17</v>
      </c>
      <c r="X19" s="2">
        <v>19</v>
      </c>
      <c r="Y19" s="2">
        <v>20</v>
      </c>
      <c r="Z19" s="2">
        <v>23</v>
      </c>
      <c r="AA19" s="2">
        <v>12</v>
      </c>
      <c r="AB19" s="2">
        <v>18</v>
      </c>
      <c r="AC19" s="2">
        <v>18</v>
      </c>
      <c r="AD19" s="2">
        <v>19</v>
      </c>
      <c r="AE19" s="2">
        <v>18</v>
      </c>
      <c r="AF19" s="2">
        <v>13</v>
      </c>
      <c r="AG19" s="2">
        <v>14</v>
      </c>
      <c r="AH19" s="2">
        <v>19</v>
      </c>
      <c r="AI19" s="2">
        <v>18</v>
      </c>
      <c r="AJ19" s="2">
        <v>17</v>
      </c>
      <c r="AK19" s="2">
        <v>21</v>
      </c>
      <c r="AL19" s="2">
        <v>23</v>
      </c>
      <c r="AM19" s="2">
        <v>15</v>
      </c>
      <c r="AN19" s="2">
        <v>21</v>
      </c>
      <c r="AO19" s="2">
        <v>16</v>
      </c>
      <c r="AP19" s="2">
        <v>16</v>
      </c>
      <c r="AQ19" s="2">
        <v>13</v>
      </c>
      <c r="AR19" s="2">
        <v>17</v>
      </c>
      <c r="AS19" s="2">
        <v>14</v>
      </c>
      <c r="AT19" s="2">
        <v>18</v>
      </c>
      <c r="AU19" s="2">
        <v>20</v>
      </c>
      <c r="AV19" s="2">
        <v>2</v>
      </c>
      <c r="AW19" s="2">
        <v>25</v>
      </c>
      <c r="AX19" s="2">
        <v>18</v>
      </c>
      <c r="AY19" s="2">
        <v>21</v>
      </c>
      <c r="AZ19" s="2">
        <v>2</v>
      </c>
      <c r="BA19" s="1"/>
      <c r="BB19">
        <f>MAX(B19:BA19)</f>
        <v>25</v>
      </c>
      <c r="BC19">
        <f>MIN(B19:BA19)</f>
        <v>2</v>
      </c>
      <c r="BD19">
        <f>SUM(B19:BA19)</f>
        <v>833</v>
      </c>
    </row>
    <row r="20" spans="1:56" x14ac:dyDescent="0.35">
      <c r="A20" s="3" t="s">
        <v>13</v>
      </c>
      <c r="B20" s="2">
        <v>23</v>
      </c>
      <c r="C20" s="2">
        <v>26</v>
      </c>
      <c r="D20" s="2">
        <v>13</v>
      </c>
      <c r="E20" s="2">
        <v>32</v>
      </c>
      <c r="F20" s="2">
        <v>22</v>
      </c>
      <c r="G20" s="2">
        <v>25</v>
      </c>
      <c r="H20" s="2">
        <v>25</v>
      </c>
      <c r="I20" s="2">
        <v>29</v>
      </c>
      <c r="J20" s="2">
        <v>29</v>
      </c>
      <c r="K20" s="2">
        <v>33</v>
      </c>
      <c r="L20" s="2">
        <v>20</v>
      </c>
      <c r="M20" s="2">
        <v>30</v>
      </c>
      <c r="N20" s="2">
        <v>24</v>
      </c>
      <c r="O20" s="2">
        <v>32</v>
      </c>
      <c r="P20" s="2">
        <v>36</v>
      </c>
      <c r="Q20" s="2">
        <v>38</v>
      </c>
      <c r="R20" s="2">
        <v>32</v>
      </c>
      <c r="S20" s="2">
        <v>36</v>
      </c>
      <c r="T20" s="2">
        <v>31</v>
      </c>
      <c r="U20" s="2">
        <v>28</v>
      </c>
      <c r="V20" s="2">
        <v>31</v>
      </c>
      <c r="W20" s="2">
        <v>32</v>
      </c>
      <c r="X20" s="2">
        <v>34</v>
      </c>
      <c r="Y20" s="2">
        <v>23</v>
      </c>
      <c r="Z20" s="2">
        <v>38</v>
      </c>
      <c r="AA20" s="2">
        <v>30</v>
      </c>
      <c r="AB20" s="2">
        <v>28</v>
      </c>
      <c r="AC20" s="2">
        <v>24</v>
      </c>
      <c r="AD20" s="2">
        <v>25</v>
      </c>
      <c r="AE20" s="2">
        <v>36</v>
      </c>
      <c r="AF20" s="2">
        <v>33</v>
      </c>
      <c r="AG20" s="2">
        <v>28</v>
      </c>
      <c r="AH20" s="2">
        <v>24</v>
      </c>
      <c r="AI20" s="2">
        <v>40</v>
      </c>
      <c r="AJ20" s="2">
        <v>35</v>
      </c>
      <c r="AK20" s="2">
        <v>29</v>
      </c>
      <c r="AL20" s="2">
        <v>30</v>
      </c>
      <c r="AM20" s="2">
        <v>28</v>
      </c>
      <c r="AN20" s="2">
        <v>28</v>
      </c>
      <c r="AO20" s="2">
        <v>36</v>
      </c>
      <c r="AP20" s="2">
        <v>36</v>
      </c>
      <c r="AQ20" s="2">
        <v>34</v>
      </c>
      <c r="AR20" s="2">
        <v>32</v>
      </c>
      <c r="AS20" s="2">
        <v>23</v>
      </c>
      <c r="AT20" s="2">
        <v>28</v>
      </c>
      <c r="AU20" s="2">
        <v>38</v>
      </c>
      <c r="AV20" s="2">
        <v>3</v>
      </c>
      <c r="AW20" s="2">
        <v>29</v>
      </c>
      <c r="AX20" s="2">
        <v>32</v>
      </c>
      <c r="AY20" s="2">
        <v>25</v>
      </c>
      <c r="AZ20" s="2">
        <v>3</v>
      </c>
      <c r="BA20" s="1"/>
      <c r="BB20">
        <f>MAX(B20:BA20)</f>
        <v>40</v>
      </c>
      <c r="BC20">
        <f>MIN(B20:BA20)</f>
        <v>3</v>
      </c>
      <c r="BD20">
        <f>SUM(B20:BA20)</f>
        <v>1459</v>
      </c>
    </row>
    <row r="21" spans="1:56" x14ac:dyDescent="0.35">
      <c r="A21" s="3" t="s">
        <v>12</v>
      </c>
      <c r="B21" s="2">
        <v>34</v>
      </c>
      <c r="C21" s="2">
        <v>22</v>
      </c>
      <c r="D21" s="2">
        <v>30</v>
      </c>
      <c r="E21" s="2">
        <v>38</v>
      </c>
      <c r="F21" s="2">
        <v>28</v>
      </c>
      <c r="G21" s="2">
        <v>31</v>
      </c>
      <c r="H21" s="2">
        <v>29</v>
      </c>
      <c r="I21" s="2">
        <v>20</v>
      </c>
      <c r="J21" s="2">
        <v>18</v>
      </c>
      <c r="K21" s="2">
        <v>33</v>
      </c>
      <c r="L21" s="2">
        <v>27</v>
      </c>
      <c r="M21" s="2">
        <v>24</v>
      </c>
      <c r="N21" s="2">
        <v>17</v>
      </c>
      <c r="O21" s="2">
        <v>40</v>
      </c>
      <c r="P21" s="2">
        <v>30</v>
      </c>
      <c r="Q21" s="2">
        <v>28</v>
      </c>
      <c r="R21" s="2">
        <v>40</v>
      </c>
      <c r="S21" s="2">
        <v>23</v>
      </c>
      <c r="T21" s="2">
        <v>33</v>
      </c>
      <c r="U21" s="2">
        <v>25</v>
      </c>
      <c r="V21" s="2">
        <v>26</v>
      </c>
      <c r="W21" s="2">
        <v>34</v>
      </c>
      <c r="X21" s="2">
        <v>36</v>
      </c>
      <c r="Y21" s="2">
        <v>44</v>
      </c>
      <c r="Z21" s="2">
        <v>45</v>
      </c>
      <c r="AA21" s="2">
        <v>25</v>
      </c>
      <c r="AB21" s="2">
        <v>32</v>
      </c>
      <c r="AC21" s="2">
        <v>37</v>
      </c>
      <c r="AD21" s="2">
        <v>34</v>
      </c>
      <c r="AE21" s="2">
        <v>34</v>
      </c>
      <c r="AF21" s="2">
        <v>23</v>
      </c>
      <c r="AG21" s="2">
        <v>29</v>
      </c>
      <c r="AH21" s="2">
        <v>34</v>
      </c>
      <c r="AI21" s="2">
        <v>26</v>
      </c>
      <c r="AJ21" s="2">
        <v>25</v>
      </c>
      <c r="AK21" s="2">
        <v>41</v>
      </c>
      <c r="AL21" s="2">
        <v>47</v>
      </c>
      <c r="AM21" s="2">
        <v>30</v>
      </c>
      <c r="AN21" s="2">
        <v>35</v>
      </c>
      <c r="AO21" s="2">
        <v>30</v>
      </c>
      <c r="AP21" s="2">
        <v>31</v>
      </c>
      <c r="AQ21" s="2">
        <v>24</v>
      </c>
      <c r="AR21" s="2">
        <v>32</v>
      </c>
      <c r="AS21" s="2">
        <v>24</v>
      </c>
      <c r="AT21" s="2">
        <v>30</v>
      </c>
      <c r="AU21" s="2">
        <v>37</v>
      </c>
      <c r="AV21" s="2">
        <v>4</v>
      </c>
      <c r="AW21" s="2">
        <v>47</v>
      </c>
      <c r="AX21" s="2">
        <v>34</v>
      </c>
      <c r="AY21" s="2">
        <v>32</v>
      </c>
      <c r="AZ21" s="2">
        <v>3</v>
      </c>
      <c r="BA21" s="1"/>
      <c r="BB21">
        <f>MAX(B21:BA21)</f>
        <v>47</v>
      </c>
      <c r="BC21">
        <f>MIN(B21:BA21)</f>
        <v>3</v>
      </c>
      <c r="BD21">
        <f>SUM(B21:BA21)</f>
        <v>1535</v>
      </c>
    </row>
    <row r="22" spans="1:56" x14ac:dyDescent="0.35">
      <c r="A22" s="3" t="s">
        <v>11</v>
      </c>
      <c r="B22" s="2">
        <v>1</v>
      </c>
      <c r="C22" s="2">
        <v>2</v>
      </c>
      <c r="D22" s="1"/>
      <c r="E22" s="2">
        <v>3</v>
      </c>
      <c r="F22" s="2">
        <v>1</v>
      </c>
      <c r="G22" s="1"/>
      <c r="H22" s="1"/>
      <c r="I22" s="2">
        <v>2</v>
      </c>
      <c r="J22" s="1"/>
      <c r="K22" s="1"/>
      <c r="L22" s="1"/>
      <c r="M22" s="1"/>
      <c r="N22" s="1"/>
      <c r="O22" s="1"/>
      <c r="P22" s="1"/>
      <c r="Q22" s="1"/>
      <c r="R22" s="2">
        <v>1</v>
      </c>
      <c r="S22" s="1"/>
      <c r="T22" s="1"/>
      <c r="U22" s="1"/>
      <c r="V22" s="1"/>
      <c r="W22" s="1"/>
      <c r="X22" s="1"/>
      <c r="Y22" s="2">
        <v>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2">
        <v>1</v>
      </c>
      <c r="AK22" s="1"/>
      <c r="AL22" s="1"/>
      <c r="AM22" s="1"/>
      <c r="AN22" s="2">
        <v>1</v>
      </c>
      <c r="AO22" s="2">
        <v>3</v>
      </c>
      <c r="AP22" s="2">
        <v>1</v>
      </c>
      <c r="AQ22" s="2">
        <v>1</v>
      </c>
      <c r="AR22" s="2">
        <v>1</v>
      </c>
      <c r="AS22" s="1"/>
      <c r="AT22" s="2">
        <v>2</v>
      </c>
      <c r="AU22" s="2">
        <v>4</v>
      </c>
      <c r="AV22" s="1"/>
      <c r="AW22" s="2">
        <v>2</v>
      </c>
      <c r="AX22" s="2">
        <v>3</v>
      </c>
      <c r="AY22" s="1"/>
      <c r="AZ22" s="1"/>
      <c r="BA22" s="1"/>
      <c r="BB22">
        <f>MAX(B22:BA22)</f>
        <v>4</v>
      </c>
      <c r="BC22">
        <f>MIN(B22:BA22)</f>
        <v>1</v>
      </c>
      <c r="BD22">
        <f>SUM(B22:BA22)</f>
        <v>30</v>
      </c>
    </row>
    <row r="23" spans="1:56" x14ac:dyDescent="0.35">
      <c r="A23" s="3" t="s">
        <v>10</v>
      </c>
      <c r="B23" s="2">
        <v>9</v>
      </c>
      <c r="C23" s="2">
        <v>3</v>
      </c>
      <c r="D23" s="2">
        <v>4</v>
      </c>
      <c r="E23" s="2">
        <v>1</v>
      </c>
      <c r="F23" s="2">
        <v>2</v>
      </c>
      <c r="G23" s="2">
        <v>3</v>
      </c>
      <c r="H23" s="2">
        <v>2</v>
      </c>
      <c r="I23" s="1"/>
      <c r="J23" s="2">
        <v>1</v>
      </c>
      <c r="K23" s="1"/>
      <c r="L23" s="1"/>
      <c r="M23" s="2">
        <v>1</v>
      </c>
      <c r="N23" s="1"/>
      <c r="O23" s="2">
        <v>1</v>
      </c>
      <c r="P23" s="1"/>
      <c r="Q23" s="1"/>
      <c r="R23" s="1"/>
      <c r="S23" s="2">
        <v>1</v>
      </c>
      <c r="T23" s="1"/>
      <c r="U23" s="1"/>
      <c r="V23" s="2">
        <v>1</v>
      </c>
      <c r="W23" s="2">
        <v>1</v>
      </c>
      <c r="X23" s="2">
        <v>2</v>
      </c>
      <c r="Y23" s="2">
        <v>1</v>
      </c>
      <c r="Z23" s="1"/>
      <c r="AA23" s="1"/>
      <c r="AB23" s="2">
        <v>2</v>
      </c>
      <c r="AC23" s="2">
        <v>1</v>
      </c>
      <c r="AD23" s="2">
        <v>1</v>
      </c>
      <c r="AE23" s="1"/>
      <c r="AF23" s="1"/>
      <c r="AG23" s="2">
        <v>1</v>
      </c>
      <c r="AH23" s="2">
        <v>1</v>
      </c>
      <c r="AI23" s="2">
        <v>8</v>
      </c>
      <c r="AJ23" s="2">
        <v>1</v>
      </c>
      <c r="AK23" s="2">
        <v>4</v>
      </c>
      <c r="AL23" s="2">
        <v>7</v>
      </c>
      <c r="AM23" s="2">
        <v>1</v>
      </c>
      <c r="AN23" s="2">
        <v>7</v>
      </c>
      <c r="AO23" s="2">
        <v>8</v>
      </c>
      <c r="AP23" s="2">
        <v>4</v>
      </c>
      <c r="AQ23" s="2">
        <v>1</v>
      </c>
      <c r="AR23" s="2">
        <v>3</v>
      </c>
      <c r="AS23" s="2">
        <v>4</v>
      </c>
      <c r="AT23" s="2">
        <v>5</v>
      </c>
      <c r="AU23" s="2">
        <v>3</v>
      </c>
      <c r="AV23" s="1"/>
      <c r="AW23" s="2">
        <v>4</v>
      </c>
      <c r="AX23" s="2">
        <v>5</v>
      </c>
      <c r="AY23" s="2">
        <v>7</v>
      </c>
      <c r="AZ23" s="1"/>
      <c r="BA23" s="1"/>
      <c r="BB23">
        <f>MAX(B23:BA23)</f>
        <v>9</v>
      </c>
      <c r="BC23">
        <f>MIN(B23:BA23)</f>
        <v>1</v>
      </c>
      <c r="BD23">
        <f>SUM(B23:BA23)</f>
        <v>111</v>
      </c>
    </row>
    <row r="24" spans="1:56" x14ac:dyDescent="0.35">
      <c r="A24" s="3" t="s">
        <v>9</v>
      </c>
      <c r="B24" s="2">
        <v>1</v>
      </c>
      <c r="C24" s="1"/>
      <c r="D24" s="1"/>
      <c r="E24" s="2">
        <v>1</v>
      </c>
      <c r="F24" s="2">
        <v>1</v>
      </c>
      <c r="G24" s="2">
        <v>1</v>
      </c>
      <c r="H24" s="1"/>
      <c r="I24" s="1"/>
      <c r="J24" s="1"/>
      <c r="K24" s="1"/>
      <c r="L24" s="2">
        <v>1</v>
      </c>
      <c r="M24" s="1"/>
      <c r="N24" s="1"/>
      <c r="O24" s="1"/>
      <c r="P24" s="1"/>
      <c r="Q24" s="2">
        <v>1</v>
      </c>
      <c r="R24" s="1"/>
      <c r="S24" s="1"/>
      <c r="T24" s="2">
        <v>1</v>
      </c>
      <c r="U24" s="1"/>
      <c r="V24" s="1"/>
      <c r="W24" s="1"/>
      <c r="X24" s="1"/>
      <c r="Y24" s="2">
        <v>1</v>
      </c>
      <c r="Z24" s="1"/>
      <c r="AA24" s="1"/>
      <c r="AB24" s="2">
        <v>1</v>
      </c>
      <c r="AC24" s="1"/>
      <c r="AD24" s="1"/>
      <c r="AE24" s="1"/>
      <c r="AF24" s="1"/>
      <c r="AG24" s="1"/>
      <c r="AH24" s="2">
        <v>3</v>
      </c>
      <c r="AI24" s="2">
        <v>2</v>
      </c>
      <c r="AJ24" s="2">
        <v>3</v>
      </c>
      <c r="AK24" s="2">
        <v>3</v>
      </c>
      <c r="AL24" s="1"/>
      <c r="AM24" s="2">
        <v>3</v>
      </c>
      <c r="AN24" s="2">
        <v>1</v>
      </c>
      <c r="AO24" s="2">
        <v>3</v>
      </c>
      <c r="AP24" s="2">
        <v>1</v>
      </c>
      <c r="AQ24" s="2">
        <v>1</v>
      </c>
      <c r="AR24" s="2">
        <v>1</v>
      </c>
      <c r="AS24" s="2">
        <v>5</v>
      </c>
      <c r="AT24" s="1"/>
      <c r="AU24" s="2">
        <v>1</v>
      </c>
      <c r="AV24" s="1"/>
      <c r="AW24" s="1"/>
      <c r="AX24" s="1"/>
      <c r="AY24" s="1"/>
      <c r="AZ24" s="1"/>
      <c r="BA24" s="1"/>
      <c r="BB24">
        <f>MAX(B24:BA24)</f>
        <v>5</v>
      </c>
      <c r="BC24">
        <f>MIN(B24:BA24)</f>
        <v>1</v>
      </c>
      <c r="BD24">
        <f>SUM(B24:BA24)</f>
        <v>36</v>
      </c>
    </row>
    <row r="25" spans="1:56" x14ac:dyDescent="0.35">
      <c r="A25" s="3" t="s">
        <v>8</v>
      </c>
      <c r="B25" s="2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v>1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>
        <f>MAX(B25:BA25)</f>
        <v>1</v>
      </c>
      <c r="BC25">
        <f>MIN(B25:BA25)</f>
        <v>1</v>
      </c>
      <c r="BD25">
        <f>SUM(B25:BA25)</f>
        <v>2</v>
      </c>
    </row>
    <row r="26" spans="1:56" x14ac:dyDescent="0.35">
      <c r="A26" s="3" t="s">
        <v>7</v>
      </c>
      <c r="B26" s="2">
        <v>105</v>
      </c>
      <c r="C26" s="2">
        <v>96</v>
      </c>
      <c r="D26" s="2">
        <v>59</v>
      </c>
      <c r="E26" s="2">
        <v>107</v>
      </c>
      <c r="F26" s="2">
        <v>148</v>
      </c>
      <c r="G26" s="2">
        <v>170</v>
      </c>
      <c r="H26" s="2">
        <v>174</v>
      </c>
      <c r="I26" s="2">
        <v>176</v>
      </c>
      <c r="J26" s="2">
        <v>185</v>
      </c>
      <c r="K26" s="2">
        <v>168</v>
      </c>
      <c r="L26" s="2">
        <v>179</v>
      </c>
      <c r="M26" s="2">
        <v>178</v>
      </c>
      <c r="N26" s="2">
        <v>164</v>
      </c>
      <c r="O26" s="2">
        <v>155</v>
      </c>
      <c r="P26" s="2">
        <v>174</v>
      </c>
      <c r="Q26" s="2">
        <v>167</v>
      </c>
      <c r="R26" s="2">
        <v>173</v>
      </c>
      <c r="S26" s="2">
        <v>183</v>
      </c>
      <c r="T26" s="2">
        <v>175</v>
      </c>
      <c r="U26" s="2">
        <v>165</v>
      </c>
      <c r="V26" s="2">
        <v>143</v>
      </c>
      <c r="W26" s="2">
        <v>127</v>
      </c>
      <c r="X26" s="2">
        <v>153</v>
      </c>
      <c r="Y26" s="2">
        <v>131</v>
      </c>
      <c r="Z26" s="2">
        <v>123</v>
      </c>
      <c r="AA26" s="2">
        <v>104</v>
      </c>
      <c r="AB26" s="2">
        <v>118</v>
      </c>
      <c r="AC26" s="2">
        <v>97</v>
      </c>
      <c r="AD26" s="2">
        <v>74</v>
      </c>
      <c r="AE26" s="2">
        <v>104</v>
      </c>
      <c r="AF26" s="2">
        <v>154</v>
      </c>
      <c r="AG26" s="2">
        <v>147</v>
      </c>
      <c r="AH26" s="2">
        <v>135</v>
      </c>
      <c r="AI26" s="2">
        <v>137</v>
      </c>
      <c r="AJ26" s="2">
        <v>142</v>
      </c>
      <c r="AK26" s="2">
        <v>125</v>
      </c>
      <c r="AL26" s="2">
        <v>151</v>
      </c>
      <c r="AM26" s="2">
        <v>143</v>
      </c>
      <c r="AN26" s="2">
        <v>145</v>
      </c>
      <c r="AO26" s="2">
        <v>143</v>
      </c>
      <c r="AP26" s="2">
        <v>140</v>
      </c>
      <c r="AQ26" s="2">
        <v>146</v>
      </c>
      <c r="AR26" s="2">
        <v>156</v>
      </c>
      <c r="AS26" s="2">
        <v>143</v>
      </c>
      <c r="AT26" s="2">
        <v>149</v>
      </c>
      <c r="AU26" s="2">
        <v>181</v>
      </c>
      <c r="AV26" s="2">
        <v>13</v>
      </c>
      <c r="AW26" s="2">
        <v>171</v>
      </c>
      <c r="AX26" s="2">
        <v>156</v>
      </c>
      <c r="AY26" s="2">
        <v>168</v>
      </c>
      <c r="AZ26" s="2">
        <v>6</v>
      </c>
      <c r="BA26" s="2">
        <v>5</v>
      </c>
      <c r="BB26">
        <f>MAX(B26:BA26)</f>
        <v>185</v>
      </c>
      <c r="BC26">
        <f>MIN(B26:BA26)</f>
        <v>5</v>
      </c>
      <c r="BD26">
        <f>SUM(B26:BA26)</f>
        <v>7131</v>
      </c>
    </row>
    <row r="27" spans="1:56" x14ac:dyDescent="0.35">
      <c r="A27" s="3" t="s">
        <v>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>
        <v>1</v>
      </c>
      <c r="V27" s="1"/>
      <c r="W27" s="2">
        <v>2</v>
      </c>
      <c r="X27" s="1"/>
      <c r="Y27" s="1"/>
      <c r="Z27" s="2">
        <v>1</v>
      </c>
      <c r="AA27" s="2">
        <v>2</v>
      </c>
      <c r="AB27" s="1"/>
      <c r="AC27" s="2">
        <v>2</v>
      </c>
      <c r="AD27" s="1"/>
      <c r="AE27" s="1"/>
      <c r="AF27" s="2">
        <v>2</v>
      </c>
      <c r="AG27" s="2">
        <v>1</v>
      </c>
      <c r="AH27" s="2">
        <v>1</v>
      </c>
      <c r="AI27" s="2">
        <v>1</v>
      </c>
      <c r="AJ27" s="1"/>
      <c r="AK27" s="1"/>
      <c r="AL27" s="1"/>
      <c r="AM27" s="1"/>
      <c r="AN27" s="2">
        <v>2</v>
      </c>
      <c r="AO27" s="1"/>
      <c r="AP27" s="2">
        <v>2</v>
      </c>
      <c r="AQ27" s="2">
        <v>1</v>
      </c>
      <c r="AR27" s="1"/>
      <c r="AS27" s="1"/>
      <c r="AT27" s="2">
        <v>1</v>
      </c>
      <c r="AU27" s="2">
        <v>1</v>
      </c>
      <c r="AV27" s="1"/>
      <c r="AW27" s="1"/>
      <c r="AX27" s="1"/>
      <c r="AY27" s="1"/>
      <c r="AZ27" s="1"/>
      <c r="BA27" s="1"/>
      <c r="BB27">
        <f>MAX(B27:BA27)</f>
        <v>2</v>
      </c>
      <c r="BC27">
        <f>MIN(B27:BA27)</f>
        <v>1</v>
      </c>
      <c r="BD27">
        <f>SUM(B27:BA27)</f>
        <v>20</v>
      </c>
    </row>
    <row r="28" spans="1:56" x14ac:dyDescent="0.35">
      <c r="A28" s="3" t="s">
        <v>5</v>
      </c>
      <c r="B28" s="2">
        <v>115</v>
      </c>
      <c r="C28" s="2">
        <v>101</v>
      </c>
      <c r="D28" s="2">
        <v>68</v>
      </c>
      <c r="E28" s="2">
        <v>85</v>
      </c>
      <c r="F28" s="2">
        <v>75</v>
      </c>
      <c r="G28" s="2">
        <v>94</v>
      </c>
      <c r="H28" s="2">
        <v>72</v>
      </c>
      <c r="I28" s="2">
        <v>105</v>
      </c>
      <c r="J28" s="2">
        <v>91</v>
      </c>
      <c r="K28" s="2">
        <v>83</v>
      </c>
      <c r="L28" s="2">
        <v>90</v>
      </c>
      <c r="M28" s="2">
        <v>72</v>
      </c>
      <c r="N28" s="2">
        <v>95</v>
      </c>
      <c r="O28" s="2">
        <v>107</v>
      </c>
      <c r="P28" s="2">
        <v>100</v>
      </c>
      <c r="Q28" s="2">
        <v>98</v>
      </c>
      <c r="R28" s="2">
        <v>129</v>
      </c>
      <c r="S28" s="2">
        <v>118</v>
      </c>
      <c r="T28" s="2">
        <v>105</v>
      </c>
      <c r="U28" s="2">
        <v>113</v>
      </c>
      <c r="V28" s="2">
        <v>88</v>
      </c>
      <c r="W28" s="2">
        <v>84</v>
      </c>
      <c r="X28" s="2">
        <v>113</v>
      </c>
      <c r="Y28" s="2">
        <v>96</v>
      </c>
      <c r="Z28" s="2">
        <v>101</v>
      </c>
      <c r="AA28" s="2">
        <v>69</v>
      </c>
      <c r="AB28" s="2">
        <v>74</v>
      </c>
      <c r="AC28" s="2">
        <v>111</v>
      </c>
      <c r="AD28" s="2">
        <v>79</v>
      </c>
      <c r="AE28" s="2">
        <v>99</v>
      </c>
      <c r="AF28" s="2">
        <v>85</v>
      </c>
      <c r="AG28" s="2">
        <v>90</v>
      </c>
      <c r="AH28" s="2">
        <v>78</v>
      </c>
      <c r="AI28" s="2">
        <v>122</v>
      </c>
      <c r="AJ28" s="2">
        <v>128</v>
      </c>
      <c r="AK28" s="2">
        <v>189</v>
      </c>
      <c r="AL28" s="2">
        <v>211</v>
      </c>
      <c r="AM28" s="2">
        <v>249</v>
      </c>
      <c r="AN28" s="2">
        <v>296</v>
      </c>
      <c r="AO28" s="2">
        <v>298</v>
      </c>
      <c r="AP28" s="2">
        <v>285</v>
      </c>
      <c r="AQ28" s="2">
        <v>323</v>
      </c>
      <c r="AR28" s="2">
        <v>309</v>
      </c>
      <c r="AS28" s="2">
        <v>311</v>
      </c>
      <c r="AT28" s="2">
        <v>303</v>
      </c>
      <c r="AU28" s="2">
        <v>323</v>
      </c>
      <c r="AV28" s="2">
        <v>10</v>
      </c>
      <c r="AW28" s="2">
        <v>411</v>
      </c>
      <c r="AX28" s="2">
        <v>340</v>
      </c>
      <c r="AY28" s="2">
        <v>283</v>
      </c>
      <c r="AZ28" s="2">
        <v>17</v>
      </c>
      <c r="BA28" s="2">
        <v>1</v>
      </c>
      <c r="BB28">
        <f>MAX(B28:BA28)</f>
        <v>411</v>
      </c>
      <c r="BC28">
        <f>MIN(B28:BA28)</f>
        <v>1</v>
      </c>
      <c r="BD28">
        <f>SUM(B28:BA28)</f>
        <v>7492</v>
      </c>
    </row>
    <row r="29" spans="1:56" x14ac:dyDescent="0.35">
      <c r="A29" s="3" t="s">
        <v>4</v>
      </c>
      <c r="B29" s="2">
        <v>16</v>
      </c>
      <c r="C29" s="2">
        <v>18</v>
      </c>
      <c r="D29" s="2">
        <v>13</v>
      </c>
      <c r="E29" s="2">
        <v>12</v>
      </c>
      <c r="F29" s="2">
        <v>12</v>
      </c>
      <c r="G29" s="2">
        <v>23</v>
      </c>
      <c r="H29" s="2">
        <v>7</v>
      </c>
      <c r="I29" s="2">
        <v>12</v>
      </c>
      <c r="J29" s="2">
        <v>20</v>
      </c>
      <c r="K29" s="2">
        <v>10</v>
      </c>
      <c r="L29" s="2">
        <v>13</v>
      </c>
      <c r="M29" s="2">
        <v>15</v>
      </c>
      <c r="N29" s="2">
        <v>12</v>
      </c>
      <c r="O29" s="2">
        <v>11</v>
      </c>
      <c r="P29" s="2">
        <v>8</v>
      </c>
      <c r="Q29" s="2">
        <v>9</v>
      </c>
      <c r="R29" s="2">
        <v>14</v>
      </c>
      <c r="S29" s="2">
        <v>12</v>
      </c>
      <c r="T29" s="2">
        <v>13</v>
      </c>
      <c r="U29" s="2">
        <v>14</v>
      </c>
      <c r="V29" s="2">
        <v>5</v>
      </c>
      <c r="W29" s="2">
        <v>12</v>
      </c>
      <c r="X29" s="2">
        <v>19</v>
      </c>
      <c r="Y29" s="2">
        <v>17</v>
      </c>
      <c r="Z29" s="2">
        <v>15</v>
      </c>
      <c r="AA29" s="2">
        <v>13</v>
      </c>
      <c r="AB29" s="2">
        <v>13</v>
      </c>
      <c r="AC29" s="2">
        <v>10</v>
      </c>
      <c r="AD29" s="2">
        <v>17</v>
      </c>
      <c r="AE29" s="2">
        <v>21</v>
      </c>
      <c r="AF29" s="2">
        <v>10</v>
      </c>
      <c r="AG29" s="2">
        <v>16</v>
      </c>
      <c r="AH29" s="2">
        <v>8</v>
      </c>
      <c r="AI29" s="2">
        <v>8</v>
      </c>
      <c r="AJ29" s="2">
        <v>8</v>
      </c>
      <c r="AK29" s="2">
        <v>12</v>
      </c>
      <c r="AL29" s="2">
        <v>12</v>
      </c>
      <c r="AM29" s="2">
        <v>12</v>
      </c>
      <c r="AN29" s="2">
        <v>19</v>
      </c>
      <c r="AO29" s="2">
        <v>12</v>
      </c>
      <c r="AP29" s="2">
        <v>15</v>
      </c>
      <c r="AQ29" s="2">
        <v>9</v>
      </c>
      <c r="AR29" s="2">
        <v>17</v>
      </c>
      <c r="AS29" s="2">
        <v>13</v>
      </c>
      <c r="AT29" s="2">
        <v>8</v>
      </c>
      <c r="AU29" s="2">
        <v>13</v>
      </c>
      <c r="AV29" s="2">
        <v>1</v>
      </c>
      <c r="AW29" s="2">
        <v>12</v>
      </c>
      <c r="AX29" s="2">
        <v>10</v>
      </c>
      <c r="AY29" s="2">
        <v>16</v>
      </c>
      <c r="AZ29" s="2">
        <v>2</v>
      </c>
      <c r="BA29" s="1"/>
      <c r="BB29">
        <f>MAX(B29:BA29)</f>
        <v>23</v>
      </c>
      <c r="BC29">
        <f>MIN(B29:BA29)</f>
        <v>1</v>
      </c>
      <c r="BD29">
        <f>SUM(B29:BA29)</f>
        <v>639</v>
      </c>
    </row>
    <row r="30" spans="1:56" x14ac:dyDescent="0.35">
      <c r="A30" s="3" t="s">
        <v>3</v>
      </c>
      <c r="B30" s="2">
        <v>241</v>
      </c>
      <c r="C30" s="2">
        <v>254</v>
      </c>
      <c r="D30" s="2">
        <v>166</v>
      </c>
      <c r="E30" s="2">
        <v>184</v>
      </c>
      <c r="F30" s="2">
        <v>201</v>
      </c>
      <c r="G30" s="2">
        <v>197</v>
      </c>
      <c r="H30" s="2">
        <v>205</v>
      </c>
      <c r="I30" s="2">
        <v>248</v>
      </c>
      <c r="J30" s="2">
        <v>258</v>
      </c>
      <c r="K30" s="2">
        <v>266</v>
      </c>
      <c r="L30" s="2">
        <v>285</v>
      </c>
      <c r="M30" s="2">
        <v>302</v>
      </c>
      <c r="N30" s="2">
        <v>280</v>
      </c>
      <c r="O30" s="2">
        <v>302</v>
      </c>
      <c r="P30" s="2">
        <v>287</v>
      </c>
      <c r="Q30" s="2">
        <v>295</v>
      </c>
      <c r="R30" s="2">
        <v>253</v>
      </c>
      <c r="S30" s="2">
        <v>255</v>
      </c>
      <c r="T30" s="2">
        <v>260</v>
      </c>
      <c r="U30" s="2">
        <v>301</v>
      </c>
      <c r="V30" s="2">
        <v>205</v>
      </c>
      <c r="W30" s="2">
        <v>225</v>
      </c>
      <c r="X30" s="2">
        <v>194</v>
      </c>
      <c r="Y30" s="2">
        <v>222</v>
      </c>
      <c r="Z30" s="2">
        <v>210</v>
      </c>
      <c r="AA30" s="2">
        <v>175</v>
      </c>
      <c r="AB30" s="2">
        <v>180</v>
      </c>
      <c r="AC30" s="2">
        <v>233</v>
      </c>
      <c r="AD30" s="2">
        <v>201</v>
      </c>
      <c r="AE30" s="2">
        <v>199</v>
      </c>
      <c r="AF30" s="2">
        <v>238</v>
      </c>
      <c r="AG30" s="2">
        <v>209</v>
      </c>
      <c r="AH30" s="2">
        <v>356</v>
      </c>
      <c r="AI30" s="2">
        <v>397</v>
      </c>
      <c r="AJ30" s="2">
        <v>444</v>
      </c>
      <c r="AK30" s="2">
        <v>515</v>
      </c>
      <c r="AL30" s="2">
        <v>602</v>
      </c>
      <c r="AM30" s="2">
        <v>660</v>
      </c>
      <c r="AN30" s="2">
        <v>695</v>
      </c>
      <c r="AO30" s="2">
        <v>661</v>
      </c>
      <c r="AP30" s="2">
        <v>772</v>
      </c>
      <c r="AQ30" s="2">
        <v>807</v>
      </c>
      <c r="AR30" s="2">
        <v>666</v>
      </c>
      <c r="AS30" s="2">
        <v>718</v>
      </c>
      <c r="AT30" s="2">
        <v>847</v>
      </c>
      <c r="AU30" s="2">
        <v>821</v>
      </c>
      <c r="AV30" s="2">
        <v>45</v>
      </c>
      <c r="AW30" s="2">
        <v>720</v>
      </c>
      <c r="AX30" s="2">
        <v>480</v>
      </c>
      <c r="AY30" s="2">
        <v>526</v>
      </c>
      <c r="AZ30" s="2">
        <v>32</v>
      </c>
      <c r="BA30" s="2">
        <v>11</v>
      </c>
      <c r="BB30">
        <f>MAX(B30:BA30)</f>
        <v>847</v>
      </c>
      <c r="BC30">
        <f>MIN(B30:BA30)</f>
        <v>11</v>
      </c>
      <c r="BD30">
        <f>SUM(B30:BA30)</f>
        <v>18306</v>
      </c>
    </row>
    <row r="31" spans="1:56" x14ac:dyDescent="0.35">
      <c r="A31" s="3" t="s">
        <v>2</v>
      </c>
      <c r="B31" s="2">
        <v>239</v>
      </c>
      <c r="C31" s="2">
        <v>220</v>
      </c>
      <c r="D31" s="2">
        <v>156</v>
      </c>
      <c r="E31" s="2">
        <v>176</v>
      </c>
      <c r="F31" s="2">
        <v>130</v>
      </c>
      <c r="G31" s="2">
        <v>188</v>
      </c>
      <c r="H31" s="2">
        <v>135</v>
      </c>
      <c r="I31" s="2">
        <v>218</v>
      </c>
      <c r="J31" s="2">
        <v>185</v>
      </c>
      <c r="K31" s="2">
        <v>186</v>
      </c>
      <c r="L31" s="2">
        <v>190</v>
      </c>
      <c r="M31" s="2">
        <v>171</v>
      </c>
      <c r="N31" s="2">
        <v>205</v>
      </c>
      <c r="O31" s="2">
        <v>224</v>
      </c>
      <c r="P31" s="2">
        <v>212</v>
      </c>
      <c r="Q31" s="2">
        <v>209</v>
      </c>
      <c r="R31" s="2">
        <v>257</v>
      </c>
      <c r="S31" s="2">
        <v>233</v>
      </c>
      <c r="T31" s="2">
        <v>228</v>
      </c>
      <c r="U31" s="2">
        <v>231</v>
      </c>
      <c r="V31" s="2">
        <v>175</v>
      </c>
      <c r="W31" s="2">
        <v>198</v>
      </c>
      <c r="X31" s="2">
        <v>239</v>
      </c>
      <c r="Y31" s="2">
        <v>209</v>
      </c>
      <c r="Z31" s="2">
        <v>226</v>
      </c>
      <c r="AA31" s="2">
        <v>148</v>
      </c>
      <c r="AB31" s="2">
        <v>158</v>
      </c>
      <c r="AC31" s="2">
        <v>220</v>
      </c>
      <c r="AD31" s="2">
        <v>160</v>
      </c>
      <c r="AE31" s="2">
        <v>217</v>
      </c>
      <c r="AF31" s="2">
        <v>176</v>
      </c>
      <c r="AG31" s="2">
        <v>199</v>
      </c>
      <c r="AH31" s="2">
        <v>166</v>
      </c>
      <c r="AI31" s="2">
        <v>242</v>
      </c>
      <c r="AJ31" s="2">
        <v>267</v>
      </c>
      <c r="AK31" s="2">
        <v>417</v>
      </c>
      <c r="AL31" s="2">
        <v>512</v>
      </c>
      <c r="AM31" s="2">
        <v>576</v>
      </c>
      <c r="AN31" s="2">
        <v>676</v>
      </c>
      <c r="AO31" s="2">
        <v>658</v>
      </c>
      <c r="AP31" s="2">
        <v>625</v>
      </c>
      <c r="AQ31" s="2">
        <v>706</v>
      </c>
      <c r="AR31" s="2">
        <v>672</v>
      </c>
      <c r="AS31" s="2">
        <v>650</v>
      </c>
      <c r="AT31" s="2">
        <v>649</v>
      </c>
      <c r="AU31" s="2">
        <v>694</v>
      </c>
      <c r="AV31" s="2">
        <v>22</v>
      </c>
      <c r="AW31" s="2">
        <v>868</v>
      </c>
      <c r="AX31" s="2">
        <v>695</v>
      </c>
      <c r="AY31" s="2">
        <v>583</v>
      </c>
      <c r="AZ31" s="2">
        <v>31</v>
      </c>
      <c r="BA31" s="2">
        <v>5</v>
      </c>
      <c r="BB31">
        <f>MAX(B31:BA31)</f>
        <v>868</v>
      </c>
      <c r="BC31">
        <f>MIN(B31:BA31)</f>
        <v>5</v>
      </c>
      <c r="BD31">
        <f>SUM(B31:BA31)</f>
        <v>16032</v>
      </c>
    </row>
    <row r="32" spans="1:56" x14ac:dyDescent="0.35">
      <c r="A32" s="3" t="s">
        <v>1</v>
      </c>
      <c r="B32" s="2">
        <v>43</v>
      </c>
      <c r="C32" s="2">
        <v>58</v>
      </c>
      <c r="D32" s="2">
        <v>40</v>
      </c>
      <c r="E32" s="2">
        <v>33</v>
      </c>
      <c r="F32" s="2">
        <v>41</v>
      </c>
      <c r="G32" s="2">
        <v>46</v>
      </c>
      <c r="H32" s="2">
        <v>48</v>
      </c>
      <c r="I32" s="2">
        <v>50</v>
      </c>
      <c r="J32" s="2">
        <v>53</v>
      </c>
      <c r="K32" s="2">
        <v>53</v>
      </c>
      <c r="L32" s="2">
        <v>66</v>
      </c>
      <c r="M32" s="2">
        <v>67</v>
      </c>
      <c r="N32" s="2">
        <v>67</v>
      </c>
      <c r="O32" s="2">
        <v>77</v>
      </c>
      <c r="P32" s="2">
        <v>71</v>
      </c>
      <c r="Q32" s="2">
        <v>62</v>
      </c>
      <c r="R32" s="2">
        <v>68</v>
      </c>
      <c r="S32" s="2">
        <v>88</v>
      </c>
      <c r="T32" s="2">
        <v>84</v>
      </c>
      <c r="U32" s="2">
        <v>81</v>
      </c>
      <c r="V32" s="2">
        <v>59</v>
      </c>
      <c r="W32" s="2">
        <v>61</v>
      </c>
      <c r="X32" s="2">
        <v>73</v>
      </c>
      <c r="Y32" s="2">
        <v>79</v>
      </c>
      <c r="Z32" s="2">
        <v>78</v>
      </c>
      <c r="AA32" s="2">
        <v>66</v>
      </c>
      <c r="AB32" s="2">
        <v>53</v>
      </c>
      <c r="AC32" s="2">
        <v>68</v>
      </c>
      <c r="AD32" s="2">
        <v>55</v>
      </c>
      <c r="AE32" s="2">
        <v>55</v>
      </c>
      <c r="AF32" s="2">
        <v>53</v>
      </c>
      <c r="AG32" s="2">
        <v>42</v>
      </c>
      <c r="AH32" s="2">
        <v>65</v>
      </c>
      <c r="AI32" s="2">
        <v>69</v>
      </c>
      <c r="AJ32" s="2">
        <v>34</v>
      </c>
      <c r="AK32" s="2">
        <v>60</v>
      </c>
      <c r="AL32" s="2">
        <v>57</v>
      </c>
      <c r="AM32" s="2">
        <v>41</v>
      </c>
      <c r="AN32" s="2">
        <v>61</v>
      </c>
      <c r="AO32" s="2">
        <v>60</v>
      </c>
      <c r="AP32" s="2">
        <v>58</v>
      </c>
      <c r="AQ32" s="2">
        <v>65</v>
      </c>
      <c r="AR32" s="2">
        <v>67</v>
      </c>
      <c r="AS32" s="2">
        <v>59</v>
      </c>
      <c r="AT32" s="2">
        <v>80</v>
      </c>
      <c r="AU32" s="2">
        <v>70</v>
      </c>
      <c r="AV32" s="2">
        <v>1</v>
      </c>
      <c r="AW32" s="2">
        <v>88</v>
      </c>
      <c r="AX32" s="2">
        <v>78</v>
      </c>
      <c r="AY32" s="2">
        <v>88</v>
      </c>
      <c r="AZ32" s="2">
        <v>2</v>
      </c>
      <c r="BA32" s="1"/>
      <c r="BB32">
        <f>MAX(B32:BA32)</f>
        <v>88</v>
      </c>
      <c r="BC32">
        <f>MIN(B32:BA32)</f>
        <v>1</v>
      </c>
      <c r="BD32">
        <f>SUM(B32:BA32)</f>
        <v>3041</v>
      </c>
    </row>
    <row r="33" spans="1:56" x14ac:dyDescent="0.35">
      <c r="A33" s="3" t="s">
        <v>0</v>
      </c>
      <c r="B33" s="2">
        <v>3</v>
      </c>
      <c r="C33" s="2">
        <v>2</v>
      </c>
      <c r="D33" s="2">
        <v>1</v>
      </c>
      <c r="E33" s="1"/>
      <c r="F33" s="2">
        <v>1</v>
      </c>
      <c r="G33" s="2">
        <v>1</v>
      </c>
      <c r="H33" s="1"/>
      <c r="I33" s="2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>
        <v>1</v>
      </c>
      <c r="AB33" s="1"/>
      <c r="AC33" s="1"/>
      <c r="AD33" s="1"/>
      <c r="AE33" s="1"/>
      <c r="AF33" s="1"/>
      <c r="AG33" s="1"/>
      <c r="AH33" s="1"/>
      <c r="AI33" s="1"/>
      <c r="AJ33" s="2">
        <v>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2">
        <v>1</v>
      </c>
      <c r="AV33" s="1"/>
      <c r="AW33" s="1"/>
      <c r="AX33" s="1"/>
      <c r="AY33" s="1"/>
      <c r="AZ33" s="1"/>
      <c r="BA33" s="1"/>
      <c r="BB33">
        <f>MAX(B33:BA33)</f>
        <v>3</v>
      </c>
      <c r="BC33">
        <f>MIN(B33:BA33)</f>
        <v>1</v>
      </c>
      <c r="BD33">
        <f>SUM(B33:BA33)</f>
        <v>12</v>
      </c>
    </row>
  </sheetData>
  <mergeCells count="2">
    <mergeCell ref="B1:AN1"/>
    <mergeCell ref="BB1:B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776B-3DF6-412C-BC36-9EDCC111C241}">
  <dimension ref="A1:BM104"/>
  <sheetViews>
    <sheetView zoomScale="70" zoomScaleNormal="70" workbookViewId="0">
      <selection activeCell="AV6" sqref="AV6:BK6"/>
    </sheetView>
  </sheetViews>
  <sheetFormatPr defaultRowHeight="14.5" x14ac:dyDescent="0.35"/>
  <cols>
    <col min="1" max="1" width="34.26953125" bestFit="1" customWidth="1"/>
    <col min="2" max="2" width="13.54296875" bestFit="1" customWidth="1"/>
    <col min="3" max="3" width="26.26953125" bestFit="1" customWidth="1"/>
    <col min="4" max="4" width="10.26953125" bestFit="1" customWidth="1"/>
    <col min="5" max="5" width="1.81640625" bestFit="1" customWidth="1"/>
    <col min="6" max="6" width="11.453125" bestFit="1" customWidth="1"/>
    <col min="7" max="7" width="27" customWidth="1"/>
    <col min="8" max="8" width="31.26953125" bestFit="1" customWidth="1"/>
    <col min="9" max="9" width="8.453125" bestFit="1" customWidth="1"/>
    <col min="10" max="10" width="2.81640625" customWidth="1"/>
    <col min="11" max="11" width="11.453125" bestFit="1" customWidth="1"/>
    <col min="12" max="12" width="6" customWidth="1"/>
    <col min="13" max="13" width="23.54296875" bestFit="1" customWidth="1"/>
    <col min="14" max="14" width="14.7265625" customWidth="1"/>
    <col min="15" max="15" width="3" customWidth="1"/>
    <col min="16" max="16" width="11.81640625" bestFit="1" customWidth="1"/>
    <col min="17" max="17" width="3.7265625" customWidth="1"/>
    <col min="18" max="18" width="16.26953125" bestFit="1" customWidth="1"/>
    <col min="19" max="19" width="18.1796875" bestFit="1" customWidth="1"/>
    <col min="20" max="20" width="11.81640625" bestFit="1" customWidth="1"/>
    <col min="21" max="21" width="3.26953125" customWidth="1"/>
    <col min="22" max="22" width="15.81640625" bestFit="1" customWidth="1"/>
    <col min="23" max="23" width="3.1796875" customWidth="1"/>
    <col min="24" max="24" width="23.54296875" bestFit="1" customWidth="1"/>
    <col min="25" max="25" width="14.7265625" bestFit="1" customWidth="1"/>
    <col min="26" max="26" width="3.1796875" customWidth="1"/>
    <col min="27" max="27" width="11.81640625" bestFit="1" customWidth="1"/>
    <col min="28" max="28" width="3.81640625" customWidth="1"/>
    <col min="29" max="29" width="26.81640625" bestFit="1" customWidth="1"/>
    <col min="30" max="30" width="23.54296875" bestFit="1" customWidth="1"/>
    <col min="31" max="31" width="11.81640625" bestFit="1" customWidth="1"/>
    <col min="32" max="32" width="4.26953125" customWidth="1"/>
    <col min="33" max="33" width="15.54296875" bestFit="1" customWidth="1"/>
    <col min="34" max="34" width="3.1796875" customWidth="1"/>
    <col min="35" max="35" width="23.54296875" bestFit="1" customWidth="1"/>
    <col min="36" max="36" width="14.7265625" bestFit="1" customWidth="1"/>
    <col min="37" max="37" width="3.81640625" customWidth="1"/>
    <col min="38" max="38" width="11.81640625" bestFit="1" customWidth="1"/>
    <col min="39" max="39" width="5" customWidth="1"/>
    <col min="40" max="40" width="26" bestFit="1" customWidth="1"/>
    <col min="41" max="41" width="23.54296875" bestFit="1" customWidth="1"/>
    <col min="42" max="42" width="11.81640625" bestFit="1" customWidth="1"/>
    <col min="43" max="43" width="4.26953125" customWidth="1"/>
    <col min="44" max="44" width="15.54296875" bestFit="1" customWidth="1"/>
    <col min="45" max="45" width="4.7265625" customWidth="1"/>
    <col min="46" max="46" width="23.54296875" bestFit="1" customWidth="1"/>
    <col min="47" max="47" width="14.7265625" bestFit="1" customWidth="1"/>
    <col min="48" max="48" width="3.81640625" customWidth="1"/>
    <col min="49" max="49" width="15.54296875" bestFit="1" customWidth="1"/>
    <col min="50" max="50" width="17.7265625" bestFit="1" customWidth="1"/>
    <col min="51" max="51" width="5.1796875" customWidth="1"/>
    <col min="52" max="52" width="23.54296875" bestFit="1" customWidth="1"/>
    <col min="53" max="53" width="10.453125" bestFit="1" customWidth="1"/>
    <col min="64" max="64" width="6.453125" customWidth="1"/>
    <col min="65" max="66" width="14.7265625" bestFit="1" customWidth="1"/>
    <col min="67" max="67" width="4" customWidth="1"/>
    <col min="68" max="68" width="15.54296875" bestFit="1" customWidth="1"/>
    <col min="70" max="70" width="14.7265625" bestFit="1" customWidth="1"/>
    <col min="71" max="71" width="20" bestFit="1" customWidth="1"/>
  </cols>
  <sheetData>
    <row r="1" spans="1:65" x14ac:dyDescent="0.35">
      <c r="B1" s="8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spans="1:65" x14ac:dyDescent="0.35">
      <c r="A2" s="34" t="s">
        <v>148</v>
      </c>
      <c r="B2" s="36">
        <v>1.6</v>
      </c>
      <c r="C2" s="31" t="s">
        <v>147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</row>
    <row r="3" spans="1:65" x14ac:dyDescent="0.35">
      <c r="A3" s="34" t="s">
        <v>146</v>
      </c>
      <c r="B3" s="33">
        <v>1</v>
      </c>
    </row>
    <row r="4" spans="1:65" x14ac:dyDescent="0.35">
      <c r="A4" s="1" t="s">
        <v>145</v>
      </c>
      <c r="B4" s="32">
        <v>0.9</v>
      </c>
      <c r="C4" s="31" t="s">
        <v>144</v>
      </c>
    </row>
    <row r="5" spans="1:65" x14ac:dyDescent="0.35">
      <c r="A5" s="23"/>
      <c r="B5" s="22"/>
    </row>
    <row r="6" spans="1:65" x14ac:dyDescent="0.35">
      <c r="A6" s="23"/>
      <c r="B6" s="30"/>
      <c r="C6" s="26" t="s">
        <v>143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4"/>
      <c r="O6" s="27" t="s">
        <v>142</v>
      </c>
      <c r="P6" s="27"/>
      <c r="Q6" s="27"/>
      <c r="R6" s="27"/>
      <c r="S6" s="27"/>
      <c r="T6" s="27"/>
      <c r="U6" s="27"/>
      <c r="V6" s="27"/>
      <c r="W6" s="27"/>
      <c r="X6" s="27"/>
      <c r="Y6" s="29"/>
      <c r="Z6" s="28" t="s">
        <v>141</v>
      </c>
      <c r="AA6" s="27"/>
      <c r="AB6" s="27"/>
      <c r="AC6" s="27"/>
      <c r="AD6" s="27"/>
      <c r="AE6" s="27"/>
      <c r="AF6" s="27"/>
      <c r="AG6" s="27"/>
      <c r="AH6" s="27"/>
      <c r="AI6" s="27"/>
      <c r="AJ6" s="29"/>
      <c r="AK6" s="28" t="s">
        <v>140</v>
      </c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6" t="s">
        <v>139</v>
      </c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4"/>
    </row>
    <row r="7" spans="1:65" ht="15" thickBot="1" x14ac:dyDescent="0.4">
      <c r="A7" s="23"/>
      <c r="B7" s="22"/>
    </row>
    <row r="8" spans="1:65" ht="15" thickBot="1" x14ac:dyDescent="0.4">
      <c r="AX8" s="15" t="s">
        <v>97</v>
      </c>
      <c r="BA8" t="s">
        <v>96</v>
      </c>
      <c r="BB8" s="14">
        <v>0.5</v>
      </c>
      <c r="BC8" s="14">
        <v>0.33</v>
      </c>
      <c r="BD8" s="14">
        <v>0.25</v>
      </c>
      <c r="BE8" s="14">
        <v>0.2</v>
      </c>
      <c r="BF8" s="14">
        <f>1/6</f>
        <v>0.16666666666666666</v>
      </c>
      <c r="BG8" s="14">
        <f>1/7</f>
        <v>0.14285714285714285</v>
      </c>
      <c r="BH8" s="14">
        <f>1/8</f>
        <v>0.125</v>
      </c>
      <c r="BI8" s="14">
        <f>1/9</f>
        <v>0.1111111111111111</v>
      </c>
      <c r="BJ8" s="14">
        <v>0.1</v>
      </c>
    </row>
    <row r="9" spans="1:65" x14ac:dyDescent="0.35">
      <c r="A9" s="21" t="s">
        <v>138</v>
      </c>
      <c r="I9" t="s">
        <v>75</v>
      </c>
      <c r="K9" t="s">
        <v>74</v>
      </c>
      <c r="N9" t="s">
        <v>92</v>
      </c>
      <c r="P9" t="s">
        <v>38</v>
      </c>
      <c r="R9" t="s">
        <v>95</v>
      </c>
      <c r="T9" t="s">
        <v>38</v>
      </c>
      <c r="V9" t="s">
        <v>91</v>
      </c>
      <c r="Y9" t="s">
        <v>92</v>
      </c>
      <c r="AA9" t="s">
        <v>38</v>
      </c>
      <c r="AC9" t="s">
        <v>94</v>
      </c>
      <c r="AE9" t="s">
        <v>38</v>
      </c>
      <c r="AG9" t="s">
        <v>91</v>
      </c>
      <c r="AJ9" t="s">
        <v>92</v>
      </c>
      <c r="AL9" t="s">
        <v>38</v>
      </c>
      <c r="AN9" t="s">
        <v>137</v>
      </c>
      <c r="AP9" t="s">
        <v>38</v>
      </c>
      <c r="AR9" t="s">
        <v>91</v>
      </c>
      <c r="AU9" t="s">
        <v>92</v>
      </c>
      <c r="AW9" t="s">
        <v>91</v>
      </c>
      <c r="AX9" t="s">
        <v>90</v>
      </c>
      <c r="BB9" t="s">
        <v>89</v>
      </c>
      <c r="BC9" t="s">
        <v>88</v>
      </c>
      <c r="BD9" t="s">
        <v>87</v>
      </c>
      <c r="BE9" t="s">
        <v>86</v>
      </c>
      <c r="BF9" t="s">
        <v>85</v>
      </c>
      <c r="BG9" t="s">
        <v>84</v>
      </c>
      <c r="BH9" t="s">
        <v>83</v>
      </c>
      <c r="BI9" t="s">
        <v>82</v>
      </c>
      <c r="BJ9" t="s">
        <v>81</v>
      </c>
      <c r="BK9" t="s">
        <v>80</v>
      </c>
    </row>
    <row r="10" spans="1:65" x14ac:dyDescent="0.35">
      <c r="A10" s="20" t="s">
        <v>136</v>
      </c>
      <c r="D10" t="s">
        <v>75</v>
      </c>
      <c r="F10" t="s">
        <v>74</v>
      </c>
      <c r="H10" t="s">
        <v>5</v>
      </c>
      <c r="I10">
        <f>ROUND(DemandSchedule!BB28*B2,0)</f>
        <v>658</v>
      </c>
      <c r="J10" t="s">
        <v>39</v>
      </c>
      <c r="K10">
        <f>ROUND('[1]IG(1IAR)'!AA1*B3*B4,0)</f>
        <v>247</v>
      </c>
      <c r="M10" t="s">
        <v>3</v>
      </c>
      <c r="N10">
        <f>IF(D11-F11&lt;0,0,D11-F11)</f>
        <v>728</v>
      </c>
      <c r="O10" t="s">
        <v>39</v>
      </c>
      <c r="P10">
        <f>T10+T12+T14</f>
        <v>728</v>
      </c>
      <c r="R10" s="16" t="s">
        <v>135</v>
      </c>
      <c r="S10" t="s">
        <v>3</v>
      </c>
      <c r="T10">
        <f>IF(AND(N10&gt;0,V10&lt;N10),V10,N10)</f>
        <v>103</v>
      </c>
      <c r="U10" t="s">
        <v>39</v>
      </c>
      <c r="V10" s="16">
        <f>ROUND('[1]IG(2IAR)'!C1*CapacityModel!B3*B4,0)</f>
        <v>103</v>
      </c>
      <c r="X10" t="s">
        <v>3</v>
      </c>
      <c r="Y10">
        <f>N10-P10</f>
        <v>0</v>
      </c>
      <c r="Z10" t="s">
        <v>39</v>
      </c>
      <c r="AA10">
        <f>AE10+AE13+AE16</f>
        <v>0</v>
      </c>
      <c r="AC10" s="16" t="s">
        <v>134</v>
      </c>
      <c r="AD10" t="s">
        <v>3</v>
      </c>
      <c r="AE10">
        <f>IF(AND(Y10&gt;0,AG10&lt;Y10),AG10,Y10)</f>
        <v>0</v>
      </c>
      <c r="AF10" t="s">
        <v>39</v>
      </c>
      <c r="AG10" s="6">
        <f>ROUND('[1]IG(3IAR)'!B1*B3*B4,0)</f>
        <v>150</v>
      </c>
      <c r="AI10" t="s">
        <v>3</v>
      </c>
      <c r="AJ10">
        <f>Y10-AA10</f>
        <v>0</v>
      </c>
      <c r="AK10" t="s">
        <v>39</v>
      </c>
      <c r="AL10">
        <f>AP13</f>
        <v>0</v>
      </c>
      <c r="AN10" s="16" t="s">
        <v>133</v>
      </c>
      <c r="AO10" t="s">
        <v>22</v>
      </c>
      <c r="AP10">
        <f>IF(AND(AJ13&gt;0,AR10&lt;AJ13),AR10,AJ13)</f>
        <v>11</v>
      </c>
      <c r="AQ10" t="s">
        <v>39</v>
      </c>
      <c r="AR10" s="6">
        <f>ROUND('[1]IG(4IAR)'!B1*B3*B4,0)</f>
        <v>11</v>
      </c>
      <c r="AT10" t="s">
        <v>3</v>
      </c>
      <c r="AU10">
        <f>AJ10-AL10</f>
        <v>0</v>
      </c>
      <c r="AV10" t="s">
        <v>39</v>
      </c>
      <c r="AW10">
        <f>BK12</f>
        <v>135</v>
      </c>
      <c r="AX10" t="str">
        <f>IF(AU10&gt;AW10, "Fail","Success")</f>
        <v>Success</v>
      </c>
      <c r="AZ10" s="10" t="s">
        <v>3</v>
      </c>
      <c r="BA10" t="s">
        <v>56</v>
      </c>
      <c r="BB10">
        <f>ROUND('[1]Outside IAR 4'!D1*$B$3*$B$4,0)</f>
        <v>1990</v>
      </c>
      <c r="BC10">
        <f>ROUND('[1]Outside IAR 4'!E1*$B$3*$B$4,0)</f>
        <v>346</v>
      </c>
      <c r="BD10">
        <f>ROUND('[1]Outside IAR 4'!F1*$B$3*$B$4,0)</f>
        <v>96</v>
      </c>
      <c r="BE10">
        <f>ROUND('[1]Outside IAR 4'!G1*$B$3*$B$4,0)</f>
        <v>55</v>
      </c>
      <c r="BF10">
        <f>ROUND('[1]Outside IAR 4'!H1*$B$3*$B$4,0)</f>
        <v>30</v>
      </c>
      <c r="BG10">
        <f>ROUND('[1]Outside IAR 4'!I1*$B$3*$B$4,0)</f>
        <v>18</v>
      </c>
      <c r="BH10">
        <f>ROUND('[1]Outside IAR 4'!J1*$B$3*$B$4,0)</f>
        <v>6</v>
      </c>
      <c r="BI10">
        <f>ROUND('[1]Outside IAR 4'!K1*$B$3*$B$4,0)</f>
        <v>0</v>
      </c>
      <c r="BJ10">
        <f>ROUND('[1]Outside IAR 4'!L1*$B$3*$B$4,0)</f>
        <v>1</v>
      </c>
      <c r="BK10">
        <f>SUM(BB10:BJ10)</f>
        <v>2542</v>
      </c>
    </row>
    <row r="11" spans="1:65" x14ac:dyDescent="0.35">
      <c r="C11" t="s">
        <v>3</v>
      </c>
      <c r="D11">
        <f>ROUND(DemandSchedule!BB30*B2,0)</f>
        <v>1355</v>
      </c>
      <c r="E11" t="s">
        <v>39</v>
      </c>
      <c r="F11">
        <f>ROUND('[1]IG(1IAR)'!AC1*B3*B4,0)</f>
        <v>627</v>
      </c>
      <c r="H11" t="s">
        <v>2</v>
      </c>
      <c r="I11">
        <f>ROUND(DemandSchedule!BB31*B2,0)</f>
        <v>1389</v>
      </c>
      <c r="J11" t="s">
        <v>39</v>
      </c>
      <c r="K11">
        <f>ROUND('[1]IG(1IAR)'!AD1*B3*B4,0)</f>
        <v>1007</v>
      </c>
      <c r="M11" t="s">
        <v>5</v>
      </c>
      <c r="N11">
        <f>IF(I10-K10&gt;0,I10-K10,0)</f>
        <v>411</v>
      </c>
      <c r="O11" t="s">
        <v>39</v>
      </c>
      <c r="P11">
        <f>T11+T16+T18</f>
        <v>145</v>
      </c>
      <c r="R11" s="16"/>
      <c r="S11" t="s">
        <v>5</v>
      </c>
      <c r="T11">
        <f>IF(T10=V10,0,IF(AND(N11&gt;0,V10&lt;N11),V10-T10,N11))</f>
        <v>0</v>
      </c>
      <c r="U11" t="s">
        <v>39</v>
      </c>
      <c r="V11" s="16"/>
      <c r="X11" t="s">
        <v>5</v>
      </c>
      <c r="Y11">
        <f>N11-P11</f>
        <v>266</v>
      </c>
      <c r="Z11" t="s">
        <v>39</v>
      </c>
      <c r="AA11">
        <f>AE11+AE14+AE19</f>
        <v>178</v>
      </c>
      <c r="AC11" s="16"/>
      <c r="AD11" t="s">
        <v>5</v>
      </c>
      <c r="AE11">
        <f>IF(AE10=AG10,0,IF(AND(Y11&gt;0,AG10&lt;Y11),AG10-AE10,Y11))</f>
        <v>150</v>
      </c>
      <c r="AF11" t="s">
        <v>39</v>
      </c>
      <c r="AG11" s="6"/>
      <c r="AI11" t="s">
        <v>5</v>
      </c>
      <c r="AJ11">
        <f>Y11-AA11</f>
        <v>88</v>
      </c>
      <c r="AK11" t="s">
        <v>39</v>
      </c>
      <c r="AL11">
        <f>AP11</f>
        <v>0</v>
      </c>
      <c r="AN11" s="16"/>
      <c r="AO11" t="s">
        <v>5</v>
      </c>
      <c r="AP11">
        <f>IF(AP10=AR10,0,IF(AND(AJ11&gt;0,AR10&lt;AJ11),AR10-AP10,AJ11))</f>
        <v>0</v>
      </c>
      <c r="AQ11" t="s">
        <v>39</v>
      </c>
      <c r="AR11" s="6"/>
      <c r="AT11" t="s">
        <v>5</v>
      </c>
      <c r="AU11">
        <f>AJ11-AL11</f>
        <v>88</v>
      </c>
      <c r="AV11" t="s">
        <v>39</v>
      </c>
      <c r="AW11">
        <f>BK15</f>
        <v>139</v>
      </c>
      <c r="AX11" t="str">
        <f>IF(AU11&gt;AW11, "Fail","Success")</f>
        <v>Success</v>
      </c>
      <c r="AZ11" s="10"/>
      <c r="BA11" t="s">
        <v>55</v>
      </c>
      <c r="BB11">
        <f>V10+V12+V14</f>
        <v>1910</v>
      </c>
      <c r="BC11">
        <f>AG10+AG13+AG16</f>
        <v>182</v>
      </c>
      <c r="BD11">
        <f>AR10</f>
        <v>11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f>SUM(BB11:BJ11)</f>
        <v>2103</v>
      </c>
    </row>
    <row r="12" spans="1:65" x14ac:dyDescent="0.35">
      <c r="H12" t="s">
        <v>22</v>
      </c>
      <c r="I12">
        <f>ROUND(DemandSchedule!BB11*B2,0)</f>
        <v>194</v>
      </c>
      <c r="J12" t="s">
        <v>39</v>
      </c>
      <c r="K12">
        <f>ROUND('[1]IG(1IAR)'!J1*B3*B4,0)</f>
        <v>64</v>
      </c>
      <c r="M12" t="s">
        <v>2</v>
      </c>
      <c r="N12">
        <f>IF(I11-K11&gt;0,I11-K11,0)</f>
        <v>382</v>
      </c>
      <c r="O12" t="s">
        <v>39</v>
      </c>
      <c r="P12">
        <f>T13+T17+T20</f>
        <v>382</v>
      </c>
      <c r="R12" s="16" t="s">
        <v>132</v>
      </c>
      <c r="S12" t="s">
        <v>3</v>
      </c>
      <c r="T12">
        <f>IF(AND(N10&gt;0,V12&lt;N10-T10,T10+T11=V10),V12,N10-T10)</f>
        <v>625</v>
      </c>
      <c r="U12" t="s">
        <v>39</v>
      </c>
      <c r="V12" s="6">
        <f>ROUND('[1]IG(2IAR)'!D1*B3*B4,0)</f>
        <v>1778</v>
      </c>
      <c r="X12" t="s">
        <v>2</v>
      </c>
      <c r="Y12">
        <f>N12-P12</f>
        <v>0</v>
      </c>
      <c r="Z12" t="s">
        <v>39</v>
      </c>
      <c r="AA12">
        <f>AE12+AE17+AE20</f>
        <v>0</v>
      </c>
      <c r="AC12" s="16"/>
      <c r="AD12" t="s">
        <v>2</v>
      </c>
      <c r="AE12">
        <f>IF(AE10+AE11=AG10,0,IF(AND(Y12&gt;0,AG10&lt;Y12),AG10-AE10-AE11,Y12))</f>
        <v>0</v>
      </c>
      <c r="AF12" t="s">
        <v>39</v>
      </c>
      <c r="AG12" s="6"/>
      <c r="AI12" t="s">
        <v>2</v>
      </c>
      <c r="AJ12">
        <f>Y12-AA12</f>
        <v>0</v>
      </c>
      <c r="AK12" t="s">
        <v>39</v>
      </c>
      <c r="AL12">
        <f>AP12</f>
        <v>0</v>
      </c>
      <c r="AN12" s="16"/>
      <c r="AO12" t="s">
        <v>2</v>
      </c>
      <c r="AP12">
        <f>IF(AP10+AP11=AR10,0,IF(AND(AJ12&gt;0,AR10&lt;AJ12),AR10-AP10-AP11,AJ12))</f>
        <v>0</v>
      </c>
      <c r="AQ12" t="s">
        <v>39</v>
      </c>
      <c r="AR12" s="6"/>
      <c r="AT12" t="s">
        <v>2</v>
      </c>
      <c r="AU12">
        <f>AJ12-AL12</f>
        <v>0</v>
      </c>
      <c r="AV12" t="s">
        <v>39</v>
      </c>
      <c r="AW12">
        <f>BK18</f>
        <v>157</v>
      </c>
      <c r="AX12" t="str">
        <f>IF(AU12&gt;AW12, "Fail","Success")</f>
        <v>Success</v>
      </c>
      <c r="AZ12" s="10"/>
      <c r="BA12" t="s">
        <v>53</v>
      </c>
      <c r="BB12" s="19">
        <f>ROUND((BB10-BB11)*BB8,0)</f>
        <v>40</v>
      </c>
      <c r="BC12" s="19">
        <f>ROUND((BC10-BC11)*BC8,0)</f>
        <v>54</v>
      </c>
      <c r="BD12" s="19">
        <f>ROUND((BD10-BD11)*BD8,0)</f>
        <v>21</v>
      </c>
      <c r="BE12" s="19">
        <f>ROUND(BE10*BE8,0)</f>
        <v>11</v>
      </c>
      <c r="BF12" s="19">
        <f>ROUND(BF10*BF8,0)</f>
        <v>5</v>
      </c>
      <c r="BG12" s="19">
        <f>ROUND(BG10*BG8,0)</f>
        <v>3</v>
      </c>
      <c r="BH12" s="19">
        <f>ROUND(BH10*BH8,0)</f>
        <v>1</v>
      </c>
      <c r="BI12" s="19">
        <f>ROUND(BI10*BI8,0)</f>
        <v>0</v>
      </c>
      <c r="BJ12" s="19">
        <f>ROUND(BJ10*BJ8,0)</f>
        <v>0</v>
      </c>
      <c r="BK12">
        <f>SUM(BB12:BJ12)</f>
        <v>135</v>
      </c>
    </row>
    <row r="13" spans="1:65" x14ac:dyDescent="0.35">
      <c r="M13" t="s">
        <v>22</v>
      </c>
      <c r="N13">
        <f>IF(I12-K12&gt;0,I12-K12,0)</f>
        <v>130</v>
      </c>
      <c r="O13" t="s">
        <v>39</v>
      </c>
      <c r="P13">
        <f>T15+T19+T21</f>
        <v>50</v>
      </c>
      <c r="R13" s="16"/>
      <c r="S13" t="s">
        <v>2</v>
      </c>
      <c r="T13">
        <f>IF(T12=V12,0,IF(AND(N12&gt;0,V12&lt;N12),V12-T12,N12))</f>
        <v>382</v>
      </c>
      <c r="U13" t="s">
        <v>39</v>
      </c>
      <c r="V13" s="6"/>
      <c r="X13" t="s">
        <v>22</v>
      </c>
      <c r="Y13">
        <f>N13-P13</f>
        <v>80</v>
      </c>
      <c r="Z13" t="s">
        <v>39</v>
      </c>
      <c r="AA13">
        <f>AE15+AE18+AE21</f>
        <v>22</v>
      </c>
      <c r="AC13" s="16" t="s">
        <v>131</v>
      </c>
      <c r="AD13" t="s">
        <v>3</v>
      </c>
      <c r="AE13">
        <f>IF(AND(Y10&gt;0,AG13&lt;Y10-AE10,AE10+AE11+AE12=AG10),AG13,Y10-AE10)</f>
        <v>0</v>
      </c>
      <c r="AF13" t="s">
        <v>39</v>
      </c>
      <c r="AG13" s="6">
        <f>ROUND('[1]IG(3IAR)'!C1*B3*B4,0)</f>
        <v>10</v>
      </c>
      <c r="AI13" t="s">
        <v>22</v>
      </c>
      <c r="AJ13">
        <f>Y13-AA13</f>
        <v>58</v>
      </c>
      <c r="AK13" t="s">
        <v>39</v>
      </c>
      <c r="AL13">
        <f>AP10</f>
        <v>11</v>
      </c>
      <c r="AN13" s="16"/>
      <c r="AO13" t="s">
        <v>3</v>
      </c>
      <c r="AP13">
        <f>IF(AP10+AP11+AP12=AR10,0,IF(AND(AJ10&gt;0,AR10&lt;AJ10),AR10-AP10-AP11-AP12,AJ10))</f>
        <v>0</v>
      </c>
      <c r="AQ13" t="s">
        <v>39</v>
      </c>
      <c r="AR13" s="6"/>
      <c r="AT13" t="s">
        <v>22</v>
      </c>
      <c r="AU13">
        <f>AJ13-AL13</f>
        <v>47</v>
      </c>
      <c r="AV13" t="s">
        <v>39</v>
      </c>
      <c r="AW13">
        <f>BK21</f>
        <v>64</v>
      </c>
      <c r="AX13" t="str">
        <f>IF(AU13&gt;AW13, "Fail","Success")</f>
        <v>Success</v>
      </c>
      <c r="AZ13" s="10" t="s">
        <v>5</v>
      </c>
      <c r="BA13" t="s">
        <v>56</v>
      </c>
      <c r="BB13" s="19">
        <f>ROUND('[1]Outside IAR 4'!AB1*$B$3*$B$4,0)</f>
        <v>308</v>
      </c>
      <c r="BC13" s="19">
        <f>ROUND('[1]Outside IAR 4'!AC1*$B$3*$B$4,0)</f>
        <v>280</v>
      </c>
      <c r="BD13" s="19">
        <f>ROUND('[1]Outside IAR 4'!AD1*$B$3*$B$4,0)</f>
        <v>161</v>
      </c>
      <c r="BE13" s="19">
        <f>ROUND('[1]Outside IAR 4'!AE1*$B$3*$B$4,0)</f>
        <v>94</v>
      </c>
      <c r="BF13" s="19">
        <f>ROUND('[1]Outside IAR 4'!AF1*$B$3*$B$4,0)</f>
        <v>66</v>
      </c>
      <c r="BG13" s="19">
        <f>ROUND('[1]Outside IAR 4'!AG1*$B$3*$B$4,0)</f>
        <v>31</v>
      </c>
      <c r="BH13" s="19">
        <f>ROUND('[1]Outside IAR 4'!AH1*$B$3*$B$4,0)</f>
        <v>15</v>
      </c>
      <c r="BI13" s="19">
        <f>ROUND('[1]Outside IAR 4'!AI1*$B$3*$B$4,0)</f>
        <v>6</v>
      </c>
      <c r="BJ13" s="19">
        <f>ROUND('[1]Outside IAR 4'!AJ1*$B$3*$B$4,0)</f>
        <v>2</v>
      </c>
      <c r="BK13">
        <f>SUM(BB13:BJ13)</f>
        <v>963</v>
      </c>
    </row>
    <row r="14" spans="1:65" x14ac:dyDescent="0.35">
      <c r="R14" s="16" t="s">
        <v>130</v>
      </c>
      <c r="S14" t="s">
        <v>3</v>
      </c>
      <c r="T14">
        <f>IF(AND(N10&gt;0,V14&lt;N10-T12-T10,T12+T13=V12,T10+T11=V10),V14,N10-T12-T10)</f>
        <v>0</v>
      </c>
      <c r="U14" t="s">
        <v>39</v>
      </c>
      <c r="V14" s="6">
        <f>ROUND('[1]IG(2IAR)'!F1*B3*B4,0)</f>
        <v>29</v>
      </c>
      <c r="AC14" s="16"/>
      <c r="AD14" t="s">
        <v>5</v>
      </c>
      <c r="AE14">
        <f>IF(AE13=AG13,0,IF(AND(Y11&gt;0,AG13&lt;Y11-AE11,AE10+AE11+AE12=AG10),AG13-AE13,Y11-AE11))</f>
        <v>10</v>
      </c>
      <c r="AF14" t="s">
        <v>39</v>
      </c>
      <c r="AG14" s="6"/>
      <c r="AP14" t="s">
        <v>38</v>
      </c>
      <c r="AR14" t="s">
        <v>37</v>
      </c>
      <c r="AZ14" s="10"/>
      <c r="BA14" t="s">
        <v>55</v>
      </c>
      <c r="BB14">
        <f>V10+V16+V18</f>
        <v>248</v>
      </c>
      <c r="BC14">
        <f>AG10+AG13+AG19</f>
        <v>178</v>
      </c>
      <c r="BD14">
        <f>AR10</f>
        <v>11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f>SUM(BB14:BJ14)</f>
        <v>437</v>
      </c>
    </row>
    <row r="15" spans="1:65" x14ac:dyDescent="0.35">
      <c r="R15" s="16"/>
      <c r="S15" t="s">
        <v>124</v>
      </c>
      <c r="T15">
        <f>IF(T14=V14,0,IF(AND(N13&gt;0,V14&lt;N13),V14-T14,N13))</f>
        <v>29</v>
      </c>
      <c r="U15" t="s">
        <v>39</v>
      </c>
      <c r="V15" s="6"/>
      <c r="AC15" s="16"/>
      <c r="AD15" t="s">
        <v>22</v>
      </c>
      <c r="AE15">
        <f>IF(AE13+AE14=AG13,0,IF(AND(Y13&gt;0,AG13&lt;Y13),AG13-AE13-AE14,Y13))</f>
        <v>0</v>
      </c>
      <c r="AF15" t="s">
        <v>39</v>
      </c>
      <c r="AG15" s="6"/>
      <c r="AP15">
        <f>SUM(AP10:AP13)</f>
        <v>11</v>
      </c>
      <c r="AR15">
        <f>AR10</f>
        <v>11</v>
      </c>
      <c r="AZ15" s="10"/>
      <c r="BA15" t="s">
        <v>53</v>
      </c>
      <c r="BB15" s="19">
        <f>ROUND((BB13-BB14)*BB8,0)</f>
        <v>30</v>
      </c>
      <c r="BC15" s="19">
        <f>ROUND((BC13-BC14)*BC8,0)</f>
        <v>34</v>
      </c>
      <c r="BD15" s="19">
        <f>ROUND((BD13-BD14)*BD8,0)</f>
        <v>38</v>
      </c>
      <c r="BE15" s="19">
        <f>ROUND((BE13-BE14)*BE8,0)</f>
        <v>19</v>
      </c>
      <c r="BF15" s="19">
        <f>ROUND((BF13-BF14)*BF8,0)</f>
        <v>11</v>
      </c>
      <c r="BG15" s="19">
        <f>ROUND((BG13-BG14)*BG8,0)</f>
        <v>4</v>
      </c>
      <c r="BH15" s="19">
        <f>ROUND((BH13-BH14)*BH8,0)</f>
        <v>2</v>
      </c>
      <c r="BI15" s="19">
        <f>ROUND((BI13-BI14)*BI8,0)</f>
        <v>1</v>
      </c>
      <c r="BJ15" s="19">
        <f>ROUND((BJ13-BJ14)*BJ8,0)</f>
        <v>0</v>
      </c>
      <c r="BK15">
        <f>SUM(BB15:BJ15)</f>
        <v>139</v>
      </c>
    </row>
    <row r="16" spans="1:65" x14ac:dyDescent="0.35">
      <c r="R16" s="16" t="s">
        <v>129</v>
      </c>
      <c r="S16" t="s">
        <v>5</v>
      </c>
      <c r="T16">
        <f>IF(AND(N11&gt;0,V16&lt;N11-T11,T11+T10=V10),V16,N11-T11)</f>
        <v>119</v>
      </c>
      <c r="U16" t="s">
        <v>39</v>
      </c>
      <c r="V16" s="6">
        <f>ROUND('[1]IG(2IAR)'!B1*B3*B4,0)</f>
        <v>119</v>
      </c>
      <c r="AC16" s="16" t="s">
        <v>128</v>
      </c>
      <c r="AD16" t="s">
        <v>3</v>
      </c>
      <c r="AE16">
        <f>IF(AND(Y10&gt;0,AG16&lt;Y10-AE10-AE13,AE10+AE11+AE12=AG10,AE13+AE14+AE15=AG13),AG16,Y10-AE10-AE13)</f>
        <v>0</v>
      </c>
      <c r="AF16" t="s">
        <v>39</v>
      </c>
      <c r="AG16" s="6">
        <f>ROUND('[1]IG(3IAR)'!E1*B3*B4,0)</f>
        <v>22</v>
      </c>
      <c r="AZ16" s="10" t="s">
        <v>2</v>
      </c>
      <c r="BA16" t="s">
        <v>56</v>
      </c>
      <c r="BB16" s="19">
        <f>ROUND('[1]Outside IAR 4'!P1*$B$3*$B$4,0)</f>
        <v>1998</v>
      </c>
      <c r="BC16" s="19">
        <f>ROUND('[1]Outside IAR 4'!Q1*$B$3*$B$4,0)</f>
        <v>369</v>
      </c>
      <c r="BD16" s="19">
        <f>ROUND('[1]Outside IAR 4'!R1*$B$3*$B$4,0)</f>
        <v>131</v>
      </c>
      <c r="BE16" s="19">
        <f>ROUND('[1]Outside IAR 4'!S1*$B$3*$B$4,0)</f>
        <v>72</v>
      </c>
      <c r="BF16" s="19">
        <f>ROUND('[1]Outside IAR 4'!T1*$B$3*$B$4,0)</f>
        <v>41</v>
      </c>
      <c r="BG16" s="19">
        <f>ROUND('[1]Outside IAR 4'!U1*$B$3*$B$4,0)</f>
        <v>26</v>
      </c>
      <c r="BH16" s="19">
        <f>ROUND('[1]Outside IAR 4'!V1*$B$3*$B$4,0)</f>
        <v>14</v>
      </c>
      <c r="BI16" s="19">
        <f>ROUND('[1]Outside IAR 4'!W1*$B$3*$B$4,0)</f>
        <v>5</v>
      </c>
      <c r="BJ16" s="19">
        <f>ROUND('[1]Outside IAR 4'!X1*$B$3*$B$4,0)</f>
        <v>2</v>
      </c>
      <c r="BK16">
        <f>SUM(BB16:BJ16)</f>
        <v>2658</v>
      </c>
    </row>
    <row r="17" spans="1:63" x14ac:dyDescent="0.35">
      <c r="R17" s="16"/>
      <c r="S17" t="s">
        <v>2</v>
      </c>
      <c r="T17">
        <f>IF(T16=V16,0,IF(AND(N12&gt;0,V16&lt;N12-T13,T12+T13=V12),V16-T16,N12-T13))</f>
        <v>0</v>
      </c>
      <c r="U17" t="s">
        <v>39</v>
      </c>
      <c r="V17" s="6"/>
      <c r="AC17" s="16"/>
      <c r="AD17" t="s">
        <v>2</v>
      </c>
      <c r="AE17">
        <f>IF(AE16=AG16,0,IF(AND(Y12&gt;0,AG16&lt;Y12-AE12,AE10+AE11+AE12=AG10),AG16-AE16,Y12-AE12))</f>
        <v>0</v>
      </c>
      <c r="AF17" t="s">
        <v>39</v>
      </c>
      <c r="AG17" s="6"/>
      <c r="AZ17" s="10"/>
      <c r="BA17" t="s">
        <v>55</v>
      </c>
      <c r="BB17">
        <f>V12+V16+V20</f>
        <v>1918</v>
      </c>
      <c r="BC17">
        <f>AG10+AG16+AG19</f>
        <v>190</v>
      </c>
      <c r="BD17">
        <f>AR10</f>
        <v>11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f>SUM(BB17:BJ17)</f>
        <v>2119</v>
      </c>
    </row>
    <row r="18" spans="1:63" x14ac:dyDescent="0.35">
      <c r="R18" s="16" t="s">
        <v>127</v>
      </c>
      <c r="S18" t="s">
        <v>5</v>
      </c>
      <c r="T18">
        <f>IF(AND(N11&gt;0,V18&lt;N11-T11-T16,T11+T10=V10,T16+T17=V16),V18,N11-T11-T16)</f>
        <v>26</v>
      </c>
      <c r="U18" t="s">
        <v>39</v>
      </c>
      <c r="V18" s="6">
        <f>ROUND('[1]IG(2IAR)'!H1*B3*B4,0)</f>
        <v>26</v>
      </c>
      <c r="AC18" s="16"/>
      <c r="AD18" t="s">
        <v>22</v>
      </c>
      <c r="AE18">
        <f>IF(AE16+AE17=AG16,0,IF(AND(Y13&gt;0,AG16&lt;Y13-AE15,AE13+AE14+AE15=AG13),AG16-AE16-AE17,Y13-AE15))</f>
        <v>22</v>
      </c>
      <c r="AF18" t="s">
        <v>39</v>
      </c>
      <c r="AG18" s="6"/>
      <c r="AZ18" s="10"/>
      <c r="BA18" t="s">
        <v>53</v>
      </c>
      <c r="BB18" s="19">
        <f>ROUND((BB16-BB17)*BB8,0)</f>
        <v>40</v>
      </c>
      <c r="BC18" s="19">
        <f>ROUND((BC16-BC17)*BC8,0)</f>
        <v>59</v>
      </c>
      <c r="BD18" s="19">
        <f>ROUND((BD16-BD17)*BD8,0)</f>
        <v>30</v>
      </c>
      <c r="BE18" s="19">
        <f>ROUND((BE16-BE17)*BE8,0)</f>
        <v>14</v>
      </c>
      <c r="BF18" s="19">
        <f>ROUND((BF16-BF17)*BF8,0)</f>
        <v>7</v>
      </c>
      <c r="BG18" s="19">
        <f>ROUND((BG16-BG17)*BG8,0)</f>
        <v>4</v>
      </c>
      <c r="BH18" s="19">
        <f>ROUND((BH16-BH17)*BH8,0)</f>
        <v>2</v>
      </c>
      <c r="BI18" s="19">
        <f>ROUND((BI16-BI17)*BI8,0)</f>
        <v>1</v>
      </c>
      <c r="BJ18" s="19">
        <f>ROUND((BJ16-BJ17)*BJ8,0)</f>
        <v>0</v>
      </c>
      <c r="BK18">
        <f>SUM(BB18:BJ18)</f>
        <v>157</v>
      </c>
    </row>
    <row r="19" spans="1:63" x14ac:dyDescent="0.35">
      <c r="R19" s="16"/>
      <c r="S19" t="s">
        <v>124</v>
      </c>
      <c r="T19">
        <f>IF(T18=V18,0,IF(AND(N13&gt;0,V18&lt;N13-T15,T14+T15=V14),V18,N13-T15))</f>
        <v>0</v>
      </c>
      <c r="U19" t="s">
        <v>39</v>
      </c>
      <c r="V19" s="6"/>
      <c r="AC19" s="16" t="s">
        <v>126</v>
      </c>
      <c r="AD19" t="s">
        <v>5</v>
      </c>
      <c r="AE19">
        <f>IF(AND(Y11&gt;0,AG19&lt;Y11-AE14-AE11,AE10+AE11+AE12=AG10,AE13+AE14+AE15=AG13),AG19,Y11-AE14-AE11)</f>
        <v>18</v>
      </c>
      <c r="AF19" t="s">
        <v>39</v>
      </c>
      <c r="AG19" s="6">
        <f>ROUND('[1]IG(3IAR)'!D1*B3*B4,0)</f>
        <v>18</v>
      </c>
      <c r="AZ19" s="10" t="s">
        <v>22</v>
      </c>
      <c r="BA19" t="s">
        <v>56</v>
      </c>
      <c r="BB19" s="19">
        <f>ROUND('[1]Outside IAR 4'!AN1*$B$3*$B$4,0)</f>
        <v>104</v>
      </c>
      <c r="BC19" s="19">
        <f>ROUND('[1]Outside IAR 4'!AO1*$B$3*$B$4,0)</f>
        <v>101</v>
      </c>
      <c r="BD19" s="19">
        <f>ROUND('[1]Outside IAR 4'!AP1*$B$3*$B$4,0)</f>
        <v>67</v>
      </c>
      <c r="BE19" s="19">
        <f>ROUND('[1]Outside IAR 4'!AQ1*$B$3*$B$4,0)</f>
        <v>40</v>
      </c>
      <c r="BF19" s="19">
        <f>ROUND('[1]Outside IAR 4'!AR1*$B$3*$B$4,0)</f>
        <v>32</v>
      </c>
      <c r="BG19" s="19">
        <f>ROUND('[1]Outside IAR 4'!AS1*$B$3*$B$4,0)</f>
        <v>19</v>
      </c>
      <c r="BH19" s="19">
        <f>ROUND('[1]Outside IAR 4'!AT1*$B$3*$B$4,0)</f>
        <v>12</v>
      </c>
      <c r="BI19" s="19">
        <f>ROUND('[1]Outside IAR 4'!AU1*$B$3*$B$4,0)</f>
        <v>5</v>
      </c>
      <c r="BJ19" s="19">
        <f>ROUND('[1]Outside IAR 4'!AV1*$B$3*$B$4,0)</f>
        <v>2</v>
      </c>
      <c r="BK19">
        <f>SUM(BB19:BJ19)</f>
        <v>382</v>
      </c>
    </row>
    <row r="20" spans="1:63" x14ac:dyDescent="0.35">
      <c r="R20" s="16" t="s">
        <v>125</v>
      </c>
      <c r="S20" t="s">
        <v>2</v>
      </c>
      <c r="T20">
        <f>IF(AND(N12&gt;0,V20&lt;N12-T17-T13,T12+T13=V12,T16+T17=V16),V20,N12-T17-T13)</f>
        <v>0</v>
      </c>
      <c r="U20" t="s">
        <v>39</v>
      </c>
      <c r="V20" s="6">
        <f>ROUND('[1]IG(2IAR)'!G1*B3*B4,0)</f>
        <v>21</v>
      </c>
      <c r="AC20" s="16"/>
      <c r="AD20" t="s">
        <v>2</v>
      </c>
      <c r="AE20">
        <f>IF(AE19=AG19,0,IF(AND(Y12&gt;0,AG19&lt;Y12-AE17-AE12,AE10+AE11+AE12=AG10,AE16+AE17+AE18=AG16),AG19-AE19,Y12-AE17-AE12))</f>
        <v>0</v>
      </c>
      <c r="AF20" t="s">
        <v>39</v>
      </c>
      <c r="AG20" s="6"/>
      <c r="AZ20" s="10"/>
      <c r="BA20" t="s">
        <v>55</v>
      </c>
      <c r="BB20">
        <f>V14+V18+V20</f>
        <v>76</v>
      </c>
      <c r="BC20">
        <f>AG13+AG16+AG19</f>
        <v>50</v>
      </c>
      <c r="BD20">
        <f>AR10</f>
        <v>11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f>SUM(BB20:BJ20)</f>
        <v>137</v>
      </c>
    </row>
    <row r="21" spans="1:63" x14ac:dyDescent="0.35">
      <c r="R21" s="16"/>
      <c r="S21" t="s">
        <v>124</v>
      </c>
      <c r="T21">
        <f>IF(T20=V20,0,IF(AND(N13&gt;0,V20&lt;N13-T19-T15,T18+T19=V18,T14+T15=V14),V20,N13-T19-T15))</f>
        <v>21</v>
      </c>
      <c r="U21" t="s">
        <v>39</v>
      </c>
      <c r="V21" s="6"/>
      <c r="AC21" s="16"/>
      <c r="AD21" t="s">
        <v>22</v>
      </c>
      <c r="AE21">
        <f>IF(AE19+AE20=AG19,0,IF(AND(Y13&gt;0,AG19&lt;Y13-AE18-AE15,AE13+AE14+AE15=AG13,AE16+AE17+AE18=AG16),AG19-AE19-AE20,Y13-AE18-AE15))</f>
        <v>0</v>
      </c>
      <c r="AF21" t="s">
        <v>39</v>
      </c>
      <c r="AG21" s="6"/>
      <c r="AZ21" s="10"/>
      <c r="BA21" t="s">
        <v>53</v>
      </c>
      <c r="BB21" s="19">
        <f>ROUND((BB19-BB20)*BB8,0)</f>
        <v>14</v>
      </c>
      <c r="BC21" s="19">
        <f>ROUND((BC19-BC20)*BC8,0)</f>
        <v>17</v>
      </c>
      <c r="BD21" s="19">
        <f>ROUND((BD19-BD20)*BD8,0)</f>
        <v>14</v>
      </c>
      <c r="BE21" s="19">
        <f>ROUND((BE19-BE20)*BE8,0)</f>
        <v>8</v>
      </c>
      <c r="BF21" s="19">
        <f>ROUND((BF19-BF20)*BF8,0)</f>
        <v>5</v>
      </c>
      <c r="BG21" s="19">
        <f>ROUND((BG19-BG20)*BG8,0)</f>
        <v>3</v>
      </c>
      <c r="BH21" s="19">
        <f>ROUND((BH19-BH20)*BH8,0)</f>
        <v>2</v>
      </c>
      <c r="BI21" s="19">
        <f>ROUND((BI19-BI20)*BI8,0)</f>
        <v>1</v>
      </c>
      <c r="BJ21" s="19">
        <f>ROUND((BJ19-BJ20)*BJ8,0)</f>
        <v>0</v>
      </c>
      <c r="BK21">
        <f>SUM(BB21:BJ21)</f>
        <v>64</v>
      </c>
    </row>
    <row r="22" spans="1:63" x14ac:dyDescent="0.35">
      <c r="T22" t="s">
        <v>38</v>
      </c>
      <c r="V22" t="s">
        <v>37</v>
      </c>
      <c r="AE22" t="s">
        <v>38</v>
      </c>
      <c r="AG22" t="s">
        <v>37</v>
      </c>
      <c r="AZ22" s="10"/>
      <c r="BB22" s="19"/>
      <c r="BC22" s="19"/>
      <c r="BD22" s="19"/>
      <c r="BE22" s="19"/>
      <c r="BF22" s="19"/>
      <c r="BG22" s="19"/>
      <c r="BH22" s="19"/>
      <c r="BI22" s="19"/>
      <c r="BJ22" s="19"/>
    </row>
    <row r="23" spans="1:63" x14ac:dyDescent="0.35">
      <c r="T23">
        <f>SUM(T10:T21)</f>
        <v>1305</v>
      </c>
      <c r="U23" t="s">
        <v>39</v>
      </c>
      <c r="V23">
        <f>SUM(V10:V21)</f>
        <v>2076</v>
      </c>
      <c r="AE23">
        <f>SUM(AE10:AE21)</f>
        <v>200</v>
      </c>
      <c r="AF23" t="s">
        <v>39</v>
      </c>
      <c r="AG23">
        <f>SUM(AG10:AG21)</f>
        <v>200</v>
      </c>
      <c r="AZ23" s="10"/>
    </row>
    <row r="24" spans="1:63" x14ac:dyDescent="0.35">
      <c r="AZ24" s="10"/>
    </row>
    <row r="25" spans="1:63" x14ac:dyDescent="0.35">
      <c r="AZ25" s="10"/>
    </row>
    <row r="26" spans="1:63" ht="15" thickBot="1" x14ac:dyDescent="0.4">
      <c r="AZ26" s="10"/>
    </row>
    <row r="27" spans="1:63" ht="15" thickBot="1" x14ac:dyDescent="0.4">
      <c r="AX27" s="15" t="s">
        <v>97</v>
      </c>
      <c r="AZ27" s="10"/>
      <c r="BA27" t="s">
        <v>96</v>
      </c>
      <c r="BB27" s="14">
        <v>0.5</v>
      </c>
      <c r="BC27" s="14">
        <v>0.33</v>
      </c>
      <c r="BD27" s="14">
        <v>0.25</v>
      </c>
      <c r="BE27" s="14">
        <v>0.2</v>
      </c>
      <c r="BF27" s="14">
        <f>1/6</f>
        <v>0.16666666666666666</v>
      </c>
      <c r="BG27" s="14">
        <f>1/7</f>
        <v>0.14285714285714285</v>
      </c>
      <c r="BH27" s="14">
        <f>1/8</f>
        <v>0.125</v>
      </c>
      <c r="BI27" s="14">
        <f>1/9</f>
        <v>0.1111111111111111</v>
      </c>
      <c r="BJ27" s="14">
        <v>0.1</v>
      </c>
    </row>
    <row r="28" spans="1:63" x14ac:dyDescent="0.35">
      <c r="I28" t="s">
        <v>75</v>
      </c>
      <c r="K28" t="s">
        <v>74</v>
      </c>
      <c r="N28" t="s">
        <v>92</v>
      </c>
      <c r="P28" t="s">
        <v>38</v>
      </c>
      <c r="R28" t="s">
        <v>95</v>
      </c>
      <c r="T28" t="s">
        <v>38</v>
      </c>
      <c r="V28" t="s">
        <v>91</v>
      </c>
      <c r="Y28" t="s">
        <v>92</v>
      </c>
      <c r="AA28" t="s">
        <v>38</v>
      </c>
      <c r="AC28" t="s">
        <v>94</v>
      </c>
      <c r="AE28" t="s">
        <v>38</v>
      </c>
      <c r="AG28" t="s">
        <v>91</v>
      </c>
      <c r="AJ28" t="s">
        <v>92</v>
      </c>
      <c r="AL28" t="s">
        <v>38</v>
      </c>
      <c r="AN28" t="s">
        <v>93</v>
      </c>
      <c r="AP28" t="s">
        <v>38</v>
      </c>
      <c r="AR28" t="s">
        <v>91</v>
      </c>
      <c r="AU28" t="s">
        <v>92</v>
      </c>
      <c r="AW28" t="s">
        <v>91</v>
      </c>
      <c r="AX28" t="s">
        <v>90</v>
      </c>
      <c r="AZ28" s="10"/>
      <c r="BB28" t="s">
        <v>89</v>
      </c>
      <c r="BC28" t="s">
        <v>88</v>
      </c>
      <c r="BD28" t="s">
        <v>87</v>
      </c>
      <c r="BE28" t="s">
        <v>86</v>
      </c>
      <c r="BF28" t="s">
        <v>85</v>
      </c>
      <c r="BG28" t="s">
        <v>84</v>
      </c>
      <c r="BH28" t="s">
        <v>83</v>
      </c>
      <c r="BI28" t="s">
        <v>82</v>
      </c>
      <c r="BJ28" t="s">
        <v>81</v>
      </c>
      <c r="BK28" t="s">
        <v>80</v>
      </c>
    </row>
    <row r="29" spans="1:63" ht="15" customHeight="1" x14ac:dyDescent="0.35">
      <c r="A29" s="18" t="s">
        <v>123</v>
      </c>
      <c r="D29" t="s">
        <v>75</v>
      </c>
      <c r="F29" t="s">
        <v>74</v>
      </c>
      <c r="H29" t="s">
        <v>29</v>
      </c>
      <c r="I29">
        <f>ROUND(DemandSchedule!BB4*B2,0)</f>
        <v>38</v>
      </c>
      <c r="J29" t="s">
        <v>39</v>
      </c>
      <c r="K29">
        <f>ROUND('[1]IG(1IAR)'!C1*B3*B4,0)</f>
        <v>6</v>
      </c>
      <c r="M29" t="s">
        <v>27</v>
      </c>
      <c r="N29">
        <f>IF(D30-F30&lt;0,0,D30-F30)</f>
        <v>50</v>
      </c>
      <c r="O29" t="s">
        <v>39</v>
      </c>
      <c r="P29">
        <f>T29+T31+T33</f>
        <v>50</v>
      </c>
      <c r="R29" s="16" t="s">
        <v>122</v>
      </c>
      <c r="S29" t="s">
        <v>114</v>
      </c>
      <c r="T29">
        <f>IF(AND(N29&gt;0,V29&lt;N29),V29,N29)</f>
        <v>1</v>
      </c>
      <c r="U29" t="s">
        <v>39</v>
      </c>
      <c r="V29" s="6">
        <f>ROUND('[1]IG(2IAR)'!AD1*B3*B4,0)</f>
        <v>1</v>
      </c>
      <c r="X29" t="s">
        <v>27</v>
      </c>
      <c r="Y29">
        <f>N29-P29</f>
        <v>0</v>
      </c>
      <c r="Z29" t="s">
        <v>39</v>
      </c>
      <c r="AA29">
        <f>AE29+AE32+AE35</f>
        <v>0</v>
      </c>
      <c r="AC29" s="16" t="s">
        <v>121</v>
      </c>
      <c r="AD29" t="s">
        <v>114</v>
      </c>
      <c r="AE29">
        <f>IF(AND(Y29&gt;0,AG29&lt;Y29),AG29,Y29)</f>
        <v>0</v>
      </c>
      <c r="AF29" t="s">
        <v>39</v>
      </c>
      <c r="AG29" s="6">
        <f>ROUND('[1]IG(3IAR)'!AO1*B3*B4,0)</f>
        <v>1</v>
      </c>
      <c r="AI29" t="s">
        <v>27</v>
      </c>
      <c r="AJ29">
        <f>Y29-AA29</f>
        <v>0</v>
      </c>
      <c r="AK29" t="s">
        <v>39</v>
      </c>
      <c r="AL29">
        <f>AP29</f>
        <v>0</v>
      </c>
      <c r="AN29" s="12" t="s">
        <v>120</v>
      </c>
      <c r="AO29" t="s">
        <v>27</v>
      </c>
      <c r="AP29">
        <f>IF(AND(AJ29&gt;0,AR29&lt;AJ29),AR29,AJ29)</f>
        <v>0</v>
      </c>
      <c r="AQ29" t="s">
        <v>39</v>
      </c>
      <c r="AR29" s="16">
        <f>ROUND('[1]IG(4IAR)'!AL1*B3*B4,0)</f>
        <v>5</v>
      </c>
      <c r="AT29" t="s">
        <v>27</v>
      </c>
      <c r="AU29">
        <f>AJ29-AL29</f>
        <v>0</v>
      </c>
      <c r="AV29" t="s">
        <v>39</v>
      </c>
      <c r="AW29">
        <f>BK31</f>
        <v>21</v>
      </c>
      <c r="AX29" t="str">
        <f>IF(AU29&gt;AW29,"Fail","Success")</f>
        <v>Success</v>
      </c>
      <c r="AZ29" s="10" t="s">
        <v>27</v>
      </c>
      <c r="BA29" t="s">
        <v>56</v>
      </c>
      <c r="BB29">
        <f>ROUND('[1]Outside IAR 4'!BX1*$B$3*$B$4,0)</f>
        <v>92</v>
      </c>
      <c r="BC29">
        <f>ROUND('[1]Outside IAR 4'!BY1*$B$3*$B$4,0)</f>
        <v>36</v>
      </c>
      <c r="BD29">
        <f>ROUND('[1]Outside IAR 4'!BZ1*$B$3*$B$4,0)</f>
        <v>29</v>
      </c>
      <c r="BE29">
        <f>ROUND('[1]Outside IAR 4'!CA1*$B$3*$B$4,0)</f>
        <v>11</v>
      </c>
      <c r="BF29">
        <f>ROUND('[1]Outside IAR 4'!CB1*$B$3*$B$4,0)</f>
        <v>4</v>
      </c>
      <c r="BG29">
        <f>ROUND('[1]Outside IAR 4'!CC1*$B$3*$B$4,0)</f>
        <v>4</v>
      </c>
      <c r="BH29">
        <f>ROUND('[1]Outside IAR 4'!CD1*$B$3*$B$4,0)</f>
        <v>3</v>
      </c>
      <c r="BI29">
        <f>ROUND('[1]Outside IAR 4'!CE1*$B$3*$B$4,0)</f>
        <v>1</v>
      </c>
      <c r="BJ29">
        <f>ROUND('[1]Outside IAR 4'!CF1*$B$3*$B$4,0)</f>
        <v>1</v>
      </c>
      <c r="BK29">
        <f>SUM(BB29:BJ29)</f>
        <v>181</v>
      </c>
    </row>
    <row r="30" spans="1:63" x14ac:dyDescent="0.35">
      <c r="C30" t="s">
        <v>27</v>
      </c>
      <c r="D30">
        <f>ROUND(DemandSchedule!BB6*B2,0)</f>
        <v>74</v>
      </c>
      <c r="E30" t="s">
        <v>39</v>
      </c>
      <c r="F30">
        <f>ROUND('[1]IG(1IAR)'!E1*B3*B4,0)</f>
        <v>24</v>
      </c>
      <c r="H30" t="s">
        <v>26</v>
      </c>
      <c r="I30">
        <f>ROUND(DemandSchedule!BB7*B2,0)</f>
        <v>74</v>
      </c>
      <c r="J30" t="s">
        <v>39</v>
      </c>
      <c r="K30">
        <f>ROUND('[1]IG(1IAR)'!F1*B3*B4,0)</f>
        <v>25</v>
      </c>
      <c r="M30" t="s">
        <v>29</v>
      </c>
      <c r="N30">
        <f>IF(I29-K29&lt;0,0,I29-K29)</f>
        <v>32</v>
      </c>
      <c r="O30" t="s">
        <v>39</v>
      </c>
      <c r="P30">
        <f>T30+T35+T37</f>
        <v>4</v>
      </c>
      <c r="R30" s="16"/>
      <c r="S30" t="s">
        <v>29</v>
      </c>
      <c r="T30">
        <f>IF(T29=V29,0,IF(AND(N30&gt;0,V29&lt;N30),V29-T29,N30))</f>
        <v>0</v>
      </c>
      <c r="U30" t="s">
        <v>39</v>
      </c>
      <c r="V30" s="6"/>
      <c r="X30" t="s">
        <v>29</v>
      </c>
      <c r="Y30">
        <f>N30-P30</f>
        <v>28</v>
      </c>
      <c r="Z30" t="s">
        <v>39</v>
      </c>
      <c r="AA30">
        <f>AE30+AE33+AE39</f>
        <v>2</v>
      </c>
      <c r="AC30" s="16"/>
      <c r="AD30" t="s">
        <v>29</v>
      </c>
      <c r="AE30">
        <f>IF(AE29=AG29,0,IF(AND(Y30&gt;0,AG29&lt;Y30),AG29-AE29,Y30))</f>
        <v>1</v>
      </c>
      <c r="AF30" t="s">
        <v>39</v>
      </c>
      <c r="AG30" s="6"/>
      <c r="AI30" t="s">
        <v>29</v>
      </c>
      <c r="AJ30">
        <f>Y30-AA30</f>
        <v>26</v>
      </c>
      <c r="AK30" t="s">
        <v>39</v>
      </c>
      <c r="AL30">
        <f>AP30</f>
        <v>5</v>
      </c>
      <c r="AN30" s="12"/>
      <c r="AO30" t="s">
        <v>29</v>
      </c>
      <c r="AP30">
        <f>IF(AP29=AR29,0,IF(AND(AJ30&gt;0,AR29&lt;AJ30),AR29-AP29,AJ30))</f>
        <v>5</v>
      </c>
      <c r="AQ30" t="s">
        <v>39</v>
      </c>
      <c r="AR30" s="16"/>
      <c r="AT30" t="s">
        <v>29</v>
      </c>
      <c r="AU30">
        <f>AJ30-AL30</f>
        <v>21</v>
      </c>
      <c r="AV30" t="s">
        <v>39</v>
      </c>
      <c r="AW30">
        <f>BK34</f>
        <v>11</v>
      </c>
      <c r="AX30" t="str">
        <f>IF(AU30&gt;AW30,"Fail","Success")</f>
        <v>Fail</v>
      </c>
      <c r="AZ30" s="10"/>
      <c r="BA30" t="s">
        <v>55</v>
      </c>
      <c r="BB30">
        <f>V29+V31+V33</f>
        <v>82</v>
      </c>
      <c r="BC30">
        <f>AG29+AG32+AG35</f>
        <v>17</v>
      </c>
      <c r="BD30">
        <f>AR29</f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f>SUM(BB30:BJ30)</f>
        <v>104</v>
      </c>
    </row>
    <row r="31" spans="1:63" x14ac:dyDescent="0.35">
      <c r="H31" t="s">
        <v>28</v>
      </c>
      <c r="I31">
        <f>ROUND(DemandSchedule!BB5*B2,0)</f>
        <v>40</v>
      </c>
      <c r="J31" t="s">
        <v>39</v>
      </c>
      <c r="K31">
        <f>ROUND('[1]IG(1IAR)'!D1*B3*B4,0)</f>
        <v>7</v>
      </c>
      <c r="M31" t="s">
        <v>26</v>
      </c>
      <c r="N31">
        <f>IF(I30-K30&lt;0,0,I30-K30)</f>
        <v>49</v>
      </c>
      <c r="O31" t="s">
        <v>39</v>
      </c>
      <c r="P31">
        <f>T32+T36+T40</f>
        <v>28</v>
      </c>
      <c r="R31" s="16" t="s">
        <v>119</v>
      </c>
      <c r="S31" t="s">
        <v>114</v>
      </c>
      <c r="T31">
        <f>IF(AND(N29&gt;0,V31&lt;N29-T29,T29+T30=V29),V31,N29-T29)</f>
        <v>49</v>
      </c>
      <c r="U31" t="s">
        <v>39</v>
      </c>
      <c r="V31" s="6">
        <f>ROUND('[1]IG(2IAR)'!AE1*B3*B4,0)</f>
        <v>77</v>
      </c>
      <c r="X31" t="s">
        <v>26</v>
      </c>
      <c r="Y31">
        <f>N31-P31</f>
        <v>21</v>
      </c>
      <c r="Z31" t="s">
        <v>39</v>
      </c>
      <c r="AA31">
        <f>AE31+AE37+AE38</f>
        <v>5</v>
      </c>
      <c r="AC31" s="16"/>
      <c r="AD31" t="s">
        <v>26</v>
      </c>
      <c r="AE31">
        <f>IF(AE29+AE30=AG29,0,IF(AND(Y31&gt;0,AG29&lt;Y31),AG29-AE29-AE30,Y31))</f>
        <v>0</v>
      </c>
      <c r="AF31" t="s">
        <v>39</v>
      </c>
      <c r="AG31" s="6"/>
      <c r="AI31" t="s">
        <v>26</v>
      </c>
      <c r="AJ31">
        <f>Y31-AA31</f>
        <v>16</v>
      </c>
      <c r="AK31" t="s">
        <v>39</v>
      </c>
      <c r="AL31">
        <f>AP31</f>
        <v>0</v>
      </c>
      <c r="AN31" s="12"/>
      <c r="AO31" t="s">
        <v>26</v>
      </c>
      <c r="AP31">
        <f>IF(AP29+AP30=AR29,0,IF(AND(AJ31&gt;0,AR29&lt;AJ31),AR29-AP29-AP30,AJ31))</f>
        <v>0</v>
      </c>
      <c r="AQ31" t="s">
        <v>39</v>
      </c>
      <c r="AR31" s="16"/>
      <c r="AT31" t="s">
        <v>26</v>
      </c>
      <c r="AU31">
        <f>AJ31-AL31</f>
        <v>16</v>
      </c>
      <c r="AV31" t="s">
        <v>39</v>
      </c>
      <c r="AW31">
        <f>BK37</f>
        <v>22</v>
      </c>
      <c r="AX31" t="str">
        <f>IF(AU31&gt;AW31,"Fail","Success")</f>
        <v>Success</v>
      </c>
      <c r="AZ31" s="10"/>
      <c r="BA31" t="s">
        <v>53</v>
      </c>
      <c r="BB31" s="11">
        <f>ROUND((BB29-BB30)*BB27,0)</f>
        <v>5</v>
      </c>
      <c r="BC31" s="11">
        <f>ROUND((BC29-BC30)*BC27,0)</f>
        <v>6</v>
      </c>
      <c r="BD31" s="11">
        <f>ROUND((BD29-BD30)*BD27,0)</f>
        <v>6</v>
      </c>
      <c r="BE31" s="11">
        <f>ROUND((BE29-BE30)*BE27,0)</f>
        <v>2</v>
      </c>
      <c r="BF31" s="11">
        <f>ROUND((BF29-BF30)*BF27,0)</f>
        <v>1</v>
      </c>
      <c r="BG31" s="11">
        <f>ROUND((BG29-BG30)*BG27,0)</f>
        <v>1</v>
      </c>
      <c r="BH31" s="11">
        <f>ROUND((BH29-BH30)*BH27,0)</f>
        <v>0</v>
      </c>
      <c r="BI31" s="11">
        <f>ROUND((BI29-BI30)*BI27,0)</f>
        <v>0</v>
      </c>
      <c r="BJ31" s="11">
        <f>ROUND((BJ29-BJ30)*BJ27,0)</f>
        <v>0</v>
      </c>
      <c r="BK31">
        <f>SUM(BB31:BJ31)</f>
        <v>21</v>
      </c>
    </row>
    <row r="32" spans="1:63" ht="15.75" customHeight="1" x14ac:dyDescent="0.35">
      <c r="M32" t="s">
        <v>28</v>
      </c>
      <c r="N32">
        <f>IF(I31-K31&lt;0,0,I31-K31)</f>
        <v>33</v>
      </c>
      <c r="O32" t="s">
        <v>39</v>
      </c>
      <c r="P32">
        <f>T34+T38+T39</f>
        <v>12</v>
      </c>
      <c r="R32" s="16"/>
      <c r="S32" t="s">
        <v>26</v>
      </c>
      <c r="T32">
        <f>IF(T31=V31,0,IF(AND(N31&gt;0,V31-T31&lt;N31),V31-T31,N31))</f>
        <v>28</v>
      </c>
      <c r="U32" t="s">
        <v>39</v>
      </c>
      <c r="V32" s="6"/>
      <c r="X32" t="s">
        <v>28</v>
      </c>
      <c r="Y32">
        <f>N32-P32</f>
        <v>21</v>
      </c>
      <c r="Z32" t="s">
        <v>39</v>
      </c>
      <c r="AA32">
        <f>AE34+AE36+AE40</f>
        <v>15</v>
      </c>
      <c r="AC32" s="16" t="s">
        <v>118</v>
      </c>
      <c r="AD32" t="s">
        <v>114</v>
      </c>
      <c r="AE32">
        <f>IF(AND(Y29&gt;0,AG32&lt;Y29-AE29,AE29+AE30+AE31=AG29),AG32,Y29-AE29)</f>
        <v>0</v>
      </c>
      <c r="AF32" t="s">
        <v>39</v>
      </c>
      <c r="AG32" s="6">
        <f>ROUND('[1]IG(3IAR)'!AP1*B3*B4,0)</f>
        <v>1</v>
      </c>
      <c r="AI32" t="s">
        <v>28</v>
      </c>
      <c r="AJ32">
        <f>Y32-AA32</f>
        <v>6</v>
      </c>
      <c r="AK32" t="s">
        <v>39</v>
      </c>
      <c r="AL32">
        <f>AP32</f>
        <v>0</v>
      </c>
      <c r="AN32" s="12"/>
      <c r="AO32" t="s">
        <v>28</v>
      </c>
      <c r="AP32">
        <f>IF(AP29+AP30+AP31=AR29,0,IF(AND(AJ32&gt;0,AR29&lt;AJ32),AR29-AP29-AP30-AP31,AJ32))</f>
        <v>0</v>
      </c>
      <c r="AQ32" t="s">
        <v>39</v>
      </c>
      <c r="AR32" s="16"/>
      <c r="AT32" t="s">
        <v>28</v>
      </c>
      <c r="AU32">
        <f>AJ32-AL32</f>
        <v>6</v>
      </c>
      <c r="AV32" t="s">
        <v>39</v>
      </c>
      <c r="AW32">
        <f>BK40</f>
        <v>7</v>
      </c>
      <c r="AX32" t="str">
        <f>IF(AU32&gt;AW32,"Fail","Success")</f>
        <v>Success</v>
      </c>
      <c r="AZ32" s="10" t="s">
        <v>29</v>
      </c>
      <c r="BA32" t="s">
        <v>56</v>
      </c>
      <c r="BB32">
        <f>ROUND('[1]Outside IAR 4'!AZ1*$B$3*$B$4,0)</f>
        <v>11</v>
      </c>
      <c r="BC32">
        <f>ROUND('[1]Outside IAR 4'!BA1*$B$3*$B$4,0)</f>
        <v>14</v>
      </c>
      <c r="BD32">
        <f>ROUND('[1]Outside IAR 4'!BB1*$B$3*$B$4,0)</f>
        <v>22</v>
      </c>
      <c r="BE32">
        <f>ROUND('[1]Outside IAR 4'!BC1*$B$3*$B$4,0)</f>
        <v>6</v>
      </c>
      <c r="BF32">
        <f>ROUND('[1]Outside IAR 4'!BD1*$B$3*$B$4,0)</f>
        <v>5</v>
      </c>
      <c r="BG32">
        <f>ROUND('[1]Outside IAR 4'!BE1*$B$3*$B$4,0)</f>
        <v>3</v>
      </c>
      <c r="BH32">
        <f>ROUND('[1]Outside IAR 4'!BF1*$B$3*$B$4,0)</f>
        <v>3</v>
      </c>
      <c r="BI32">
        <f>ROUND('[1]Outside IAR 4'!BG1*$B$3*$B$4,0)</f>
        <v>0</v>
      </c>
      <c r="BJ32">
        <f>ROUND('[1]Outside IAR 4'!BH1*$B$3*$B$4,0)</f>
        <v>1</v>
      </c>
      <c r="BK32">
        <f>SUM(BB32:BJ32)</f>
        <v>65</v>
      </c>
    </row>
    <row r="33" spans="1:63" ht="15.75" customHeight="1" x14ac:dyDescent="0.35">
      <c r="R33" s="16" t="s">
        <v>117</v>
      </c>
      <c r="S33" t="s">
        <v>114</v>
      </c>
      <c r="T33">
        <f>IF(AND(N29&gt;0,V33&lt;N29-T31-T29,T29+T30=V29,T31+T32=V31),V33,N29-T31-T29)</f>
        <v>0</v>
      </c>
      <c r="U33" t="s">
        <v>39</v>
      </c>
      <c r="V33" s="6">
        <f>ROUND('[1]IG(2IAR)'!AF1*B3*B4,0)</f>
        <v>4</v>
      </c>
      <c r="AC33" s="16"/>
      <c r="AD33" t="s">
        <v>29</v>
      </c>
      <c r="AE33">
        <f>IF(AE32=AG32,0,IF(AND(Y30&gt;0,AG32&lt;Y30-AE30,AE29+AE30+AE31=AG29),AG32-AE32,Y30-AE30))</f>
        <v>1</v>
      </c>
      <c r="AF33" t="s">
        <v>39</v>
      </c>
      <c r="AG33" s="6"/>
      <c r="AP33" t="s">
        <v>38</v>
      </c>
      <c r="AR33" t="s">
        <v>37</v>
      </c>
      <c r="AZ33" s="10"/>
      <c r="BA33" t="s">
        <v>55</v>
      </c>
      <c r="BB33">
        <f>V29+V35+V37</f>
        <v>5</v>
      </c>
      <c r="BC33">
        <f>AG29+AG32+AG38</f>
        <v>7</v>
      </c>
      <c r="BD33">
        <f>AR29</f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f>SUM(BB33:BJ33)</f>
        <v>17</v>
      </c>
    </row>
    <row r="34" spans="1:63" ht="15.75" customHeight="1" x14ac:dyDescent="0.35">
      <c r="R34" s="16"/>
      <c r="S34" t="s">
        <v>28</v>
      </c>
      <c r="T34">
        <f>IF(T33=V33,0,IF(AND(N32&gt;0,V33&lt;N32),V33-T33,N32))</f>
        <v>4</v>
      </c>
      <c r="U34" t="s">
        <v>39</v>
      </c>
      <c r="V34" s="6"/>
      <c r="AC34" s="16"/>
      <c r="AD34" t="s">
        <v>28</v>
      </c>
      <c r="AE34">
        <f>IF(AE32+AE33=AG32,0,IF(AND(Y32&gt;0,AG32&lt;Y32),AG32-AE32-AE33,Y32))</f>
        <v>0</v>
      </c>
      <c r="AF34" t="s">
        <v>39</v>
      </c>
      <c r="AG34" s="6"/>
      <c r="AP34">
        <f>SUM(AP29:AP32)</f>
        <v>5</v>
      </c>
      <c r="AR34">
        <f>AR29</f>
        <v>5</v>
      </c>
      <c r="AZ34" s="10"/>
      <c r="BA34" t="s">
        <v>53</v>
      </c>
      <c r="BB34" s="11">
        <f>ROUND((BB32-BB33)*BB27,0)</f>
        <v>3</v>
      </c>
      <c r="BC34" s="11">
        <f>ROUND((BC32-BC33)*BC27,0)</f>
        <v>2</v>
      </c>
      <c r="BD34" s="11">
        <f>ROUND((BD32-BD33)*BD27,0)</f>
        <v>4</v>
      </c>
      <c r="BE34" s="11">
        <f>ROUND((BE32-BE33)*BE27,0)</f>
        <v>1</v>
      </c>
      <c r="BF34" s="11">
        <f>ROUND((BF32-BF33)*BF27,0)</f>
        <v>1</v>
      </c>
      <c r="BG34" s="11">
        <f>ROUND((BG32-BG33)*BG27,0)</f>
        <v>0</v>
      </c>
      <c r="BH34" s="11">
        <f>ROUND((BH32-BH33)*BH27,0)</f>
        <v>0</v>
      </c>
      <c r="BI34" s="11">
        <f>ROUND((BI32-BI33)*BI27,0)</f>
        <v>0</v>
      </c>
      <c r="BJ34" s="11">
        <f>ROUND((BJ32-BJ33)*BJ27,0)</f>
        <v>0</v>
      </c>
      <c r="BK34">
        <f>SUM(BB34:BJ34)</f>
        <v>11</v>
      </c>
    </row>
    <row r="35" spans="1:63" ht="15.75" customHeight="1" x14ac:dyDescent="0.35">
      <c r="R35" s="16" t="s">
        <v>116</v>
      </c>
      <c r="S35" t="s">
        <v>29</v>
      </c>
      <c r="T35">
        <f>IF(AND(N30&gt;0,V35&lt;N30-T30,T29+T30=V29),V35,N30-T30)</f>
        <v>2</v>
      </c>
      <c r="U35" t="s">
        <v>39</v>
      </c>
      <c r="V35" s="6">
        <f>ROUND('[1]IG(2IAR)'!AG1*B3*B4,0)</f>
        <v>2</v>
      </c>
      <c r="AC35" s="16" t="s">
        <v>115</v>
      </c>
      <c r="AD35" t="s">
        <v>114</v>
      </c>
      <c r="AE35">
        <f>IF(AND(Y29&gt;0,AG35&lt;Y29-AE32-AE29,AE29+AE30+AE31=AG29,AE32+AE33+AE34=AG32),AG35,Y29-AE32-AE29)</f>
        <v>0</v>
      </c>
      <c r="AF35" t="s">
        <v>39</v>
      </c>
      <c r="AG35" s="6">
        <f>ROUND('[1]IG(3IAR)'!AQ1*B3*B4,0)</f>
        <v>15</v>
      </c>
      <c r="AZ35" s="10" t="s">
        <v>26</v>
      </c>
      <c r="BA35" t="s">
        <v>56</v>
      </c>
      <c r="BB35">
        <f>ROUND('[1]Outside IAR 4'!CJ1*$B$3*$B$4,0)</f>
        <v>98</v>
      </c>
      <c r="BC35">
        <f>ROUND('[1]Outside IAR 4'!CK1*$B$3*$B$4,0)</f>
        <v>39</v>
      </c>
      <c r="BD35">
        <f>ROUND('[1]Outside IAR 4'!CL1*$B$3*$B$4,0)</f>
        <v>30</v>
      </c>
      <c r="BE35">
        <f>ROUND('[1]Outside IAR 4'!CM1*$B$3*$B$4,0)</f>
        <v>12</v>
      </c>
      <c r="BF35">
        <f>ROUND('[1]Outside IAR 4'!CN1*$B$3*$B$4,0)</f>
        <v>5</v>
      </c>
      <c r="BG35">
        <f>ROUND('[1]Outside IAR 4'!CO1*$B$3*$B$4,0)</f>
        <v>4</v>
      </c>
      <c r="BH35">
        <f>ROUND('[1]Outside IAR 4'!CP1*$B$3*$B$4,0)</f>
        <v>3</v>
      </c>
      <c r="BI35">
        <f>ROUND('[1]Outside IAR 4'!CQ1*$B$3*$B$4,0)</f>
        <v>0</v>
      </c>
      <c r="BJ35">
        <f>ROUND('[1]Outside IAR 4'!CR1*$B$3*$B$4,0)</f>
        <v>1</v>
      </c>
      <c r="BK35">
        <f>SUM(BB35:BJ35)</f>
        <v>192</v>
      </c>
    </row>
    <row r="36" spans="1:63" ht="15.75" customHeight="1" x14ac:dyDescent="0.35">
      <c r="R36" s="16"/>
      <c r="S36" t="s">
        <v>26</v>
      </c>
      <c r="T36">
        <f>IF(T35=V35,0,IF(AND(N31&gt;0,V35&lt;N31-T32,T31+T32=V31),V35-T35,N31-T32))</f>
        <v>0</v>
      </c>
      <c r="U36" t="s">
        <v>39</v>
      </c>
      <c r="V36" s="6"/>
      <c r="AC36" s="16"/>
      <c r="AD36" t="s">
        <v>28</v>
      </c>
      <c r="AE36">
        <f>IF(AE35=AG35,0,IF(AND(Y32&gt;0,AG35&lt;Y32-AE34,AE32+AE33+AE34=AG32),AG35-AE35,Y32-AE34))</f>
        <v>15</v>
      </c>
      <c r="AF36" t="s">
        <v>39</v>
      </c>
      <c r="AG36" s="6"/>
      <c r="AZ36" s="10"/>
      <c r="BA36" t="s">
        <v>55</v>
      </c>
      <c r="BB36">
        <f>V31+V35+V39</f>
        <v>87</v>
      </c>
      <c r="BC36">
        <f>AG29+AG35+AG38</f>
        <v>21</v>
      </c>
      <c r="BD36">
        <f>AR29</f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f>SUM(BB36:BJ36)</f>
        <v>113</v>
      </c>
    </row>
    <row r="37" spans="1:63" ht="15.75" customHeight="1" x14ac:dyDescent="0.35">
      <c r="R37" s="16" t="s">
        <v>113</v>
      </c>
      <c r="S37" t="s">
        <v>29</v>
      </c>
      <c r="T37">
        <f>IF(AND(N30&gt;0,V35&lt;N30-T35-T30,T29+T30=V29,T35+T36=V35),V37,N30-T35-T30)</f>
        <v>2</v>
      </c>
      <c r="U37" t="s">
        <v>39</v>
      </c>
      <c r="V37" s="6">
        <f>ROUND('[1]IG(2IAR)'!AH1*B3*B4,0)</f>
        <v>2</v>
      </c>
      <c r="AC37" s="16"/>
      <c r="AD37" t="s">
        <v>26</v>
      </c>
      <c r="AE37">
        <f>IF(AE35+AE36=AG35,0,IF(AND(Y31&gt;0,AG35&lt;Y31-AE31),AG35-AE35-AE36,Y31-AE31))</f>
        <v>0</v>
      </c>
      <c r="AF37" t="s">
        <v>39</v>
      </c>
      <c r="AG37" s="6"/>
      <c r="AZ37" s="10"/>
      <c r="BA37" t="s">
        <v>53</v>
      </c>
      <c r="BB37" s="11">
        <f>ROUND((BB35-BB36)*BB27,0)</f>
        <v>6</v>
      </c>
      <c r="BC37" s="11">
        <f>ROUND((BC35-BC36)*BC27,0)</f>
        <v>6</v>
      </c>
      <c r="BD37" s="11">
        <f>ROUND((BD35-BD36)*BD27,0)</f>
        <v>6</v>
      </c>
      <c r="BE37" s="11">
        <f>ROUND((BE35-BE36)*BE27,0)</f>
        <v>2</v>
      </c>
      <c r="BF37" s="11">
        <f>ROUND((BF35-BF36)*BF27,0)</f>
        <v>1</v>
      </c>
      <c r="BG37" s="11">
        <f>ROUND((BG35-BG36)*BG27,0)</f>
        <v>1</v>
      </c>
      <c r="BH37" s="11">
        <f>ROUND((BH35-BH36)*BH27,0)</f>
        <v>0</v>
      </c>
      <c r="BI37" s="11">
        <f>ROUND((BI35-BI36)*BI27,0)</f>
        <v>0</v>
      </c>
      <c r="BJ37" s="11">
        <f>ROUND((BJ35-BJ36)*BJ27,0)</f>
        <v>0</v>
      </c>
      <c r="BK37">
        <f>SUM(BB37:BJ37)</f>
        <v>22</v>
      </c>
    </row>
    <row r="38" spans="1:63" ht="15.75" customHeight="1" x14ac:dyDescent="0.35">
      <c r="R38" s="16"/>
      <c r="S38" t="s">
        <v>28</v>
      </c>
      <c r="T38">
        <f>IF(T37=V37,0,IF(AND(N32&gt;0,V33&lt;N32-T34),V37-T37,N32-T34))</f>
        <v>0</v>
      </c>
      <c r="U38" t="s">
        <v>39</v>
      </c>
      <c r="V38" s="6"/>
      <c r="AC38" s="16" t="s">
        <v>112</v>
      </c>
      <c r="AD38" t="s">
        <v>26</v>
      </c>
      <c r="AE38">
        <f>IF(AND(Y31&gt;0,AG38&lt;Y31-AE37-AE31,AE29+AE30+AE31=AG29,AE35+AE36+AE37=AG35),AG38,Y31-AE37-AE31)</f>
        <v>5</v>
      </c>
      <c r="AF38" t="s">
        <v>39</v>
      </c>
      <c r="AG38" s="6">
        <f>ROUND('[1]IG(3IAR)'!AR1*B3*B4,0)</f>
        <v>5</v>
      </c>
      <c r="AZ38" s="10" t="s">
        <v>28</v>
      </c>
      <c r="BA38" t="s">
        <v>56</v>
      </c>
      <c r="BB38">
        <f>ROUND('[1]Outside IAR 4'!BL1*$B$3*$B$4,0)</f>
        <v>16</v>
      </c>
      <c r="BC38">
        <f>ROUND('[1]Outside IAR 4'!BM1*$B$3*$B$4,0)</f>
        <v>25</v>
      </c>
      <c r="BD38">
        <f>ROUND('[1]Outside IAR 4'!BN1*$B$3*$B$4,0)</f>
        <v>13</v>
      </c>
      <c r="BE38">
        <f>ROUND('[1]Outside IAR 4'!BO1*$B$3*$B$4,0)</f>
        <v>9</v>
      </c>
      <c r="BF38">
        <f>ROUND('[1]Outside IAR 4'!BP1*$B$3*$B$4,0)</f>
        <v>5</v>
      </c>
      <c r="BG38">
        <f>ROUND('[1]Outside IAR 4'!BQ1*$B$3*$B$4,0)</f>
        <v>3</v>
      </c>
      <c r="BH38">
        <f>ROUND('[1]Outside IAR 4'!BR1*$B$3*$B$4,0)</f>
        <v>3</v>
      </c>
      <c r="BI38">
        <f>ROUND('[1]Outside IAR 4'!BS1*$B$3*$B$4,0)</f>
        <v>0</v>
      </c>
      <c r="BJ38">
        <f>ROUND('[1]Outside IAR 4'!BT1*$B$3*$B$4,0)</f>
        <v>1</v>
      </c>
      <c r="BK38">
        <f>SUM(BB38:BJ38)</f>
        <v>75</v>
      </c>
    </row>
    <row r="39" spans="1:63" ht="15.75" customHeight="1" x14ac:dyDescent="0.35">
      <c r="R39" s="16" t="s">
        <v>111</v>
      </c>
      <c r="S39" t="s">
        <v>28</v>
      </c>
      <c r="T39">
        <f>IF(AND(N32&gt;0,V39&lt;N32-T38-T34,T33+T34=V33,T37+T38=V37),V39,N32-T38-T34)</f>
        <v>8</v>
      </c>
      <c r="U39" t="s">
        <v>39</v>
      </c>
      <c r="V39" s="6">
        <f>ROUND('[1]IG(2IAR)'!AI1*B3*B4,0)</f>
        <v>8</v>
      </c>
      <c r="AC39" s="16"/>
      <c r="AD39" t="s">
        <v>29</v>
      </c>
      <c r="AE39">
        <f>IF(AE38=AG38,0,IF(AND(Y30&gt;0,AG38&lt;Y30-AE33-AE30,AE29+AE30+AE31=AG29,AE32+AE33+AE34=AG32),AG38-AE38,Y30-AE33-AE30))</f>
        <v>0</v>
      </c>
      <c r="AF39" t="s">
        <v>39</v>
      </c>
      <c r="AG39" s="6"/>
      <c r="AZ39" s="10"/>
      <c r="BA39" t="s">
        <v>55</v>
      </c>
      <c r="BB39">
        <f>V33+V37+V39</f>
        <v>14</v>
      </c>
      <c r="BC39">
        <f>AG32+AG35+AG38</f>
        <v>21</v>
      </c>
      <c r="BD39">
        <f>AR29</f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f>SUM(BB39:BJ39)</f>
        <v>40</v>
      </c>
    </row>
    <row r="40" spans="1:63" ht="15.75" customHeight="1" x14ac:dyDescent="0.35">
      <c r="R40" s="16"/>
      <c r="S40" t="s">
        <v>26</v>
      </c>
      <c r="T40">
        <f>IF(T39=V39,0,IF(AND(N31&gt;0,V35&lt;N31-T36-T32,T31+T32=V31,T35+T36=V35),V39-T39,N31-T36-T32))</f>
        <v>0</v>
      </c>
      <c r="U40" t="s">
        <v>39</v>
      </c>
      <c r="V40" s="6"/>
      <c r="AC40" s="16"/>
      <c r="AD40" t="s">
        <v>28</v>
      </c>
      <c r="AE40">
        <f>IF(AE38+AE39=AG38,0,IF(AND(Y32&gt;0,AG38&lt;Y32-AE36-AE34),AG38-AE38-AE39,Y32-AE36-AE34))</f>
        <v>0</v>
      </c>
      <c r="AF40" t="s">
        <v>39</v>
      </c>
      <c r="AG40" s="6"/>
      <c r="AZ40" s="10"/>
      <c r="BA40" t="s">
        <v>53</v>
      </c>
      <c r="BB40" s="11">
        <f>ROUND((BB38-BB39)*BB27,0)</f>
        <v>1</v>
      </c>
      <c r="BC40" s="11">
        <f>ROUND((BC38-BC39)*BC27,0)</f>
        <v>1</v>
      </c>
      <c r="BD40" s="11">
        <f>ROUND((BD38-BD39)*BD27,0)</f>
        <v>2</v>
      </c>
      <c r="BE40" s="11">
        <f>ROUND((BE38-BE39)*BE27,0)</f>
        <v>2</v>
      </c>
      <c r="BF40" s="11">
        <f>ROUND((BF38-BF39)*BF27,0)</f>
        <v>1</v>
      </c>
      <c r="BG40" s="11">
        <f>ROUND((BG38-BG39)*BG27,0)</f>
        <v>0</v>
      </c>
      <c r="BH40" s="11">
        <f>ROUND((BH38-BH39)*BH27,0)</f>
        <v>0</v>
      </c>
      <c r="BI40" s="11">
        <f>ROUND((BI38-BI39)*BI27,0)</f>
        <v>0</v>
      </c>
      <c r="BJ40" s="11">
        <f>ROUND((BJ38-BJ39)*BJ27,0)</f>
        <v>0</v>
      </c>
      <c r="BK40">
        <f>SUM(BB40:BJ40)</f>
        <v>7</v>
      </c>
    </row>
    <row r="41" spans="1:63" x14ac:dyDescent="0.35">
      <c r="T41" t="s">
        <v>38</v>
      </c>
      <c r="V41" t="s">
        <v>37</v>
      </c>
      <c r="AE41" t="s">
        <v>38</v>
      </c>
      <c r="AG41" t="s">
        <v>37</v>
      </c>
      <c r="AZ41" s="10"/>
    </row>
    <row r="42" spans="1:63" ht="15" thickBot="1" x14ac:dyDescent="0.4">
      <c r="T42">
        <f>SUM(T29:T40)</f>
        <v>94</v>
      </c>
      <c r="V42">
        <f>SUM(V29:V40)</f>
        <v>94</v>
      </c>
      <c r="AE42">
        <f>SUM(AE29:AE40)</f>
        <v>22</v>
      </c>
      <c r="AG42">
        <f>SUM(AG29:AG40)</f>
        <v>22</v>
      </c>
      <c r="AZ42" s="10"/>
    </row>
    <row r="43" spans="1:63" ht="15" thickBot="1" x14ac:dyDescent="0.4">
      <c r="AX43" s="15" t="s">
        <v>97</v>
      </c>
      <c r="AZ43" s="10"/>
      <c r="BA43" t="s">
        <v>96</v>
      </c>
      <c r="BB43" s="14">
        <v>0.5</v>
      </c>
      <c r="BC43" s="14">
        <v>0.33</v>
      </c>
      <c r="BD43" s="14">
        <v>0.25</v>
      </c>
      <c r="BE43" s="14">
        <v>0.2</v>
      </c>
      <c r="BF43" s="14">
        <f>1/6</f>
        <v>0.16666666666666666</v>
      </c>
      <c r="BG43" s="14">
        <f>1/7</f>
        <v>0.14285714285714285</v>
      </c>
      <c r="BH43" s="14">
        <f>1/8</f>
        <v>0.125</v>
      </c>
      <c r="BI43" s="14">
        <f>1/9</f>
        <v>0.1111111111111111</v>
      </c>
      <c r="BJ43" s="14">
        <v>0.1</v>
      </c>
    </row>
    <row r="44" spans="1:63" x14ac:dyDescent="0.35">
      <c r="I44" t="s">
        <v>75</v>
      </c>
      <c r="K44" t="s">
        <v>74</v>
      </c>
      <c r="N44" t="s">
        <v>92</v>
      </c>
      <c r="P44" t="s">
        <v>38</v>
      </c>
      <c r="R44" t="s">
        <v>95</v>
      </c>
      <c r="T44" t="s">
        <v>38</v>
      </c>
      <c r="V44" t="s">
        <v>91</v>
      </c>
      <c r="Y44" t="s">
        <v>92</v>
      </c>
      <c r="AA44" t="s">
        <v>38</v>
      </c>
      <c r="AC44" t="s">
        <v>94</v>
      </c>
      <c r="AE44" t="s">
        <v>38</v>
      </c>
      <c r="AG44" t="s">
        <v>91</v>
      </c>
      <c r="AJ44" t="s">
        <v>92</v>
      </c>
      <c r="AL44" t="s">
        <v>38</v>
      </c>
      <c r="AN44" t="s">
        <v>93</v>
      </c>
      <c r="AP44" t="s">
        <v>38</v>
      </c>
      <c r="AR44" t="s">
        <v>91</v>
      </c>
      <c r="AU44" t="s">
        <v>92</v>
      </c>
      <c r="AW44" t="s">
        <v>91</v>
      </c>
      <c r="AX44" t="s">
        <v>90</v>
      </c>
      <c r="AZ44" s="10"/>
      <c r="BB44" t="s">
        <v>89</v>
      </c>
      <c r="BC44" t="s">
        <v>88</v>
      </c>
      <c r="BD44" t="s">
        <v>87</v>
      </c>
      <c r="BE44" t="s">
        <v>86</v>
      </c>
      <c r="BF44" t="s">
        <v>85</v>
      </c>
      <c r="BG44" t="s">
        <v>84</v>
      </c>
      <c r="BH44" t="s">
        <v>83</v>
      </c>
      <c r="BI44" t="s">
        <v>82</v>
      </c>
      <c r="BJ44" t="s">
        <v>81</v>
      </c>
      <c r="BK44" t="s">
        <v>80</v>
      </c>
    </row>
    <row r="45" spans="1:63" x14ac:dyDescent="0.35">
      <c r="A45" s="17" t="s">
        <v>110</v>
      </c>
      <c r="D45" t="s">
        <v>75</v>
      </c>
      <c r="F45" t="s">
        <v>74</v>
      </c>
      <c r="H45" t="s">
        <v>15</v>
      </c>
      <c r="I45">
        <f>ROUND(DemandSchedule!BB18*B2,0)</f>
        <v>37</v>
      </c>
      <c r="J45" t="s">
        <v>39</v>
      </c>
      <c r="K45">
        <f>ROUND('[1]IG(1IAR)'!Q1*B3*B4,0)</f>
        <v>7</v>
      </c>
      <c r="M45" t="s">
        <v>101</v>
      </c>
      <c r="N45">
        <f>IF(D46-F46&lt;0,0,D46-F46)</f>
        <v>49</v>
      </c>
      <c r="O45" t="s">
        <v>39</v>
      </c>
      <c r="P45">
        <f>T45+T47+T49</f>
        <v>49</v>
      </c>
      <c r="R45" s="16" t="s">
        <v>109</v>
      </c>
      <c r="S45" t="s">
        <v>101</v>
      </c>
      <c r="T45">
        <f>IF(AND(N45&gt;0,V45&lt;N45),V45,N45)</f>
        <v>0</v>
      </c>
      <c r="U45" t="s">
        <v>39</v>
      </c>
      <c r="V45" s="16">
        <f>ROUND('[1]IG(2IAR)'!AJ1*B3*B4,0)</f>
        <v>0</v>
      </c>
      <c r="X45" t="s">
        <v>101</v>
      </c>
      <c r="Y45">
        <f>N45-P45</f>
        <v>0</v>
      </c>
      <c r="Z45" t="s">
        <v>39</v>
      </c>
      <c r="AA45">
        <f>AE45+AE48+AE51</f>
        <v>0</v>
      </c>
      <c r="AC45" s="16" t="s">
        <v>108</v>
      </c>
      <c r="AD45" t="s">
        <v>101</v>
      </c>
      <c r="AE45">
        <f>IF(AND(Y45&gt;0,AG45&lt;Y45),AG45,Y45)</f>
        <v>0</v>
      </c>
      <c r="AF45" t="s">
        <v>39</v>
      </c>
      <c r="AG45" s="6">
        <f>ROUND('[1]IG(3IAR)'!AS1*B3*B4,0)</f>
        <v>3</v>
      </c>
      <c r="AI45" t="s">
        <v>101</v>
      </c>
      <c r="AJ45">
        <f>Y45-AA45</f>
        <v>0</v>
      </c>
      <c r="AK45" t="s">
        <v>39</v>
      </c>
      <c r="AL45">
        <f>AP45</f>
        <v>0</v>
      </c>
      <c r="AN45" s="12" t="s">
        <v>107</v>
      </c>
      <c r="AO45" t="s">
        <v>101</v>
      </c>
      <c r="AP45">
        <f>IF(AND(AJ45&gt;0,AR45&lt;AJ45),AR45,AJ45)</f>
        <v>0</v>
      </c>
      <c r="AQ45" t="s">
        <v>39</v>
      </c>
      <c r="AR45" s="6">
        <f>ROUND('[1]IG(4IAR)'!AM1*B3*B4,0)</f>
        <v>0</v>
      </c>
      <c r="AT45" t="s">
        <v>101</v>
      </c>
      <c r="AU45">
        <f>AJ45-AL45</f>
        <v>0</v>
      </c>
      <c r="AV45" t="s">
        <v>39</v>
      </c>
      <c r="AW45">
        <f>BK47</f>
        <v>11</v>
      </c>
      <c r="AX45" t="str">
        <f>IF(AU45&gt;AW45,"Fail","Success")</f>
        <v>Success</v>
      </c>
      <c r="AZ45" s="10" t="s">
        <v>101</v>
      </c>
      <c r="BA45" t="s">
        <v>56</v>
      </c>
      <c r="BB45">
        <f>ROUND('[1]Outside IAR 4'!GB1*$B$3*$B$4,0)</f>
        <v>98</v>
      </c>
      <c r="BC45">
        <f>ROUND('[1]Outside IAR 4'!GC1*$B$3*$B$4,0)</f>
        <v>31</v>
      </c>
      <c r="BD45">
        <f>ROUND('[1]Outside IAR 4'!GD1*$B$3*$B$4,0)</f>
        <v>11</v>
      </c>
      <c r="BE45">
        <f>ROUND('[1]Outside IAR 4'!GE1*$B$3*$B$4,0)</f>
        <v>3</v>
      </c>
      <c r="BF45">
        <f>ROUND('[1]Outside IAR 4'!GF1*$B$3*$B$4,0)</f>
        <v>1</v>
      </c>
      <c r="BG45">
        <f>ROUND('[1]Outside IAR 4'!GG1*$B$3*$B$4,0)</f>
        <v>0</v>
      </c>
      <c r="BH45">
        <f>ROUND('[1]Outside IAR 4'!GH1*$B$3*$B$4,0)</f>
        <v>0</v>
      </c>
      <c r="BI45">
        <f>ROUND('[1]Outside IAR 4'!GI1*$B$3*$B$4,0)</f>
        <v>0</v>
      </c>
      <c r="BJ45">
        <f>ROUND('[1]Outside IAR 4'!GJ1*$B$3*$B$4,0)</f>
        <v>0</v>
      </c>
      <c r="BK45">
        <f>SUM(BB45:BJ45)</f>
        <v>144</v>
      </c>
    </row>
    <row r="46" spans="1:63" x14ac:dyDescent="0.35">
      <c r="C46" t="s">
        <v>101</v>
      </c>
      <c r="D46">
        <f>ROUND(DemandSchedule!BB20*B2,0)</f>
        <v>64</v>
      </c>
      <c r="E46" t="s">
        <v>39</v>
      </c>
      <c r="F46">
        <f>ROUND('[1]IG(1IAR)'!S1*B3*B4,0)</f>
        <v>15</v>
      </c>
      <c r="H46" t="s">
        <v>12</v>
      </c>
      <c r="I46">
        <f>ROUND(DemandSchedule!BB21*B2,0)</f>
        <v>75</v>
      </c>
      <c r="J46" t="s">
        <v>39</v>
      </c>
      <c r="K46">
        <f>ROUND('[1]IG(1IAR)'!T1*B3*B4,0)</f>
        <v>44</v>
      </c>
      <c r="M46" t="s">
        <v>15</v>
      </c>
      <c r="N46">
        <f>IF(I45-K45&lt;0,0,I45-K45)</f>
        <v>30</v>
      </c>
      <c r="O46" t="s">
        <v>39</v>
      </c>
      <c r="P46">
        <f>T46+T51+T53</f>
        <v>8</v>
      </c>
      <c r="R46" s="16"/>
      <c r="S46" t="s">
        <v>15</v>
      </c>
      <c r="T46">
        <f>IF(T45=V45,0,IF(AND(N46&gt;0,V45&lt;N46),V45-T45,N46))</f>
        <v>0</v>
      </c>
      <c r="U46" t="s">
        <v>39</v>
      </c>
      <c r="V46" s="16"/>
      <c r="X46" t="s">
        <v>15</v>
      </c>
      <c r="Y46">
        <f>N46-P46</f>
        <v>22</v>
      </c>
      <c r="Z46" t="s">
        <v>39</v>
      </c>
      <c r="AA46">
        <f>AE46+AE49+AE55</f>
        <v>8</v>
      </c>
      <c r="AC46" s="16"/>
      <c r="AD46" t="s">
        <v>15</v>
      </c>
      <c r="AE46">
        <f>IF(AE45=AG45,0,IF(AND(Y46&gt;0,AG45&lt;Y46),AG45-AE45,Y46))</f>
        <v>3</v>
      </c>
      <c r="AF46" t="s">
        <v>39</v>
      </c>
      <c r="AG46" s="6"/>
      <c r="AI46" t="s">
        <v>15</v>
      </c>
      <c r="AJ46">
        <f>Y46-AA46</f>
        <v>14</v>
      </c>
      <c r="AK46" t="s">
        <v>39</v>
      </c>
      <c r="AL46">
        <f>AP46</f>
        <v>0</v>
      </c>
      <c r="AN46" s="12"/>
      <c r="AO46" t="s">
        <v>15</v>
      </c>
      <c r="AP46">
        <f>IF(AP45=AR45,0,IF(AND(AJ46&gt;0,AR45&lt;AJ46),AR45-AP45,AJ46))</f>
        <v>0</v>
      </c>
      <c r="AQ46" t="s">
        <v>39</v>
      </c>
      <c r="AR46" s="6"/>
      <c r="AT46" t="s">
        <v>15</v>
      </c>
      <c r="AU46">
        <f>AJ46-AL46</f>
        <v>14</v>
      </c>
      <c r="AV46" t="s">
        <v>39</v>
      </c>
      <c r="AW46">
        <f>BK50</f>
        <v>11</v>
      </c>
      <c r="AX46" t="str">
        <f>IF(AU46&gt;AW46,"Fail","Success")</f>
        <v>Fail</v>
      </c>
      <c r="AZ46" s="10"/>
      <c r="BA46" t="s">
        <v>55</v>
      </c>
      <c r="BB46">
        <f>V45+V47+V49</f>
        <v>94</v>
      </c>
      <c r="BC46">
        <f>AG45+AG48+AG51</f>
        <v>17</v>
      </c>
      <c r="BD46">
        <f>AR45</f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f>SUM(BB46:BJ46)</f>
        <v>111</v>
      </c>
    </row>
    <row r="47" spans="1:63" x14ac:dyDescent="0.35">
      <c r="H47" t="s">
        <v>14</v>
      </c>
      <c r="I47">
        <f>ROUND(DemandSchedule!BB19*B2,0)</f>
        <v>40</v>
      </c>
      <c r="J47" t="s">
        <v>39</v>
      </c>
      <c r="K47">
        <f>ROUND('[1]IG(1IAR)'!R1*B3*B4,0)</f>
        <v>15</v>
      </c>
      <c r="M47" t="s">
        <v>12</v>
      </c>
      <c r="N47">
        <f>IF(I46-K46&lt;0,0,I46-K46)</f>
        <v>31</v>
      </c>
      <c r="O47" t="s">
        <v>39</v>
      </c>
      <c r="P47">
        <f>T48+T52+T56</f>
        <v>31</v>
      </c>
      <c r="R47" s="16" t="s">
        <v>106</v>
      </c>
      <c r="S47" t="s">
        <v>101</v>
      </c>
      <c r="T47">
        <f>IF(AND(N45&gt;0,V47&lt;N45-T45,T45+T46=V45),V47,N45-T45)</f>
        <v>49</v>
      </c>
      <c r="U47" t="s">
        <v>39</v>
      </c>
      <c r="V47" s="16">
        <f>ROUND('[1]IG(2IAR)'!AK1*B3*B4,0)</f>
        <v>88</v>
      </c>
      <c r="X47" t="s">
        <v>12</v>
      </c>
      <c r="Y47">
        <f>N47-P47</f>
        <v>0</v>
      </c>
      <c r="Z47" t="s">
        <v>39</v>
      </c>
      <c r="AA47">
        <f>AE47+AE53+AE54</f>
        <v>0</v>
      </c>
      <c r="AC47" s="16"/>
      <c r="AD47" t="s">
        <v>12</v>
      </c>
      <c r="AE47">
        <f>IF(AE45+AE46=AG47,0,IF(AND(Y47&gt;0,AG45-AE46-AE45&lt;Y47),AG45-AE45-AE46,Y47))</f>
        <v>0</v>
      </c>
      <c r="AF47" t="s">
        <v>39</v>
      </c>
      <c r="AG47" s="6"/>
      <c r="AI47" t="s">
        <v>12</v>
      </c>
      <c r="AJ47">
        <f>Y47-AA47</f>
        <v>0</v>
      </c>
      <c r="AK47" t="s">
        <v>39</v>
      </c>
      <c r="AL47">
        <f>AP47</f>
        <v>0</v>
      </c>
      <c r="AN47" s="12"/>
      <c r="AO47" t="s">
        <v>12</v>
      </c>
      <c r="AP47">
        <f>IF(AP45+AP46=AR45,0,IF(AND(AJ47&gt;0,AR45&lt;AJ47),AR45-AP45-AP46,AJ47))</f>
        <v>0</v>
      </c>
      <c r="AQ47" t="s">
        <v>39</v>
      </c>
      <c r="AR47" s="6"/>
      <c r="AT47" t="s">
        <v>12</v>
      </c>
      <c r="AU47">
        <f>AJ47-AL47</f>
        <v>0</v>
      </c>
      <c r="AV47" t="s">
        <v>39</v>
      </c>
      <c r="AW47">
        <f>BK53</f>
        <v>15</v>
      </c>
      <c r="AX47" t="str">
        <f>IF(AU47&gt;AW47,"Fail","Success")</f>
        <v>Success</v>
      </c>
      <c r="AZ47" s="10"/>
      <c r="BA47" t="s">
        <v>53</v>
      </c>
      <c r="BB47" s="11">
        <f>ROUND((BB45-BB46)*BB43,0)</f>
        <v>2</v>
      </c>
      <c r="BC47" s="11">
        <f>ROUND((BC45-BC46)*BC43,0)</f>
        <v>5</v>
      </c>
      <c r="BD47" s="11">
        <f>ROUND((BD45-BD46)*BD43,0)</f>
        <v>3</v>
      </c>
      <c r="BE47" s="11">
        <f>ROUND((BE45-BE46)*BE43,0)</f>
        <v>1</v>
      </c>
      <c r="BF47" s="11">
        <f>ROUND((BF45-BF46)*BF43,0)</f>
        <v>0</v>
      </c>
      <c r="BG47" s="11">
        <f>ROUND((BG45-BG46)*BG43,0)</f>
        <v>0</v>
      </c>
      <c r="BH47" s="11">
        <f>ROUND((BH45-BH46)*BH43,0)</f>
        <v>0</v>
      </c>
      <c r="BI47" s="11">
        <f>ROUND((BI45-BI46)*BI43,0)</f>
        <v>0</v>
      </c>
      <c r="BJ47" s="11">
        <f>ROUND((BJ45-BJ46)*BJ43,0)</f>
        <v>0</v>
      </c>
      <c r="BK47">
        <f>SUM(BB47:BJ47)</f>
        <v>11</v>
      </c>
    </row>
    <row r="48" spans="1:63" x14ac:dyDescent="0.35">
      <c r="M48" t="s">
        <v>14</v>
      </c>
      <c r="N48">
        <f>IF(I47-K47&lt;0,0,I47-K47)</f>
        <v>25</v>
      </c>
      <c r="O48" t="s">
        <v>39</v>
      </c>
      <c r="P48">
        <f>T50+T54+T55</f>
        <v>18</v>
      </c>
      <c r="R48" s="16"/>
      <c r="S48" t="s">
        <v>12</v>
      </c>
      <c r="T48">
        <f>IF(T47=V47,0,IF(AND(N47&gt;0,V47-T47&lt;N47),V47-T37,N47))</f>
        <v>31</v>
      </c>
      <c r="U48" t="s">
        <v>39</v>
      </c>
      <c r="V48" s="16"/>
      <c r="X48" t="s">
        <v>14</v>
      </c>
      <c r="Y48">
        <f>N48-P48</f>
        <v>7</v>
      </c>
      <c r="Z48" t="s">
        <v>39</v>
      </c>
      <c r="AA48">
        <f>AE50+AE52+AE56</f>
        <v>7</v>
      </c>
      <c r="AC48" s="16" t="s">
        <v>105</v>
      </c>
      <c r="AD48" t="s">
        <v>101</v>
      </c>
      <c r="AE48">
        <f>IF(AND(Y45&gt;0,AG48&lt;Y45-AE45,AE45+AE46+AE47=AG45),AG48,Y45-AE45)</f>
        <v>0</v>
      </c>
      <c r="AF48" t="s">
        <v>39</v>
      </c>
      <c r="AG48" s="6">
        <f>ROUND('[1]IG(3IAR)'!AT1*B3*B4,0)</f>
        <v>0</v>
      </c>
      <c r="AI48" t="s">
        <v>14</v>
      </c>
      <c r="AJ48">
        <f>Y48-AA48</f>
        <v>0</v>
      </c>
      <c r="AK48" t="s">
        <v>39</v>
      </c>
      <c r="AL48">
        <f>AP48</f>
        <v>0</v>
      </c>
      <c r="AN48" s="12"/>
      <c r="AO48" t="s">
        <v>14</v>
      </c>
      <c r="AP48">
        <f>IF(AP45+AP46+AP47=AR45,0,IF(AND(AJ48&gt;0,AR45&lt;AJ48),AR45-AP45-AP46-AP47,AJ48))</f>
        <v>0</v>
      </c>
      <c r="AQ48" t="s">
        <v>39</v>
      </c>
      <c r="AR48" s="6"/>
      <c r="AT48" t="s">
        <v>14</v>
      </c>
      <c r="AU48">
        <f>AJ48-AL48</f>
        <v>0</v>
      </c>
      <c r="AV48" t="s">
        <v>39</v>
      </c>
      <c r="AW48">
        <f>BK56</f>
        <v>5</v>
      </c>
      <c r="AX48" t="str">
        <f>IF(AU48&gt;AW48,"Fail","Success")</f>
        <v>Success</v>
      </c>
      <c r="AZ48" s="10" t="s">
        <v>15</v>
      </c>
      <c r="BA48" t="s">
        <v>56</v>
      </c>
      <c r="BB48">
        <f>ROUND('[1]Outside IAR 4'!FD1*$B$3*$B$4,0)</f>
        <v>19</v>
      </c>
      <c r="BC48">
        <f>ROUND('[1]Outside IAR 4'!FE1*$B$3*$B$4,0)</f>
        <v>12</v>
      </c>
      <c r="BD48">
        <f>ROUND('[1]Outside IAR 4'!FF1*$B$3*$B$4,0)</f>
        <v>9</v>
      </c>
      <c r="BE48">
        <f>ROUND('[1]Outside IAR 4'!FG1*$B$3*$B$4,0)</f>
        <v>5</v>
      </c>
      <c r="BF48">
        <f>ROUND('[1]Outside IAR 4'!FH1*$B$3*$B$4,0)</f>
        <v>8</v>
      </c>
      <c r="BG48">
        <f>ROUND('[1]Outside IAR 4'!FI1*$B$3*$B$4,0)</f>
        <v>2</v>
      </c>
      <c r="BH48">
        <f>ROUND('[1]Outside IAR 4'!FJ1*$B$3*$B$4,0)</f>
        <v>2</v>
      </c>
      <c r="BI48">
        <f>ROUND('[1]Outside IAR 4'!FK1*$B$3*$B$4,0)</f>
        <v>0</v>
      </c>
      <c r="BJ48">
        <f>ROUND('[1]Outside IAR 4'!FL1*$B$3*$B$4,0)</f>
        <v>1</v>
      </c>
      <c r="BK48">
        <f>SUM(BB48:BJ48)</f>
        <v>58</v>
      </c>
    </row>
    <row r="49" spans="1:63" x14ac:dyDescent="0.35">
      <c r="R49" s="16" t="s">
        <v>104</v>
      </c>
      <c r="S49" t="s">
        <v>101</v>
      </c>
      <c r="T49">
        <f>IF(AND(N45&gt;0,V49&lt;N45-T47-T45,T45+T46=V45,T47+T48=V47),V49,N45-T47-T45)</f>
        <v>0</v>
      </c>
      <c r="U49" t="s">
        <v>39</v>
      </c>
      <c r="V49" s="16">
        <f>ROUND('[1]IG(2IAR)'!AL1*B3*B4,0)</f>
        <v>6</v>
      </c>
      <c r="AC49" s="16"/>
      <c r="AD49" t="s">
        <v>15</v>
      </c>
      <c r="AE49">
        <f>IF(AE48=AG48,0,IF(AND(Y46&gt;0,AG48&lt;Y46-AE46),AG48-AE48,Y46-AE46))</f>
        <v>0</v>
      </c>
      <c r="AF49" t="s">
        <v>39</v>
      </c>
      <c r="AG49" s="6"/>
      <c r="AP49" t="s">
        <v>38</v>
      </c>
      <c r="AR49" t="s">
        <v>37</v>
      </c>
      <c r="AZ49" s="10"/>
      <c r="BA49" t="s">
        <v>55</v>
      </c>
      <c r="BB49">
        <f>V45+V51+V53</f>
        <v>8</v>
      </c>
      <c r="BC49">
        <f>AG45+AG48+AG54</f>
        <v>8</v>
      </c>
      <c r="BD49">
        <f>AR45</f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f>SUM(BB49:BJ49)</f>
        <v>16</v>
      </c>
    </row>
    <row r="50" spans="1:63" x14ac:dyDescent="0.35">
      <c r="R50" s="16"/>
      <c r="S50" t="s">
        <v>14</v>
      </c>
      <c r="T50">
        <f>IF(T49=V49,0,IF(AND(N48&gt;0,V49&lt;N48),V49-T49,N48))</f>
        <v>6</v>
      </c>
      <c r="U50" t="s">
        <v>39</v>
      </c>
      <c r="V50" s="16"/>
      <c r="AC50" s="16"/>
      <c r="AD50" t="s">
        <v>14</v>
      </c>
      <c r="AE50">
        <f>IF(AE48+AE49=AG48,0,IF(AND(Y48&gt;0,AG48&lt;Y48),AG48-AE48-AE49,Y48))</f>
        <v>0</v>
      </c>
      <c r="AF50" t="s">
        <v>39</v>
      </c>
      <c r="AG50" s="6"/>
      <c r="AP50">
        <f>SUM(AP45:AP48)</f>
        <v>0</v>
      </c>
      <c r="AR50">
        <f>SUM(AR45)</f>
        <v>0</v>
      </c>
      <c r="AZ50" s="10"/>
      <c r="BA50" t="s">
        <v>53</v>
      </c>
      <c r="BB50" s="11">
        <f>ROUND((BB48-BB49)*BB43,0)</f>
        <v>6</v>
      </c>
      <c r="BC50" s="11">
        <f>ROUND((BC48-BC49)*BC43,0)</f>
        <v>1</v>
      </c>
      <c r="BD50" s="11">
        <f>ROUND((BD48-BD49)*BD43,0)</f>
        <v>2</v>
      </c>
      <c r="BE50" s="11">
        <f>ROUND((BE48-BE49)*BE43,0)</f>
        <v>1</v>
      </c>
      <c r="BF50" s="11">
        <f>ROUND((BF48-BF49)*BF43,0)</f>
        <v>1</v>
      </c>
      <c r="BG50" s="11">
        <f>ROUND((BG48-BG49)*BG43,0)</f>
        <v>0</v>
      </c>
      <c r="BH50" s="11">
        <f>ROUND((BH48-BH49)*BH43,0)</f>
        <v>0</v>
      </c>
      <c r="BI50" s="11">
        <f>ROUND((BI48-BI49)*BI43,0)</f>
        <v>0</v>
      </c>
      <c r="BJ50" s="11">
        <f>ROUND((BJ48-BJ49)*BJ43,0)</f>
        <v>0</v>
      </c>
      <c r="BK50">
        <f>SUM(BB50:BJ50)</f>
        <v>11</v>
      </c>
    </row>
    <row r="51" spans="1:63" x14ac:dyDescent="0.35">
      <c r="R51" s="16" t="s">
        <v>103</v>
      </c>
      <c r="S51" t="s">
        <v>15</v>
      </c>
      <c r="T51">
        <f>IF(AND(N46&gt;0,V51&lt;N46-T46,T45+T46=V45),V51,N46-T46)</f>
        <v>5</v>
      </c>
      <c r="U51" t="s">
        <v>39</v>
      </c>
      <c r="V51" s="16">
        <f>ROUND('[1]IG(2IAR)'!AM1*B3*B4,0)</f>
        <v>5</v>
      </c>
      <c r="AC51" s="16" t="s">
        <v>102</v>
      </c>
      <c r="AD51" t="s">
        <v>101</v>
      </c>
      <c r="AE51">
        <f>IF(AND(Y45&gt;0,AG51&lt;Y45-AE48-AE45,AE45+AE46+AE47=AG45,AE48+AE49+AE50=AG48),AG51,Y45-AE48-AE45)</f>
        <v>0</v>
      </c>
      <c r="AF51" t="s">
        <v>39</v>
      </c>
      <c r="AG51" s="6">
        <f>ROUND('[1]IG(3IAR)'!AU1*B3*B4,0)</f>
        <v>14</v>
      </c>
      <c r="AZ51" s="10" t="s">
        <v>12</v>
      </c>
      <c r="BA51" t="s">
        <v>56</v>
      </c>
      <c r="BB51">
        <f>ROUND('[1]Outside IAR 4'!GN1*$B$3*$B$4,0)</f>
        <v>113</v>
      </c>
      <c r="BC51">
        <f>ROUND('[1]Outside IAR 4'!GO1*$B$3*$B$4,0)</f>
        <v>38</v>
      </c>
      <c r="BD51">
        <f>ROUND('[1]Outside IAR 4'!GP1*$B$3*$B$4,0)</f>
        <v>14</v>
      </c>
      <c r="BE51">
        <f>ROUND('[1]Outside IAR 4'!GQ1*$B$3*$B$4,0)</f>
        <v>5</v>
      </c>
      <c r="BF51">
        <f>ROUND('[1]Outside IAR 4'!GR1*$B$3*$B$4,0)</f>
        <v>3</v>
      </c>
      <c r="BG51">
        <f>ROUND('[1]Outside IAR 4'!GS1*$B$3*$B$4,0)</f>
        <v>0</v>
      </c>
      <c r="BH51">
        <f>ROUND('[1]Outside IAR 4'!GT1*$B$3*$B$4,0)</f>
        <v>0</v>
      </c>
      <c r="BI51">
        <f>ROUND('[1]Outside IAR 4'!GU1*$B$3*$B$4,0)</f>
        <v>0</v>
      </c>
      <c r="BJ51">
        <f>ROUND('[1]Outside IAR 4'!GV1*$B$3*$B$4,0)</f>
        <v>1</v>
      </c>
      <c r="BK51">
        <f>SUM(BB51:BJ51)</f>
        <v>174</v>
      </c>
    </row>
    <row r="52" spans="1:63" x14ac:dyDescent="0.35">
      <c r="R52" s="16"/>
      <c r="S52" t="s">
        <v>12</v>
      </c>
      <c r="T52">
        <f>IF(T51=V51,0,IF(AND(N47&gt;0,V51&lt;N47-T48),V51-T51,N47-T48))</f>
        <v>0</v>
      </c>
      <c r="U52" t="s">
        <v>39</v>
      </c>
      <c r="V52" s="16"/>
      <c r="AC52" s="16"/>
      <c r="AD52" t="s">
        <v>14</v>
      </c>
      <c r="AE52">
        <f>IF(AE51=AG51,0,IF(AND(Y48&gt;0,AG51&lt;Y48-AE50,AE48+AE49+AE50=AG48),AG51-AE51,Y48-AE50))</f>
        <v>7</v>
      </c>
      <c r="AF52" t="s">
        <v>39</v>
      </c>
      <c r="AG52" s="6"/>
      <c r="AZ52" s="10"/>
      <c r="BA52" t="s">
        <v>55</v>
      </c>
      <c r="BB52">
        <f>V47+V51+V55</f>
        <v>105</v>
      </c>
      <c r="BC52">
        <f>AG45+AG51+AG54</f>
        <v>22</v>
      </c>
      <c r="BD52">
        <f>AR45</f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f>SUM(BB52:BJ52)</f>
        <v>127</v>
      </c>
    </row>
    <row r="53" spans="1:63" x14ac:dyDescent="0.35">
      <c r="R53" s="16" t="s">
        <v>100</v>
      </c>
      <c r="S53" t="s">
        <v>15</v>
      </c>
      <c r="T53">
        <f>IF(AND(N46&gt;0,V53&lt;N46-T51-T46,T45+T46=V45,T51+T52=V51),V53,N46-T51-T46)</f>
        <v>3</v>
      </c>
      <c r="U53" t="s">
        <v>39</v>
      </c>
      <c r="V53" s="16">
        <f>ROUND('[1]IG(2IAR)'!AN1*B3*B4,0)</f>
        <v>3</v>
      </c>
      <c r="AC53" s="16"/>
      <c r="AD53" t="s">
        <v>12</v>
      </c>
      <c r="AE53">
        <f>IF(AE51+AE52=AG51,0,IF(AND(Y47&gt;0,AG51&lt;Y47-AE47),AG51-AE51-AE52,Y47-AE47))</f>
        <v>0</v>
      </c>
      <c r="AF53" t="s">
        <v>39</v>
      </c>
      <c r="AG53" s="6"/>
      <c r="AZ53" s="10"/>
      <c r="BA53" t="s">
        <v>53</v>
      </c>
      <c r="BB53" s="11">
        <f>ROUND((BB51-BB52)*BB43,0)</f>
        <v>4</v>
      </c>
      <c r="BC53" s="11">
        <f>ROUND((BC51-BC52)*BC43,0)</f>
        <v>5</v>
      </c>
      <c r="BD53" s="11">
        <f>ROUND((BD51-BD52)*BD43,0)</f>
        <v>4</v>
      </c>
      <c r="BE53" s="11">
        <f>ROUND((BE51-BE52)*BE43,0)</f>
        <v>1</v>
      </c>
      <c r="BF53" s="11">
        <f>ROUND((BF51-BF52)*BF43,0)</f>
        <v>1</v>
      </c>
      <c r="BG53" s="11">
        <f>ROUND((BG51-BG52)*BG43,0)</f>
        <v>0</v>
      </c>
      <c r="BH53" s="11">
        <f>ROUND((BH51-BH52)*BH43,0)</f>
        <v>0</v>
      </c>
      <c r="BI53" s="11">
        <f>ROUND((BI51-BI52)*BI43,0)</f>
        <v>0</v>
      </c>
      <c r="BJ53" s="11">
        <f>ROUND((BJ51-BJ52)*BJ43,0)</f>
        <v>0</v>
      </c>
      <c r="BK53">
        <f>SUM(BB53:BJ53)</f>
        <v>15</v>
      </c>
    </row>
    <row r="54" spans="1:63" x14ac:dyDescent="0.35">
      <c r="R54" s="16"/>
      <c r="S54" t="s">
        <v>14</v>
      </c>
      <c r="T54">
        <f>IF(T53=V53,0,IF(AND(N48&gt;0,V49&lt;N48-T50),V53-T53,N48-T50))</f>
        <v>0</v>
      </c>
      <c r="U54" t="s">
        <v>39</v>
      </c>
      <c r="V54" s="16"/>
      <c r="AC54" s="16" t="s">
        <v>99</v>
      </c>
      <c r="AD54" t="s">
        <v>12</v>
      </c>
      <c r="AE54">
        <f>IF(AND(Y47&gt;0,AG54&lt;Y47-AE53-AE47,AE45+AE46+AE47=AG45,AE51+AE52+AE53=AG51),AG54,Y47-AE53-AE47)</f>
        <v>0</v>
      </c>
      <c r="AF54" t="s">
        <v>39</v>
      </c>
      <c r="AG54" s="6">
        <f>ROUND('[1]IG(3IAR)'!AV1*B3*B4,0)</f>
        <v>5</v>
      </c>
      <c r="AZ54" s="10" t="s">
        <v>14</v>
      </c>
      <c r="BA54" t="s">
        <v>56</v>
      </c>
      <c r="BB54">
        <f>ROUND('[1]Outside IAR 4'!FP1*$B$3*$B$4,0)</f>
        <v>22</v>
      </c>
      <c r="BC54">
        <f>ROUND('[1]Outside IAR 4'!FQ1*$B$3*$B$4,0)</f>
        <v>25</v>
      </c>
      <c r="BD54">
        <f>ROUND('[1]Outside IAR 4'!FR1*$B$3*$B$4,0)</f>
        <v>2</v>
      </c>
      <c r="BE54">
        <f>ROUND('[1]Outside IAR 4'!FS1*$B$3*$B$4,0)</f>
        <v>2</v>
      </c>
      <c r="BF54">
        <f>ROUND('[1]Outside IAR 4'!FT1*$B$3*$B$4,0)</f>
        <v>4</v>
      </c>
      <c r="BG54">
        <f>ROUND('[1]Outside IAR 4'!FU1*$B$3*$B$4,0)</f>
        <v>1</v>
      </c>
      <c r="BH54">
        <f>ROUND('[1]Outside IAR 4'!FV1*$B$3*$B$4,0)</f>
        <v>0</v>
      </c>
      <c r="BI54">
        <f>ROUND('[1]Outside IAR 4'!FW1*$B$3*$B$4,0)</f>
        <v>0</v>
      </c>
      <c r="BJ54">
        <f>ROUND('[1]Outside IAR 4'!FX1*$B$3*$B$4,0)</f>
        <v>0</v>
      </c>
      <c r="BK54">
        <f>SUM(BB54:BJ54)</f>
        <v>56</v>
      </c>
    </row>
    <row r="55" spans="1:63" x14ac:dyDescent="0.35">
      <c r="R55" s="16" t="s">
        <v>98</v>
      </c>
      <c r="S55" t="s">
        <v>14</v>
      </c>
      <c r="T55">
        <f>IF(AND(N48&gt;0,V55&lt;N48-T54-T50,T49+T50=V49,T53+T54=V53),V55,N48-T54-T50)</f>
        <v>12</v>
      </c>
      <c r="U55" t="s">
        <v>39</v>
      </c>
      <c r="V55" s="16">
        <f>ROUND('[1]IG(2IAR)'!AO1*B3*B4,0)</f>
        <v>12</v>
      </c>
      <c r="AC55" s="16"/>
      <c r="AD55" t="s">
        <v>15</v>
      </c>
      <c r="AE55">
        <f>IF(AE54=AG54,0,IF(AND(Y46&gt;0,AG54&lt;Y46-AE49-AE46),AG54-AE54,Y46-AE49-AE46))</f>
        <v>5</v>
      </c>
      <c r="AF55" t="s">
        <v>39</v>
      </c>
      <c r="AG55" s="6"/>
      <c r="AZ55" s="10"/>
      <c r="BA55" t="s">
        <v>55</v>
      </c>
      <c r="BB55">
        <f>V49+V53+V55</f>
        <v>21</v>
      </c>
      <c r="BC55">
        <f>AG48+AG51+AG54</f>
        <v>19</v>
      </c>
      <c r="BD55">
        <f>AR45</f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f>SUM(BB55:BJ55)</f>
        <v>40</v>
      </c>
    </row>
    <row r="56" spans="1:63" x14ac:dyDescent="0.35">
      <c r="R56" s="16"/>
      <c r="S56" t="s">
        <v>12</v>
      </c>
      <c r="T56">
        <f>IF(T55=V55,0,IF(AND(N47&gt;0,V55&lt;N47-T52-T48),V55-T55,N47-T52-T48))</f>
        <v>0</v>
      </c>
      <c r="U56" t="s">
        <v>39</v>
      </c>
      <c r="V56" s="16"/>
      <c r="AC56" s="16"/>
      <c r="AD56" t="s">
        <v>14</v>
      </c>
      <c r="AE56">
        <f>IF(AE54+AE55=AG54,0,IF(AND(Y48&gt;0,AG54&lt;Y48-AE52-AE50),AG54-AE54-AE55,Y48-AE52-AE50))</f>
        <v>0</v>
      </c>
      <c r="AF56" t="s">
        <v>39</v>
      </c>
      <c r="AG56" s="6"/>
      <c r="AZ56" s="10"/>
      <c r="BA56" t="s">
        <v>53</v>
      </c>
      <c r="BB56" s="11">
        <f>ROUND((BB54-BB55)*BB43,0)</f>
        <v>1</v>
      </c>
      <c r="BC56" s="11">
        <f>ROUND((BC54-BC55)*BC43,0)</f>
        <v>2</v>
      </c>
      <c r="BD56" s="11">
        <f>ROUND((BD54-BD55)*BD43,0)</f>
        <v>1</v>
      </c>
      <c r="BE56" s="11">
        <f>ROUND((BE54-BE55)*BE43,0)</f>
        <v>0</v>
      </c>
      <c r="BF56" s="11">
        <f>ROUND((BF54-BF55)*BF43,0)</f>
        <v>1</v>
      </c>
      <c r="BG56" s="11">
        <f>ROUND((BG54-BG55)*BG43,0)</f>
        <v>0</v>
      </c>
      <c r="BH56" s="11">
        <f>ROUND((BH54-BH55)*BH43,0)</f>
        <v>0</v>
      </c>
      <c r="BI56" s="11">
        <f>ROUND((BI54-BI55)*BI43,0)</f>
        <v>0</v>
      </c>
      <c r="BJ56" s="11">
        <f>ROUND((BJ54-BJ55)*BJ43,0)</f>
        <v>0</v>
      </c>
      <c r="BK56">
        <f>SUM(BB56:BJ56)</f>
        <v>5</v>
      </c>
    </row>
    <row r="57" spans="1:63" x14ac:dyDescent="0.35">
      <c r="T57" t="s">
        <v>38</v>
      </c>
      <c r="V57" t="s">
        <v>37</v>
      </c>
      <c r="AE57" t="s">
        <v>38</v>
      </c>
      <c r="AG57" t="s">
        <v>37</v>
      </c>
      <c r="AZ57" s="10"/>
    </row>
    <row r="58" spans="1:63" ht="15" thickBot="1" x14ac:dyDescent="0.4">
      <c r="T58">
        <f>SUM(T45:T56)</f>
        <v>106</v>
      </c>
      <c r="V58">
        <f>SUM(V45:V56)</f>
        <v>114</v>
      </c>
      <c r="AE58">
        <f>SUM(AE45:AE56)</f>
        <v>15</v>
      </c>
      <c r="AG58">
        <f>SUM(AG45:AG56)</f>
        <v>22</v>
      </c>
      <c r="AZ58" s="10"/>
    </row>
    <row r="59" spans="1:63" ht="15" thickBot="1" x14ac:dyDescent="0.4">
      <c r="AX59" s="15" t="s">
        <v>97</v>
      </c>
      <c r="AZ59" s="10"/>
      <c r="BA59" t="s">
        <v>96</v>
      </c>
      <c r="BB59" s="14">
        <v>0.5</v>
      </c>
      <c r="BC59" s="14">
        <v>0.33</v>
      </c>
      <c r="BD59" s="14">
        <v>0.25</v>
      </c>
      <c r="BE59" s="14">
        <v>0.2</v>
      </c>
      <c r="BF59" s="14">
        <f>1/6</f>
        <v>0.16666666666666666</v>
      </c>
      <c r="BG59" s="14">
        <f>1/7</f>
        <v>0.14285714285714285</v>
      </c>
      <c r="BH59" s="14">
        <f>1/8</f>
        <v>0.125</v>
      </c>
      <c r="BI59" s="14">
        <f>1/9</f>
        <v>0.1111111111111111</v>
      </c>
      <c r="BJ59" s="14">
        <v>0.1</v>
      </c>
    </row>
    <row r="60" spans="1:63" x14ac:dyDescent="0.35">
      <c r="I60" t="s">
        <v>75</v>
      </c>
      <c r="K60" t="s">
        <v>74</v>
      </c>
      <c r="N60" t="s">
        <v>92</v>
      </c>
      <c r="P60" t="s">
        <v>38</v>
      </c>
      <c r="R60" t="s">
        <v>95</v>
      </c>
      <c r="T60" t="s">
        <v>38</v>
      </c>
      <c r="V60" t="s">
        <v>91</v>
      </c>
      <c r="Y60" t="s">
        <v>92</v>
      </c>
      <c r="AA60" t="s">
        <v>38</v>
      </c>
      <c r="AC60" t="s">
        <v>94</v>
      </c>
      <c r="AE60" t="s">
        <v>38</v>
      </c>
      <c r="AG60" t="s">
        <v>91</v>
      </c>
      <c r="AJ60" t="s">
        <v>92</v>
      </c>
      <c r="AL60" t="s">
        <v>38</v>
      </c>
      <c r="AN60" t="s">
        <v>93</v>
      </c>
      <c r="AP60" t="s">
        <v>38</v>
      </c>
      <c r="AR60" t="s">
        <v>91</v>
      </c>
      <c r="AU60" t="s">
        <v>92</v>
      </c>
      <c r="AW60" t="s">
        <v>91</v>
      </c>
      <c r="AX60" t="s">
        <v>90</v>
      </c>
      <c r="AZ60" s="10"/>
      <c r="BB60" t="s">
        <v>89</v>
      </c>
      <c r="BC60" t="s">
        <v>88</v>
      </c>
      <c r="BD60" t="s">
        <v>87</v>
      </c>
      <c r="BE60" t="s">
        <v>86</v>
      </c>
      <c r="BF60" t="s">
        <v>85</v>
      </c>
      <c r="BG60" t="s">
        <v>84</v>
      </c>
      <c r="BH60" t="s">
        <v>83</v>
      </c>
      <c r="BI60" t="s">
        <v>82</v>
      </c>
      <c r="BJ60" t="s">
        <v>81</v>
      </c>
      <c r="BK60" t="s">
        <v>80</v>
      </c>
    </row>
    <row r="61" spans="1:63" x14ac:dyDescent="0.35">
      <c r="H61" t="s">
        <v>24</v>
      </c>
      <c r="I61">
        <f>ROUND(DemandSchedule!BB9*B2,0)</f>
        <v>142</v>
      </c>
      <c r="J61" t="s">
        <v>39</v>
      </c>
      <c r="K61">
        <f>ROUND('[1]IG(1IAR)'!H1*B3*B4,0)</f>
        <v>39</v>
      </c>
      <c r="M61" t="s">
        <v>7</v>
      </c>
      <c r="N61">
        <f>IF(D63-F63&lt;0,0,D63-F63)</f>
        <v>221</v>
      </c>
      <c r="O61" t="s">
        <v>39</v>
      </c>
      <c r="P61">
        <f>T61+T63+T65+T67+T69+T71</f>
        <v>75</v>
      </c>
      <c r="R61" s="6" t="s">
        <v>79</v>
      </c>
      <c r="S61" t="s">
        <v>7</v>
      </c>
      <c r="T61">
        <f>IF(AND(N61&gt;0,V61&lt;N61),V61,N61)</f>
        <v>14</v>
      </c>
      <c r="U61" t="s">
        <v>39</v>
      </c>
      <c r="V61" s="6">
        <f>ROUND('[1]IG(2IAR)'!X1*B3*B4,0)</f>
        <v>14</v>
      </c>
      <c r="X61" t="s">
        <v>7</v>
      </c>
      <c r="Y61">
        <f>N61-P61</f>
        <v>146</v>
      </c>
      <c r="Z61" t="s">
        <v>39</v>
      </c>
      <c r="AA61">
        <f>AE61+AE64+AE67+AE70+AE73</f>
        <v>98</v>
      </c>
      <c r="AC61" s="12" t="s">
        <v>78</v>
      </c>
      <c r="AD61" t="s">
        <v>7</v>
      </c>
      <c r="AE61">
        <f>IF(AND(Y61&gt;0,AG61&lt;Y61),AG61,Y61)</f>
        <v>17</v>
      </c>
      <c r="AF61" t="s">
        <v>39</v>
      </c>
      <c r="AG61" s="6">
        <f>ROUND('[1]IG(3IAR)'!I1*B3*B4,0)</f>
        <v>17</v>
      </c>
      <c r="AI61" t="s">
        <v>7</v>
      </c>
      <c r="AJ61">
        <f>Y61-AA61</f>
        <v>48</v>
      </c>
      <c r="AK61" t="s">
        <v>39</v>
      </c>
      <c r="AL61">
        <f>AP61+AP65</f>
        <v>48</v>
      </c>
      <c r="AN61" s="12" t="s">
        <v>77</v>
      </c>
      <c r="AO61" t="s">
        <v>7</v>
      </c>
      <c r="AP61">
        <f>IF(AND(AJ61&gt;0,AR61&lt;AJ61),AR61,AJ61)</f>
        <v>46</v>
      </c>
      <c r="AQ61" t="s">
        <v>39</v>
      </c>
      <c r="AR61" s="6">
        <f>'[1]IG(4IAR)'!L1</f>
        <v>46</v>
      </c>
      <c r="AT61" t="s">
        <v>7</v>
      </c>
      <c r="AU61">
        <f>AJ61-AL61</f>
        <v>0</v>
      </c>
      <c r="AV61" t="s">
        <v>39</v>
      </c>
      <c r="AW61">
        <f>BK63</f>
        <v>89</v>
      </c>
      <c r="AX61" t="str">
        <f>IF(AU61&gt;AW61,"Fail","Success")</f>
        <v>Success</v>
      </c>
      <c r="AZ61" s="10" t="s">
        <v>7</v>
      </c>
      <c r="BA61" t="s">
        <v>56</v>
      </c>
      <c r="BB61">
        <f>ROUND('[1]Outside IAR 4'!GZ1*$B$3*$B$4,0)</f>
        <v>88</v>
      </c>
      <c r="BC61">
        <f>ROUND('[1]Outside IAR 4'!HA1*$B$3*$B$4,0)</f>
        <v>154</v>
      </c>
      <c r="BD61">
        <f>ROUND('[1]Outside IAR 4'!HB1*$B$3*$B$4,0)</f>
        <v>157</v>
      </c>
      <c r="BE61">
        <f>ROUND('[1]Outside IAR 4'!HC1*$B$3*$B$4,0)</f>
        <v>114</v>
      </c>
      <c r="BF61">
        <f>ROUND('[1]Outside IAR 4'!HD1*$B$3*$B$4,0)</f>
        <v>66</v>
      </c>
      <c r="BG61">
        <f>ROUND('[1]Outside IAR 4'!HE1*$B$3*$B$4,0)</f>
        <v>35</v>
      </c>
      <c r="BH61">
        <f>ROUND('[1]Outside IAR 4'!HF1*$B$3*$B$4,0)</f>
        <v>13</v>
      </c>
      <c r="BI61">
        <f>ROUND('[1]Outside IAR 4'!HG1*$B$3*$B$4,0)</f>
        <v>7</v>
      </c>
      <c r="BJ61">
        <f>ROUND('[1]Outside IAR 4'!HH1*$B$3*$B$4,0)</f>
        <v>2</v>
      </c>
      <c r="BK61">
        <f>SUM(BB61:BJ61)</f>
        <v>636</v>
      </c>
    </row>
    <row r="62" spans="1:63" x14ac:dyDescent="0.35">
      <c r="A62" s="13" t="s">
        <v>76</v>
      </c>
      <c r="D62" t="s">
        <v>75</v>
      </c>
      <c r="F62" t="s">
        <v>74</v>
      </c>
      <c r="H62" t="s">
        <v>1</v>
      </c>
      <c r="I62">
        <f>ROUND(DemandSchedule!BB32*B2,0)</f>
        <v>141</v>
      </c>
      <c r="J62" t="s">
        <v>39</v>
      </c>
      <c r="K62">
        <f>ROUND('[1]IG(1IAR)'!AE1*B3*B4,0)</f>
        <v>53</v>
      </c>
      <c r="M62" t="s">
        <v>24</v>
      </c>
      <c r="N62">
        <f>IF(I61-K61&lt;0,0,I61-K61)</f>
        <v>103</v>
      </c>
      <c r="O62" t="s">
        <v>39</v>
      </c>
      <c r="P62">
        <f>T62+T73+T75+T77+T79+T81</f>
        <v>22</v>
      </c>
      <c r="R62" s="6"/>
      <c r="S62" t="s">
        <v>24</v>
      </c>
      <c r="T62">
        <f>IF(T61=V61,0,IF(AND(N62&gt;0,V61-T61&lt;N62),V61-T61,N62))</f>
        <v>0</v>
      </c>
      <c r="U62" t="s">
        <v>39</v>
      </c>
      <c r="V62" s="6"/>
      <c r="X62" t="s">
        <v>24</v>
      </c>
      <c r="Y62">
        <f>N62-P62</f>
        <v>81</v>
      </c>
      <c r="Z62" t="s">
        <v>39</v>
      </c>
      <c r="AA62">
        <f>AE62+AE65+AE78+AE81</f>
        <v>0</v>
      </c>
      <c r="AC62" s="12"/>
      <c r="AD62" t="s">
        <v>24</v>
      </c>
      <c r="AE62">
        <f>IF(AE61=AG61,0,IF(AND(Y62&gt;0,AG61&lt;Y62),AG61-AE61,Y62))</f>
        <v>0</v>
      </c>
      <c r="AF62" t="s">
        <v>39</v>
      </c>
      <c r="AG62" s="6"/>
      <c r="AI62" t="s">
        <v>24</v>
      </c>
      <c r="AJ62">
        <f>Y62-AA62</f>
        <v>81</v>
      </c>
      <c r="AK62" t="s">
        <v>39</v>
      </c>
      <c r="AL62">
        <f>AP62+AP69</f>
        <v>5</v>
      </c>
      <c r="AN62" s="12"/>
      <c r="AO62" t="s">
        <v>24</v>
      </c>
      <c r="AP62">
        <f>IF(AP61=AR61,0,IF(AND(AJ62&gt;0,AR61&lt;AJ62),AR61-AP61,AJ62))</f>
        <v>0</v>
      </c>
      <c r="AQ62" t="s">
        <v>39</v>
      </c>
      <c r="AR62" s="6"/>
      <c r="AT62" t="s">
        <v>24</v>
      </c>
      <c r="AU62">
        <f>AJ62-AL62</f>
        <v>76</v>
      </c>
      <c r="AV62" t="s">
        <v>39</v>
      </c>
      <c r="AW62">
        <f>BK66</f>
        <v>74</v>
      </c>
      <c r="AX62" t="str">
        <f>IF(AU62&gt;AW62,"Fail","Success")</f>
        <v>Fail</v>
      </c>
      <c r="AZ62" s="10"/>
      <c r="BA62" t="s">
        <v>55</v>
      </c>
      <c r="BB62">
        <f>V61+V63+V65+V67+V69+V71</f>
        <v>75</v>
      </c>
      <c r="BC62">
        <f>AG61+AG64+AG67+AG70+AG73</f>
        <v>98</v>
      </c>
      <c r="BD62">
        <f>AR61+AR65</f>
        <v>68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f>SUM(BB62:BJ62)</f>
        <v>241</v>
      </c>
    </row>
    <row r="63" spans="1:63" x14ac:dyDescent="0.35">
      <c r="C63" t="s">
        <v>7</v>
      </c>
      <c r="D63">
        <f>ROUND(DemandSchedule!BB26*B2,0)</f>
        <v>296</v>
      </c>
      <c r="E63" t="s">
        <v>39</v>
      </c>
      <c r="F63">
        <f>ROUND('[1]IG(1IAR)'!Y1*B3*B4,0)</f>
        <v>75</v>
      </c>
      <c r="H63" t="s">
        <v>23</v>
      </c>
      <c r="I63">
        <f>ROUND(DemandSchedule!BB10*B2,0)</f>
        <v>173</v>
      </c>
      <c r="J63" t="s">
        <v>39</v>
      </c>
      <c r="K63">
        <f>ROUND('[1]IG(1IAR)'!I1*B3*B4,0)</f>
        <v>50</v>
      </c>
      <c r="M63" t="s">
        <v>1</v>
      </c>
      <c r="N63">
        <f>IF(I62-K62&lt;0,0,I62-K62)</f>
        <v>88</v>
      </c>
      <c r="O63" t="s">
        <v>39</v>
      </c>
      <c r="P63">
        <f>T64+T74+T83+T85+T87+T89</f>
        <v>24</v>
      </c>
      <c r="R63" s="6" t="s">
        <v>73</v>
      </c>
      <c r="S63" t="s">
        <v>7</v>
      </c>
      <c r="T63">
        <f>IF(AND(N61&gt;0,V63&lt;N61-T61,T61+T62=V61),V63,N61-T61)</f>
        <v>2</v>
      </c>
      <c r="U63" t="s">
        <v>39</v>
      </c>
      <c r="V63" s="6">
        <f>ROUND('[1]IG(2IAR)'!Y1*B3*B4,0)</f>
        <v>2</v>
      </c>
      <c r="X63" t="s">
        <v>1</v>
      </c>
      <c r="Y63">
        <f>N63-P63</f>
        <v>64</v>
      </c>
      <c r="Z63" t="s">
        <v>39</v>
      </c>
      <c r="AA63">
        <f>AE68+AE77+AE83</f>
        <v>0</v>
      </c>
      <c r="AC63" s="12"/>
      <c r="AD63" t="s">
        <v>19</v>
      </c>
      <c r="AE63">
        <f>IF(AE61+AE62=AG61,0,IF(AND(Y66&gt;0,AG61&lt;Y66),AG61-AE61-AE62,Y66))</f>
        <v>0</v>
      </c>
      <c r="AF63" t="s">
        <v>39</v>
      </c>
      <c r="AG63" s="6"/>
      <c r="AI63" t="s">
        <v>1</v>
      </c>
      <c r="AJ63">
        <f>Y63-AA63</f>
        <v>64</v>
      </c>
      <c r="AK63" t="s">
        <v>39</v>
      </c>
      <c r="AL63">
        <f>AP66</f>
        <v>20</v>
      </c>
      <c r="AN63" s="12"/>
      <c r="AO63" t="s">
        <v>19</v>
      </c>
      <c r="AP63">
        <f>IF(AP61+AP62=AR61,0,IF(AND(AJ66&gt;0,AR61&lt;AJ66),AR61-AP61-AP62,AJ66))</f>
        <v>0</v>
      </c>
      <c r="AQ63" t="s">
        <v>39</v>
      </c>
      <c r="AR63" s="6"/>
      <c r="AT63" t="s">
        <v>1</v>
      </c>
      <c r="AU63">
        <f>AJ63-AL63</f>
        <v>44</v>
      </c>
      <c r="AV63" t="s">
        <v>39</v>
      </c>
      <c r="AW63">
        <f>BK69</f>
        <v>108</v>
      </c>
      <c r="AX63" t="str">
        <f>IF(AU63&gt;AW63,"Fail","Success")</f>
        <v>Success</v>
      </c>
      <c r="AZ63" s="10"/>
      <c r="BA63" t="s">
        <v>53</v>
      </c>
      <c r="BB63" s="11">
        <f>ROUND((BB61-BB62)*BB59,0)</f>
        <v>7</v>
      </c>
      <c r="BC63" s="11">
        <f>ROUND((BC61-BC62)*BC59,0)</f>
        <v>18</v>
      </c>
      <c r="BD63" s="11">
        <f>ROUND((BD61-BD62)*BD59,0)</f>
        <v>22</v>
      </c>
      <c r="BE63" s="11">
        <f>ROUND((BE61-BE62)*BE59,0)</f>
        <v>23</v>
      </c>
      <c r="BF63" s="11">
        <f>ROUND((BF61-BF62)*BF59,0)</f>
        <v>11</v>
      </c>
      <c r="BG63" s="11">
        <f>ROUND((BG61-BG62)*BG59,0)</f>
        <v>5</v>
      </c>
      <c r="BH63" s="11">
        <f>ROUND((BH61-BH62)*BH59,0)</f>
        <v>2</v>
      </c>
      <c r="BI63" s="11">
        <f>ROUND((BI61-BI62)*BI59,0)</f>
        <v>1</v>
      </c>
      <c r="BJ63" s="11">
        <f>ROUND((BJ61-BJ62)*BJ59,0)</f>
        <v>0</v>
      </c>
      <c r="BK63">
        <f>SUM(BB63:BJ63)</f>
        <v>89</v>
      </c>
    </row>
    <row r="64" spans="1:63" x14ac:dyDescent="0.35">
      <c r="H64" t="s">
        <v>21</v>
      </c>
      <c r="I64">
        <f>ROUND(DemandSchedule!BB12*B2,0)</f>
        <v>118</v>
      </c>
      <c r="J64" t="s">
        <v>39</v>
      </c>
      <c r="K64">
        <f>ROUND('[1]IG(1IAR)'!K1*B3*B4,0)</f>
        <v>8</v>
      </c>
      <c r="M64" t="s">
        <v>23</v>
      </c>
      <c r="N64">
        <f>IF(I63-K63&lt;0,0,I63-K63)</f>
        <v>123</v>
      </c>
      <c r="O64" t="s">
        <v>39</v>
      </c>
      <c r="P64">
        <f>T66+T76+T84+T92+T95+T93</f>
        <v>5</v>
      </c>
      <c r="R64" s="6"/>
      <c r="S64" t="s">
        <v>1</v>
      </c>
      <c r="T64">
        <f>IF(T63=V63,0,IF(AND(N63&gt;0,V63-T63&lt;N63),V63-T63,N63))</f>
        <v>0</v>
      </c>
      <c r="U64" t="s">
        <v>39</v>
      </c>
      <c r="V64" s="6"/>
      <c r="X64" t="s">
        <v>23</v>
      </c>
      <c r="Y64">
        <f>N64-P64</f>
        <v>118</v>
      </c>
      <c r="Z64" t="s">
        <v>39</v>
      </c>
      <c r="AA64">
        <f>AE71+AE76+AE84</f>
        <v>8</v>
      </c>
      <c r="AC64" s="9" t="s">
        <v>72</v>
      </c>
      <c r="AD64" t="s">
        <v>7</v>
      </c>
      <c r="AE64">
        <f>IF(AND(Y61&gt;0,AG64&lt;Y61-AE61,AE61+AE62+AE63=AG61),AG64,Y61-AE61)</f>
        <v>8</v>
      </c>
      <c r="AF64" t="s">
        <v>39</v>
      </c>
      <c r="AG64" s="6">
        <f>ROUND('[1]IG(3IAR)'!J1*B3*B4,0)</f>
        <v>8</v>
      </c>
      <c r="AI64" t="s">
        <v>23</v>
      </c>
      <c r="AJ64">
        <f>Y64-AA64</f>
        <v>110</v>
      </c>
      <c r="AK64" t="s">
        <v>39</v>
      </c>
      <c r="AL64">
        <f>AP70</f>
        <v>0</v>
      </c>
      <c r="AN64" s="12"/>
      <c r="AO64" t="s">
        <v>18</v>
      </c>
      <c r="AP64">
        <f>IF(AP61+AP62+AP63=AR61,0,IF(AND(AJ67&gt;0,AR61&lt;AJ67),AR61-AP61-AP62-AP63,AJ67))</f>
        <v>0</v>
      </c>
      <c r="AQ64" t="s">
        <v>39</v>
      </c>
      <c r="AR64" s="6"/>
      <c r="AT64" t="s">
        <v>23</v>
      </c>
      <c r="AU64">
        <f>AJ64-AL64</f>
        <v>110</v>
      </c>
      <c r="AV64" t="s">
        <v>39</v>
      </c>
      <c r="AW64">
        <f>BK72</f>
        <v>79</v>
      </c>
      <c r="AX64" t="str">
        <f>IF(AU64&gt;AW64,"Fail","Success")</f>
        <v>Fail</v>
      </c>
      <c r="AZ64" s="10" t="s">
        <v>24</v>
      </c>
      <c r="BA64" t="s">
        <v>56</v>
      </c>
      <c r="BB64">
        <f>ROUND('[1]Outside IAR 4'!CV1*$B$3*$B$4,0)</f>
        <v>52</v>
      </c>
      <c r="BC64">
        <f>ROUND('[1]Outside IAR 4'!CW1*$B$3*$B$4,0)</f>
        <v>85</v>
      </c>
      <c r="BD64">
        <f>ROUND('[1]Outside IAR 4'!CX1*$B$3*$B$4,0)</f>
        <v>124</v>
      </c>
      <c r="BE64">
        <f>ROUND('[1]Outside IAR 4'!CY1*$B$3*$B$4,0)</f>
        <v>90</v>
      </c>
      <c r="BF64">
        <f>ROUND('[1]Outside IAR 4'!CZ1*$B$3*$B$4,0)</f>
        <v>59</v>
      </c>
      <c r="BG64">
        <f>ROUND('[1]Outside IAR 4'!DA1*$B$3*$B$4,0)</f>
        <v>29</v>
      </c>
      <c r="BH64">
        <f>ROUND('[1]Outside IAR 4'!DB1*$B$3*$B$4,0)</f>
        <v>12</v>
      </c>
      <c r="BI64">
        <f>ROUND('[1]Outside IAR 4'!DC1*$B$3*$B$4,0)</f>
        <v>5</v>
      </c>
      <c r="BJ64">
        <f>ROUND('[1]Outside IAR 4'!DD1*$B$3*$B$4,0)</f>
        <v>3</v>
      </c>
      <c r="BK64">
        <f>SUM(BB64:BJ64)</f>
        <v>459</v>
      </c>
    </row>
    <row r="65" spans="8:63" x14ac:dyDescent="0.35">
      <c r="H65" t="s">
        <v>19</v>
      </c>
      <c r="I65">
        <f>ROUND(DemandSchedule!BB14*B2,0)</f>
        <v>146</v>
      </c>
      <c r="J65" t="s">
        <v>39</v>
      </c>
      <c r="K65">
        <f>ROUND('[1]IG(1IAR)'!M1*B3*B4,0)</f>
        <v>32</v>
      </c>
      <c r="M65" t="s">
        <v>21</v>
      </c>
      <c r="N65">
        <f>IF(I64-K64&lt;0,0,I64-K64)</f>
        <v>110</v>
      </c>
      <c r="O65" t="s">
        <v>39</v>
      </c>
      <c r="P65">
        <f>T68+T78+T86+T91+T97+T99</f>
        <v>12</v>
      </c>
      <c r="R65" s="6" t="s">
        <v>71</v>
      </c>
      <c r="S65" t="s">
        <v>7</v>
      </c>
      <c r="T65">
        <f>IF(AND(N61&gt;0,V65&lt;N61-T63-T61,T61+T62=V61,T63+T64=V63),V65,N61-T63-T61)</f>
        <v>2</v>
      </c>
      <c r="U65" t="s">
        <v>39</v>
      </c>
      <c r="V65" s="6">
        <f>ROUND('[1]IG(2IAR)'!Z1*B3*B4,0)</f>
        <v>2</v>
      </c>
      <c r="X65" t="s">
        <v>21</v>
      </c>
      <c r="Y65">
        <f>N65-P65</f>
        <v>98</v>
      </c>
      <c r="Z65" t="s">
        <v>39</v>
      </c>
      <c r="AA65">
        <f>AE82</f>
        <v>5</v>
      </c>
      <c r="AC65" s="9"/>
      <c r="AD65" t="s">
        <v>24</v>
      </c>
      <c r="AE65">
        <f>IF(AE64=AG64,0,IF(AND(Y62&gt;0,AG64-AE64&lt;Y62-AE62),AG64-AE64,Y62-AE62))</f>
        <v>0</v>
      </c>
      <c r="AF65" t="s">
        <v>39</v>
      </c>
      <c r="AG65" s="6"/>
      <c r="AI65" t="s">
        <v>21</v>
      </c>
      <c r="AJ65">
        <f>Y65-AA65</f>
        <v>93</v>
      </c>
      <c r="AK65" t="s">
        <v>39</v>
      </c>
      <c r="AL65">
        <f>0</f>
        <v>0</v>
      </c>
      <c r="AN65" s="12" t="s">
        <v>70</v>
      </c>
      <c r="AO65" t="s">
        <v>7</v>
      </c>
      <c r="AP65">
        <f>IF(AND(AJ61&gt;0,AR65&lt;AJ61-AP61,AP61+AP62+AP63+AP64=AR61),AR65,AJ61-AP61)</f>
        <v>2</v>
      </c>
      <c r="AQ65" t="s">
        <v>39</v>
      </c>
      <c r="AR65" s="6">
        <f>'[1]IG(4IAR)'!U1</f>
        <v>22</v>
      </c>
      <c r="AT65" t="s">
        <v>21</v>
      </c>
      <c r="AU65">
        <f>AJ65-AL65</f>
        <v>93</v>
      </c>
      <c r="AV65" t="s">
        <v>39</v>
      </c>
      <c r="AW65">
        <f>BK75</f>
        <v>44</v>
      </c>
      <c r="AX65" t="str">
        <f>IF(AU65&gt;AW65,"Fail","Success")</f>
        <v>Fail</v>
      </c>
      <c r="AZ65" s="10"/>
      <c r="BA65" t="s">
        <v>55</v>
      </c>
      <c r="BB65">
        <f>V61+V73+V75+V77+V79+V81</f>
        <v>36</v>
      </c>
      <c r="BC65">
        <f>AG61+AG64+AG76+AG79</f>
        <v>45</v>
      </c>
      <c r="BD65">
        <f>AR61+AR69</f>
        <v>51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f>SUM(BB65:BJ65)</f>
        <v>132</v>
      </c>
    </row>
    <row r="66" spans="8:63" x14ac:dyDescent="0.35">
      <c r="H66" t="s">
        <v>18</v>
      </c>
      <c r="I66">
        <f>ROUND(DemandSchedule!BB15*B2,0)</f>
        <v>146</v>
      </c>
      <c r="J66" t="s">
        <v>39</v>
      </c>
      <c r="K66">
        <f>ROUND('[1]IG(1IAR)'!N1*B3*B4,0)</f>
        <v>27</v>
      </c>
      <c r="M66" t="s">
        <v>19</v>
      </c>
      <c r="N66">
        <f>IF(I65-K65&lt;0,0,I65-K65)</f>
        <v>114</v>
      </c>
      <c r="O66" t="s">
        <v>39</v>
      </c>
      <c r="P66">
        <f>T70+T80+T88+T94+T98+T101</f>
        <v>33</v>
      </c>
      <c r="R66" s="6"/>
      <c r="S66" t="s">
        <v>23</v>
      </c>
      <c r="T66">
        <f>IF(T65=V65,0,IF(AND(N64&gt;0,V65&lt;N64),V65-T65,N64))</f>
        <v>0</v>
      </c>
      <c r="U66" t="s">
        <v>39</v>
      </c>
      <c r="V66" s="6"/>
      <c r="X66" t="s">
        <v>19</v>
      </c>
      <c r="Y66">
        <f>N66-P66</f>
        <v>81</v>
      </c>
      <c r="Z66" t="s">
        <v>39</v>
      </c>
      <c r="AA66">
        <f>AE63+AE69+AE72+AE74+AE80</f>
        <v>0</v>
      </c>
      <c r="AC66" s="9"/>
      <c r="AD66" t="s">
        <v>18</v>
      </c>
      <c r="AE66">
        <f>IF(AE64+AE65=AG64,0,IF(AND(Y67&gt;0,AG64-AE64-AE65&lt;Y67),AG64-AE64-AE65,Y67))</f>
        <v>0</v>
      </c>
      <c r="AF66" t="s">
        <v>39</v>
      </c>
      <c r="AG66" s="6"/>
      <c r="AI66" t="s">
        <v>19</v>
      </c>
      <c r="AJ66">
        <f>Y66-AA66</f>
        <v>81</v>
      </c>
      <c r="AK66" t="s">
        <v>39</v>
      </c>
      <c r="AL66">
        <f>AP63+AP67+AP71</f>
        <v>0</v>
      </c>
      <c r="AN66" s="12"/>
      <c r="AO66" t="s">
        <v>1</v>
      </c>
      <c r="AP66">
        <f>IF(AP65=AR65,0,IF(AND(AJ63&gt;0,AR65&lt;AJ63),AR65-AP65,AJ63))</f>
        <v>20</v>
      </c>
      <c r="AQ66" t="s">
        <v>39</v>
      </c>
      <c r="AR66" s="6"/>
      <c r="AT66" t="s">
        <v>19</v>
      </c>
      <c r="AU66">
        <f>AJ66-AL66</f>
        <v>81</v>
      </c>
      <c r="AV66" t="s">
        <v>39</v>
      </c>
      <c r="AW66">
        <f>BK78</f>
        <v>70</v>
      </c>
      <c r="AX66" t="str">
        <f>IF(AU66&gt;AW66,"Fail","Success")</f>
        <v>Fail</v>
      </c>
      <c r="AZ66" s="10"/>
      <c r="BA66" t="s">
        <v>53</v>
      </c>
      <c r="BB66" s="11">
        <f>ROUND((BB64-BB65)*BB59,0)</f>
        <v>8</v>
      </c>
      <c r="BC66" s="11">
        <f>ROUND((BC64-BC65)*BC59,0)</f>
        <v>13</v>
      </c>
      <c r="BD66" s="11">
        <f>ROUND((BD64-BD65)*BD59,0)</f>
        <v>18</v>
      </c>
      <c r="BE66" s="11">
        <f>ROUND((BE64-BE65)*BE59,0)</f>
        <v>18</v>
      </c>
      <c r="BF66" s="11">
        <f>ROUND((BF64-BF65)*BF59,0)</f>
        <v>10</v>
      </c>
      <c r="BG66" s="11">
        <f>ROUND((BG64-BG65)*BG59,0)</f>
        <v>4</v>
      </c>
      <c r="BH66" s="11">
        <f>ROUND((BH64-BH65)*BH59,0)</f>
        <v>2</v>
      </c>
      <c r="BI66" s="11">
        <f>ROUND((BI64-BI65)*BI59,0)</f>
        <v>1</v>
      </c>
      <c r="BJ66" s="11">
        <f>ROUND((BJ64-BJ65)*BJ59,0)</f>
        <v>0</v>
      </c>
      <c r="BK66">
        <f>SUM(BB66:BJ66)</f>
        <v>74</v>
      </c>
    </row>
    <row r="67" spans="8:63" x14ac:dyDescent="0.35">
      <c r="M67" t="s">
        <v>18</v>
      </c>
      <c r="N67">
        <f>IF(I66-K66&lt;0,0,I66-K66)</f>
        <v>119</v>
      </c>
      <c r="O67" t="s">
        <v>39</v>
      </c>
      <c r="P67">
        <f>T72+T82+T90+T96+T100+T102</f>
        <v>0</v>
      </c>
      <c r="R67" s="6" t="s">
        <v>69</v>
      </c>
      <c r="S67" t="s">
        <v>7</v>
      </c>
      <c r="T67">
        <f>IF(AND(N61&gt;0,V67&lt;N61-T65-T63-T61,T61+T62=V61,T63+T64=V63,T65+T66=V65),V67,N61-T65-T63-T61)</f>
        <v>2</v>
      </c>
      <c r="U67" t="s">
        <v>39</v>
      </c>
      <c r="V67" s="6">
        <f>ROUND('[1]IG(2IAR)'!AA1*B3*B4,0)</f>
        <v>2</v>
      </c>
      <c r="X67" t="s">
        <v>18</v>
      </c>
      <c r="Y67">
        <f>N67-P67</f>
        <v>119</v>
      </c>
      <c r="Z67" t="s">
        <v>39</v>
      </c>
      <c r="AA67">
        <f>AE66+AE75+AE79</f>
        <v>12</v>
      </c>
      <c r="AC67" s="9" t="s">
        <v>68</v>
      </c>
      <c r="AD67" t="s">
        <v>7</v>
      </c>
      <c r="AE67">
        <f>IF(AND(Y61&gt;0,AG67&lt;Y61-AE64-AE61,AE61+AE62+AE63=AG61,AE64+AE65+AE66=AG64),AG67,Y61-AE64-AE61)</f>
        <v>6</v>
      </c>
      <c r="AF67" t="s">
        <v>39</v>
      </c>
      <c r="AG67" s="6">
        <f>ROUND('[1]IG(3IAR)'!P1*B3*B4,0)</f>
        <v>6</v>
      </c>
      <c r="AI67" t="s">
        <v>18</v>
      </c>
      <c r="AJ67">
        <f>Y67-AA67</f>
        <v>107</v>
      </c>
      <c r="AK67" t="s">
        <v>39</v>
      </c>
      <c r="AL67">
        <f>AP64+AP68+AP72</f>
        <v>0</v>
      </c>
      <c r="AN67" s="12"/>
      <c r="AO67" t="s">
        <v>19</v>
      </c>
      <c r="AP67">
        <f>IF(AP65+AP66=AR65,0,IF(AND(AJ66&gt;0,AR65&lt;AJ66-AP63),AR65-AP65-AP66,AJ66-AP63))</f>
        <v>0</v>
      </c>
      <c r="AQ67" t="s">
        <v>39</v>
      </c>
      <c r="AR67" s="6"/>
      <c r="AT67" t="s">
        <v>18</v>
      </c>
      <c r="AU67">
        <f>AJ67-AL67</f>
        <v>107</v>
      </c>
      <c r="AV67" t="s">
        <v>39</v>
      </c>
      <c r="AW67">
        <f>BK81</f>
        <v>77</v>
      </c>
      <c r="AX67" t="str">
        <f>IF(AU67&gt;AW67,"Fail","Success")</f>
        <v>Fail</v>
      </c>
      <c r="AZ67" s="10" t="s">
        <v>1</v>
      </c>
      <c r="BA67" t="s">
        <v>56</v>
      </c>
      <c r="BB67">
        <f>ROUND('[1]Outside IAR 4'!HL1*$B$3*$B$4,0)</f>
        <v>90</v>
      </c>
      <c r="BC67">
        <f>ROUND('[1]Outside IAR 4'!HM1*$B$3*$B$4,0)</f>
        <v>111</v>
      </c>
      <c r="BD67">
        <f>ROUND('[1]Outside IAR 4'!HN1*$B$3*$B$4,0)</f>
        <v>106</v>
      </c>
      <c r="BE67">
        <f>ROUND('[1]Outside IAR 4'!HO1*$B$3*$B$4,0)</f>
        <v>70</v>
      </c>
      <c r="BF67">
        <f>ROUND('[1]Outside IAR 4'!HP1*$B$3*$B$4,0)</f>
        <v>53</v>
      </c>
      <c r="BG67">
        <f>ROUND('[1]Outside IAR 4'!HQ1*$B$3*$B$4,0)</f>
        <v>26</v>
      </c>
      <c r="BH67">
        <f>ROUND('[1]Outside IAR 4'!HR1*$B$3*$B$4,0)</f>
        <v>7</v>
      </c>
      <c r="BI67">
        <f>ROUND('[1]Outside IAR 4'!HS1*$B$3*$B$4,0)</f>
        <v>5</v>
      </c>
      <c r="BJ67">
        <f>ROUND('[1]Outside IAR 4'!HT1*$B$3*$B$4,0)</f>
        <v>4</v>
      </c>
      <c r="BK67">
        <f>SUM(BB67:BJ67)</f>
        <v>472</v>
      </c>
    </row>
    <row r="68" spans="8:63" x14ac:dyDescent="0.35">
      <c r="R68" s="6"/>
      <c r="S68" t="s">
        <v>21</v>
      </c>
      <c r="T68">
        <f>IF(T67=V67,0,IF(AND(N65&gt;0,V67&lt;N65),V67-T67,N65))</f>
        <v>0</v>
      </c>
      <c r="U68" t="s">
        <v>39</v>
      </c>
      <c r="V68" s="6"/>
      <c r="AC68" s="9"/>
      <c r="AD68" t="s">
        <v>1</v>
      </c>
      <c r="AE68">
        <f>IF(AE67=AG67,0,IF(AND(Y63&gt;0,AG67&lt;Y63),AG67-AE67,Y63))</f>
        <v>0</v>
      </c>
      <c r="AF68" t="s">
        <v>39</v>
      </c>
      <c r="AG68" s="6"/>
      <c r="AN68" s="12"/>
      <c r="AO68" t="s">
        <v>18</v>
      </c>
      <c r="AP68">
        <f>IF(AP65+AP66+AP67=AR65,0,IF(AND(AJ67&gt;0,AR65&lt;AJ67-AP64),AR65-AP65-AP66-AP67,AJ67-AP64))</f>
        <v>0</v>
      </c>
      <c r="AQ68" t="s">
        <v>39</v>
      </c>
      <c r="AR68" s="6"/>
      <c r="AZ68" s="10"/>
      <c r="BA68" t="s">
        <v>55</v>
      </c>
      <c r="BB68">
        <f>V63+V73+V83+V85+V87+V89</f>
        <v>34</v>
      </c>
      <c r="BC68">
        <f>AG67+AG76+AG82</f>
        <v>19</v>
      </c>
      <c r="BD68">
        <f>AR65</f>
        <v>22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f>SUM(BB68:BJ68)</f>
        <v>75</v>
      </c>
    </row>
    <row r="69" spans="8:63" x14ac:dyDescent="0.35">
      <c r="R69" s="6" t="s">
        <v>67</v>
      </c>
      <c r="S69" t="s">
        <v>7</v>
      </c>
      <c r="T69">
        <f>IF(AND(N61&gt;0,V69&lt;N61-T67-T65-T63-T61,T61+T62=V61,T63+T64=V63,T65+T66=V65,T67+T68=V67),V69,N61-T67-T65-T63-T61)</f>
        <v>32</v>
      </c>
      <c r="U69" t="s">
        <v>39</v>
      </c>
      <c r="V69" s="6">
        <f>ROUND('[1]IG(2IAR)'!AB1*B3*B4,0)</f>
        <v>32</v>
      </c>
      <c r="AC69" s="9"/>
      <c r="AD69" t="s">
        <v>19</v>
      </c>
      <c r="AE69">
        <f>IF(AE67+AE68=AG67,0,IF(AND(Y66&gt;0,AG67&lt;Y66-AE63),AG67-AE67-AE68,Y66-AE63))</f>
        <v>0</v>
      </c>
      <c r="AF69" t="s">
        <v>39</v>
      </c>
      <c r="AG69" s="6"/>
      <c r="AN69" s="12" t="s">
        <v>66</v>
      </c>
      <c r="AO69" t="s">
        <v>24</v>
      </c>
      <c r="AP69">
        <f>IF(AND(AJ62&gt;0,AR69&lt;AJ62-AP62,AP61+AP62+AP63+AP64=AR61),AR69,AJ62-AP62)</f>
        <v>5</v>
      </c>
      <c r="AQ69" t="s">
        <v>39</v>
      </c>
      <c r="AR69" s="6">
        <f>'[1]IG(4IAR)'!AF1</f>
        <v>5</v>
      </c>
      <c r="AZ69" s="10"/>
      <c r="BA69" t="s">
        <v>53</v>
      </c>
      <c r="BB69" s="11">
        <f>ROUND((BB67-BB68)*BB59,0)</f>
        <v>28</v>
      </c>
      <c r="BC69" s="11">
        <f>ROUND((BC67-BC68)*BC59,0)</f>
        <v>30</v>
      </c>
      <c r="BD69" s="11">
        <f>ROUND((BD67-BD68)*BD59,0)</f>
        <v>21</v>
      </c>
      <c r="BE69" s="11">
        <f>ROUND((BE67-BE68)*BE59,0)</f>
        <v>14</v>
      </c>
      <c r="BF69" s="11">
        <f>ROUND((BF67-BF68)*BF59,0)</f>
        <v>9</v>
      </c>
      <c r="BG69" s="11">
        <f>ROUND((BG67-BG68)*BG59,0)</f>
        <v>4</v>
      </c>
      <c r="BH69" s="11">
        <f>ROUND((BH67-BH68)*BH59,0)</f>
        <v>1</v>
      </c>
      <c r="BI69" s="11">
        <f>ROUND((BI67-BI68)*BI59,0)</f>
        <v>1</v>
      </c>
      <c r="BJ69" s="11">
        <f>ROUND((BJ67-BJ68)*BJ59,0)</f>
        <v>0</v>
      </c>
      <c r="BK69">
        <f>SUM(BB69:BJ69)</f>
        <v>108</v>
      </c>
    </row>
    <row r="70" spans="8:63" x14ac:dyDescent="0.35">
      <c r="R70" s="6"/>
      <c r="S70" t="s">
        <v>41</v>
      </c>
      <c r="T70">
        <f>IF(T69=V69,0,IF(AND(N66&gt;0,V69-T69&lt;N66),V69-T69,N66))</f>
        <v>0</v>
      </c>
      <c r="U70" t="s">
        <v>39</v>
      </c>
      <c r="V70" s="6"/>
      <c r="AC70" s="9" t="s">
        <v>65</v>
      </c>
      <c r="AD70" t="s">
        <v>7</v>
      </c>
      <c r="AE70">
        <f>IF(AND(Y61&gt;0,AG70&lt;Y61-AE67-AE64-AE61,AE61+AE62+AE63=AG61,AE64+AE65+AE66=AG64,AE67+AE68+AE69=AG67),AG70,Y61-AE67-AE64-AE61)</f>
        <v>5</v>
      </c>
      <c r="AF70" t="s">
        <v>39</v>
      </c>
      <c r="AG70" s="6">
        <f>ROUND('[1]IG(3IAR)'!R1*B3*B4,0)</f>
        <v>5</v>
      </c>
      <c r="AN70" s="12"/>
      <c r="AO70" t="s">
        <v>23</v>
      </c>
      <c r="AP70">
        <f>IF(AP69=AR69,0,IF(AND(AJ64&gt;0,AR69&lt;AJ64),AR69-AP69,AJ64))</f>
        <v>0</v>
      </c>
      <c r="AQ70" t="s">
        <v>39</v>
      </c>
      <c r="AR70" s="6"/>
      <c r="AZ70" s="10" t="s">
        <v>23</v>
      </c>
      <c r="BA70" t="s">
        <v>56</v>
      </c>
      <c r="BB70">
        <f>ROUND('[1]Outside IAR 4'!DH1*$B$3*$B$4,0)</f>
        <v>69</v>
      </c>
      <c r="BC70">
        <f>ROUND('[1]Outside IAR 4'!DI1*$B$3*$B$4,0)</f>
        <v>74</v>
      </c>
      <c r="BD70">
        <f>ROUND('[1]Outside IAR 4'!DJ1*$B$3*$B$4,0)</f>
        <v>77</v>
      </c>
      <c r="BE70">
        <f>ROUND('[1]Outside IAR 4'!DK1*$B$3*$B$4,0)</f>
        <v>69</v>
      </c>
      <c r="BF70">
        <f>ROUND('[1]Outside IAR 4'!DL1*$B$3*$B$4,0)</f>
        <v>55</v>
      </c>
      <c r="BG70">
        <f>ROUND('[1]Outside IAR 4'!DM1*$B$3*$B$4,0)</f>
        <v>25</v>
      </c>
      <c r="BH70">
        <f>ROUND('[1]Outside IAR 4'!DN1*$B$3*$B$4,0)</f>
        <v>15</v>
      </c>
      <c r="BI70">
        <f>ROUND('[1]Outside IAR 4'!DO1*$B$3*$B$4,0)</f>
        <v>7</v>
      </c>
      <c r="BJ70">
        <f>ROUND('[1]Outside IAR 4'!DP1*$B$3*$B$4,0)</f>
        <v>4</v>
      </c>
      <c r="BK70">
        <f>SUM(BB70:BJ70)</f>
        <v>395</v>
      </c>
    </row>
    <row r="71" spans="8:63" x14ac:dyDescent="0.35">
      <c r="R71" s="6" t="s">
        <v>64</v>
      </c>
      <c r="S71" t="s">
        <v>7</v>
      </c>
      <c r="T71">
        <f>IF(AND(N61&gt;0,V71&lt;N61-T69-T67-T65-T63-T61,T61+T62=V61,T63+T64=V63,T65+T66=V65,T67+T68=V67,T69+T70=V69),V71,N61-T69-T67-T65-T63-T61)</f>
        <v>23</v>
      </c>
      <c r="U71" t="s">
        <v>39</v>
      </c>
      <c r="V71" s="6">
        <f>ROUND('[1]IG(2IAR)'!AC1*B3*B4,0)</f>
        <v>23</v>
      </c>
      <c r="AC71" s="9"/>
      <c r="AD71" t="s">
        <v>23</v>
      </c>
      <c r="AE71">
        <f>IF(AE70=AG70,0,IF(AND(Y64&gt;0,AG70&lt;Y64),AG70-AE70,Y64))</f>
        <v>0</v>
      </c>
      <c r="AF71" t="s">
        <v>39</v>
      </c>
      <c r="AG71" s="6"/>
      <c r="AN71" s="12"/>
      <c r="AO71" t="s">
        <v>19</v>
      </c>
      <c r="AP71">
        <f>IF(AP69+AP70=AR69,0,IF(AND(AJ66&gt;0,AR69&lt;AJ66-AP67-AP63),AR69-AP69-AP70,AJ66-AP67-AP63))</f>
        <v>0</v>
      </c>
      <c r="AQ71" t="s">
        <v>39</v>
      </c>
      <c r="AR71" s="6"/>
      <c r="AZ71" s="10"/>
      <c r="BA71" t="s">
        <v>55</v>
      </c>
      <c r="BB71">
        <f>V65+V75+V83+V91+V93+V95</f>
        <v>43</v>
      </c>
      <c r="BC71">
        <f>AG70+AG76+AG82</f>
        <v>18</v>
      </c>
      <c r="BD71">
        <f>AR69</f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f>SUM(BB71:BJ71)</f>
        <v>66</v>
      </c>
    </row>
    <row r="72" spans="8:63" x14ac:dyDescent="0.35">
      <c r="R72" s="6"/>
      <c r="S72" t="s">
        <v>40</v>
      </c>
      <c r="T72">
        <f>IF(T71=V71,0,IF(AND(N67&gt;0,V71-T71&lt;N67),V71-T71,N67))</f>
        <v>0</v>
      </c>
      <c r="U72" t="s">
        <v>39</v>
      </c>
      <c r="V72" s="6"/>
      <c r="AC72" s="9"/>
      <c r="AD72" t="s">
        <v>19</v>
      </c>
      <c r="AE72">
        <f>IF(AE70+AE71=AG70,0,IF(AND(Y66&gt;0,AG70&lt;Y66-AE69-AE63),AG70-AE70-AE71,Y66-AE66-AE63))</f>
        <v>0</v>
      </c>
      <c r="AF72" t="s">
        <v>39</v>
      </c>
      <c r="AG72" s="6"/>
      <c r="AN72" s="12"/>
      <c r="AO72" t="s">
        <v>18</v>
      </c>
      <c r="AP72">
        <f>IF(AP69+AP70+AP71=AR69,0,IF(AND(AJ67&gt;0,AR69&lt;AJ67-AP68-AP64),AR69-AP69-AP70-AP71,AJ67-AP68-AP64))</f>
        <v>0</v>
      </c>
      <c r="AQ72" t="s">
        <v>39</v>
      </c>
      <c r="AR72" s="6"/>
      <c r="AZ72" s="10"/>
      <c r="BA72" t="s">
        <v>53</v>
      </c>
      <c r="BB72" s="11">
        <f>ROUND((BB70-BB71)*BB59,0)</f>
        <v>13</v>
      </c>
      <c r="BC72" s="11">
        <f>ROUND((BC70-BC71)*BC59,0)</f>
        <v>18</v>
      </c>
      <c r="BD72" s="11">
        <f>ROUND((BD70-BD71)*BD59,0)</f>
        <v>18</v>
      </c>
      <c r="BE72" s="11">
        <f>ROUND((BE70-BE71)*BE59,0)</f>
        <v>14</v>
      </c>
      <c r="BF72" s="11">
        <f>ROUND((BF70-BF71)*BF59,0)</f>
        <v>9</v>
      </c>
      <c r="BG72" s="11">
        <f>ROUND((BG70-BG71)*BG59,0)</f>
        <v>4</v>
      </c>
      <c r="BH72" s="11">
        <f>ROUND((BH70-BH71)*BH59,0)</f>
        <v>2</v>
      </c>
      <c r="BI72" s="11">
        <f>ROUND((BI70-BI71)*BI59,0)</f>
        <v>1</v>
      </c>
      <c r="BJ72" s="11">
        <f>ROUND((BJ70-BJ71)*BJ59,0)</f>
        <v>0</v>
      </c>
      <c r="BK72">
        <f>SUM(BB72:BJ72)</f>
        <v>79</v>
      </c>
    </row>
    <row r="73" spans="8:63" x14ac:dyDescent="0.35">
      <c r="R73" s="6" t="s">
        <v>63</v>
      </c>
      <c r="S73" t="s">
        <v>24</v>
      </c>
      <c r="T73">
        <f>IF(AND(N62&gt;0,V73&lt;N62-T62,T61+T62=V61),V73,N62-T62)</f>
        <v>8</v>
      </c>
      <c r="U73" t="s">
        <v>39</v>
      </c>
      <c r="V73" s="6">
        <f>ROUND('[1]IG(2IAR)'!I1*B3*B4,0)</f>
        <v>8</v>
      </c>
      <c r="AC73" s="9" t="s">
        <v>62</v>
      </c>
      <c r="AD73" t="s">
        <v>7</v>
      </c>
      <c r="AE73">
        <f>IF(AND(Y61&gt;0,AG73&lt;Y61-AE70-AE67-AE64-AE61,AE61+AE62+AE63=AG61,AE64+AE65+AE66=AG64,AE67+AE68+AE69=AG67,AE70+AE71+AE72=AG70),AG73,Y61-AE70-AE67-AE64-AE61)</f>
        <v>62</v>
      </c>
      <c r="AF73" t="s">
        <v>39</v>
      </c>
      <c r="AG73" s="6">
        <f>ROUND('[1]IG(3IAR)'!T1*B3*B4,0)</f>
        <v>62</v>
      </c>
      <c r="AP73" t="s">
        <v>38</v>
      </c>
      <c r="AR73" t="s">
        <v>37</v>
      </c>
      <c r="AZ73" s="10" t="s">
        <v>21</v>
      </c>
      <c r="BA73" t="s">
        <v>56</v>
      </c>
      <c r="BB73">
        <f>ROUND('[1]Outside IAR 4'!DT1*$B$3*$B$4,0)</f>
        <v>21</v>
      </c>
      <c r="BC73">
        <f>ROUND('[1]Outside IAR 4'!DU1*$B$3*$B$4,0)</f>
        <v>38</v>
      </c>
      <c r="BD73">
        <f>ROUND('[1]Outside IAR 4'!DV1*$B$3*$B$4,0)</f>
        <v>41</v>
      </c>
      <c r="BE73">
        <f>ROUND('[1]Outside IAR 4'!DW1*$B$3*$B$4,0)</f>
        <v>41</v>
      </c>
      <c r="BF73">
        <f>ROUND('[1]Outside IAR 4'!DX1*$B$3*$B$4,0)</f>
        <v>39</v>
      </c>
      <c r="BG73">
        <f>ROUND('[1]Outside IAR 4'!DY1*$B$3*$B$4,0)</f>
        <v>15</v>
      </c>
      <c r="BH73">
        <f>ROUND('[1]Outside IAR 4'!DZ1*$B$3*$B$4,0)</f>
        <v>14</v>
      </c>
      <c r="BI73">
        <f>ROUND('[1]Outside IAR 4'!EA1*$B$3*$B$4,0)</f>
        <v>6</v>
      </c>
      <c r="BJ73">
        <f>ROUND('[1]Outside IAR 4'!EB1*$B$3*$B$4,0)</f>
        <v>3</v>
      </c>
      <c r="BK73">
        <f>SUM(BB73:BJ73)</f>
        <v>218</v>
      </c>
    </row>
    <row r="74" spans="8:63" x14ac:dyDescent="0.35">
      <c r="R74" s="6"/>
      <c r="S74" t="s">
        <v>1</v>
      </c>
      <c r="T74">
        <f>IF(T73=V73,0,IF(AND(N63&gt;0,V73&lt;N63-T64,T63+T64=V63),V73-T73,N63-T64))</f>
        <v>0</v>
      </c>
      <c r="U74" t="s">
        <v>39</v>
      </c>
      <c r="V74" s="6"/>
      <c r="AC74" s="9"/>
      <c r="AD74" t="s">
        <v>19</v>
      </c>
      <c r="AE74">
        <f>IF(AE73=AG73,0,IF(AND(Y66&gt;0,AG73-AE73&lt;Y66-AE72-AE69-AE63),AG73-AE73,Y66-AE72-AE69-AE63))</f>
        <v>0</v>
      </c>
      <c r="AF74" t="s">
        <v>39</v>
      </c>
      <c r="AG74" s="6"/>
      <c r="AP74">
        <f>SUM(AP61:AP72)</f>
        <v>73</v>
      </c>
      <c r="AR74">
        <f>SUM(AR61:AR72)</f>
        <v>73</v>
      </c>
      <c r="AZ74" s="10"/>
      <c r="BA74" t="s">
        <v>55</v>
      </c>
      <c r="BB74">
        <f>V67+V77+V85+V91+V97+V99</f>
        <v>15</v>
      </c>
      <c r="BC74">
        <f>AG82</f>
        <v>5</v>
      </c>
      <c r="BD74">
        <f>0</f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f>SUM(BB74:BJ74)</f>
        <v>20</v>
      </c>
    </row>
    <row r="75" spans="8:63" x14ac:dyDescent="0.35">
      <c r="R75" s="6" t="s">
        <v>61</v>
      </c>
      <c r="S75" t="s">
        <v>24</v>
      </c>
      <c r="T75">
        <f>IF(AND(N62&gt;0,V75&lt;N62-T73-T62,T61+T62=V61,T73+T74=V73),V75,N62-T73-T62)</f>
        <v>4</v>
      </c>
      <c r="U75" t="s">
        <v>39</v>
      </c>
      <c r="V75" s="6">
        <f>ROUND('[1]IG(2IAR)'!J1*B3*B4,0)</f>
        <v>4</v>
      </c>
      <c r="AC75" s="9"/>
      <c r="AD75" t="s">
        <v>18</v>
      </c>
      <c r="AE75">
        <f>IF(AE73+AE74=AG73,0,IF(AND(Y67&gt;0,AG73-AE73-AE74&lt;Y67-AE66),AG73-AE73-AE74,Y67-AE66))</f>
        <v>0</v>
      </c>
      <c r="AF75" t="s">
        <v>39</v>
      </c>
      <c r="AG75" s="6"/>
      <c r="AZ75" s="10"/>
      <c r="BA75" t="s">
        <v>53</v>
      </c>
      <c r="BB75" s="11">
        <f>ROUND((BB73-BB74)*BB59,0)</f>
        <v>3</v>
      </c>
      <c r="BC75" s="11">
        <f>ROUND((BC73-BC74)*BC59,0)</f>
        <v>11</v>
      </c>
      <c r="BD75" s="11">
        <f>ROUND((BD73-BD74)*BD59,0)</f>
        <v>10</v>
      </c>
      <c r="BE75" s="11">
        <f>ROUND((BE73-BE74)*BE59,0)</f>
        <v>8</v>
      </c>
      <c r="BF75" s="11">
        <f>ROUND((BF73-BF74)*BF59,0)</f>
        <v>7</v>
      </c>
      <c r="BG75" s="11">
        <f>ROUND((BG73-BG74)*BG59,0)</f>
        <v>2</v>
      </c>
      <c r="BH75" s="11">
        <f>ROUND((BH73-BH74)*BH59,0)</f>
        <v>2</v>
      </c>
      <c r="BI75" s="11">
        <f>ROUND((BI73-BI74)*BI59,0)</f>
        <v>1</v>
      </c>
      <c r="BJ75" s="11">
        <f>ROUND((BJ73-BJ74)*BJ59,0)</f>
        <v>0</v>
      </c>
      <c r="BK75">
        <f>SUM(BB75:BJ75)</f>
        <v>44</v>
      </c>
    </row>
    <row r="76" spans="8:63" x14ac:dyDescent="0.35">
      <c r="R76" s="6"/>
      <c r="S76" t="s">
        <v>23</v>
      </c>
      <c r="T76">
        <f>IF(T75=V75,0,IF(AND(N64&gt;0,V75&lt;N64-T66,T65+T66=V65),V75-T75,N64-T66))</f>
        <v>0</v>
      </c>
      <c r="U76" t="s">
        <v>39</v>
      </c>
      <c r="V76" s="6"/>
      <c r="AC76" s="9" t="s">
        <v>60</v>
      </c>
      <c r="AD76" t="s">
        <v>23</v>
      </c>
      <c r="AE76">
        <f>IF(AND(Y64&gt;0,AG76&lt;Y64-AE71,AE70+AE71+AE72=AG70),AG76,Y64-AE71)</f>
        <v>8</v>
      </c>
      <c r="AF76" t="s">
        <v>39</v>
      </c>
      <c r="AG76" s="6">
        <f>ROUND('[1]IG(3IAR)'!Y1*B3*B4,0)</f>
        <v>8</v>
      </c>
      <c r="AZ76" s="10" t="s">
        <v>19</v>
      </c>
      <c r="BA76" t="s">
        <v>56</v>
      </c>
      <c r="BB76">
        <f>ROUND('[1]Outside IAR 4'!EF1*$B$3*$B$4,0)</f>
        <v>77</v>
      </c>
      <c r="BC76">
        <f>ROUND('[1]Outside IAR 4'!EG1*$B$3*$B$4,0)</f>
        <v>133</v>
      </c>
      <c r="BD76">
        <f>ROUND('[1]Outside IAR 4'!EH1*$B$3*$B$4,0)</f>
        <v>155</v>
      </c>
      <c r="BE76">
        <f>ROUND('[1]Outside IAR 4'!EI1*$B$3*$B$4,0)</f>
        <v>101</v>
      </c>
      <c r="BF76">
        <f>ROUND('[1]Outside IAR 4'!EJ1*$B$3*$B$4,0)</f>
        <v>60</v>
      </c>
      <c r="BG76">
        <f>ROUND('[1]Outside IAR 4'!EK1*$B$3*$B$4,0)</f>
        <v>31</v>
      </c>
      <c r="BH76">
        <f>ROUND('[1]Outside IAR 4'!EL1*$B$3*$B$4,0)</f>
        <v>13</v>
      </c>
      <c r="BI76">
        <f>ROUND('[1]Outside IAR 4'!EM1*$B$3*$B$4,0)</f>
        <v>5</v>
      </c>
      <c r="BJ76">
        <f>ROUND('[1]Outside IAR 4'!EN1*$B$3*$B$4,0)</f>
        <v>3</v>
      </c>
      <c r="BK76">
        <f>SUM(BB76:BJ76)</f>
        <v>578</v>
      </c>
    </row>
    <row r="77" spans="8:63" x14ac:dyDescent="0.35">
      <c r="R77" s="6" t="s">
        <v>59</v>
      </c>
      <c r="S77" t="s">
        <v>24</v>
      </c>
      <c r="T77">
        <f>IF(AND(N62&gt;0,V77&lt;N62-T75-T73-T62,T61+T62=V61,T73+T74=V73,T75+T76=V75),V77,N62-T75-T73-T62)</f>
        <v>0</v>
      </c>
      <c r="U77" t="s">
        <v>39</v>
      </c>
      <c r="V77" s="6">
        <f>ROUND('[1]IG(2IAR)'!K1*B3*B4,0)</f>
        <v>0</v>
      </c>
      <c r="AC77" s="9"/>
      <c r="AD77" t="s">
        <v>1</v>
      </c>
      <c r="AE77">
        <f>IF(AE76=AG76,0,IF(AND(Y63&gt;0,AG76&lt;Y63-AE68),AG76-AE76,Y63-AE68))</f>
        <v>0</v>
      </c>
      <c r="AF77" t="s">
        <v>39</v>
      </c>
      <c r="AG77" s="6"/>
      <c r="AZ77" s="10"/>
      <c r="BA77" t="s">
        <v>55</v>
      </c>
      <c r="BB77">
        <f>V69+V79+V87+V93+V97+V101</f>
        <v>73</v>
      </c>
      <c r="BC77">
        <f>AG61+AG67+AG70+AG73+AG79</f>
        <v>102</v>
      </c>
      <c r="BD77">
        <f>AR61+AR65+AR69</f>
        <v>73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f>SUM(BB77:BJ77)</f>
        <v>248</v>
      </c>
    </row>
    <row r="78" spans="8:63" x14ac:dyDescent="0.35">
      <c r="R78" s="6"/>
      <c r="S78" t="s">
        <v>21</v>
      </c>
      <c r="T78">
        <f>IF(T77=V77,0,IF(AND(N65&gt;0,V77&lt;N65-T68),V77-T77,N65-T68))</f>
        <v>0</v>
      </c>
      <c r="U78" t="s">
        <v>39</v>
      </c>
      <c r="V78" s="6"/>
      <c r="AC78" s="9"/>
      <c r="AD78" t="s">
        <v>24</v>
      </c>
      <c r="AE78">
        <f>IF(AE76+AE77=AG76,0,IF(AND(Y62&gt;0,AG76&lt;Y62-AE65-AE61),AG76-AE76-AE77,Y62-AE65-AE62))</f>
        <v>0</v>
      </c>
      <c r="AF78" t="s">
        <v>39</v>
      </c>
      <c r="AG78" s="6"/>
      <c r="AZ78" s="10"/>
      <c r="BA78" t="s">
        <v>53</v>
      </c>
      <c r="BB78" s="11">
        <f>ROUND((BB76-BB77)*BB59,0)</f>
        <v>2</v>
      </c>
      <c r="BC78" s="11">
        <f>ROUND((BC76-BC77)*BC59,0)</f>
        <v>10</v>
      </c>
      <c r="BD78" s="11">
        <f>ROUND((BD76-BD77)*BD59,0)</f>
        <v>21</v>
      </c>
      <c r="BE78" s="11">
        <f>ROUND((BE76-BE77)*BE59,0)</f>
        <v>20</v>
      </c>
      <c r="BF78" s="11">
        <f>ROUND((BF76-BF77)*BF59,0)</f>
        <v>10</v>
      </c>
      <c r="BG78" s="11">
        <f>ROUND((BG76-BG77)*BG59,0)</f>
        <v>4</v>
      </c>
      <c r="BH78" s="11">
        <f>ROUND((BH76-BH77)*BH59,0)</f>
        <v>2</v>
      </c>
      <c r="BI78" s="11">
        <f>ROUND((BI76-BI77)*BI59,0)</f>
        <v>1</v>
      </c>
      <c r="BJ78" s="11">
        <f>ROUND((BJ76-BJ77)*BJ59,0)</f>
        <v>0</v>
      </c>
      <c r="BK78">
        <f>SUM(BB78:BJ78)</f>
        <v>70</v>
      </c>
    </row>
    <row r="79" spans="8:63" x14ac:dyDescent="0.35">
      <c r="R79" s="6" t="s">
        <v>58</v>
      </c>
      <c r="S79" t="s">
        <v>24</v>
      </c>
      <c r="T79">
        <f>IF(AND(N62&gt;0,V79&lt;N62-T77-T75-T73-T62,T61+T62=V61,T73+T74=V73,T75+T76=V75,T77+T78=V77),V79,N62-T77-T75-T73-T62)</f>
        <v>5</v>
      </c>
      <c r="U79" t="s">
        <v>39</v>
      </c>
      <c r="V79" s="6">
        <f>ROUND('[1]IG(2IAR)'!L1*B3*B4,0)</f>
        <v>5</v>
      </c>
      <c r="AC79" s="9" t="s">
        <v>57</v>
      </c>
      <c r="AD79" t="s">
        <v>18</v>
      </c>
      <c r="AE79">
        <f>IF(AND(Y67&gt;0,AG79&lt;Y67-AE75-AE66,AE73+AE74+AE75=AG73,AE64+AE65+AE66=AG64),AG79,Y67-AE75-AE66)</f>
        <v>12</v>
      </c>
      <c r="AF79" t="s">
        <v>39</v>
      </c>
      <c r="AG79" s="6">
        <f>ROUND('[1]IG(3IAR)'!AD1*B3*B4,0)</f>
        <v>12</v>
      </c>
      <c r="AZ79" s="10" t="s">
        <v>18</v>
      </c>
      <c r="BA79" t="s">
        <v>56</v>
      </c>
      <c r="BB79">
        <f>ROUND('[1]Outside IAR 4'!ER1*$B$3*$B$4,0)</f>
        <v>75</v>
      </c>
      <c r="BC79">
        <f>ROUND('[1]Outside IAR 4'!ES1*$B$3*$B$4,0)</f>
        <v>125</v>
      </c>
      <c r="BD79">
        <f>ROUND('[1]Outside IAR 4'!ET1*$B$3*$B$4,0)</f>
        <v>154</v>
      </c>
      <c r="BE79">
        <f>ROUND('[1]Outside IAR 4'!EU1*$B$3*$B$4,0)</f>
        <v>104</v>
      </c>
      <c r="BF79">
        <f>ROUND('[1]Outside IAR 4'!EV1*$B$3*$B$4,0)</f>
        <v>59</v>
      </c>
      <c r="BG79">
        <f>ROUND('[1]Outside IAR 4'!EW1*$B$3*$B$4,0)</f>
        <v>29</v>
      </c>
      <c r="BH79">
        <f>ROUND('[1]Outside IAR 4'!EX1*$B$3*$B$4,0)</f>
        <v>15</v>
      </c>
      <c r="BI79">
        <f>ROUND('[1]Outside IAR 4'!EY1*$B$3*$B$4,0)</f>
        <v>7</v>
      </c>
      <c r="BJ79">
        <f>ROUND('[1]Outside IAR 4'!EZ1*$B$3*$B$4,0)</f>
        <v>3</v>
      </c>
      <c r="BK79">
        <f>SUM(BB79:BJ79)</f>
        <v>571</v>
      </c>
    </row>
    <row r="80" spans="8:63" x14ac:dyDescent="0.35">
      <c r="R80" s="6"/>
      <c r="S80" t="s">
        <v>41</v>
      </c>
      <c r="T80">
        <f>IF(T79=V79,0,IF(AND(N66&gt;0,V79&lt;N66-T70,T69+T70=V69),V79-T79,N66-T70))</f>
        <v>0</v>
      </c>
      <c r="U80" t="s">
        <v>39</v>
      </c>
      <c r="V80" s="6"/>
      <c r="AC80" s="9"/>
      <c r="AD80" t="s">
        <v>19</v>
      </c>
      <c r="AE80">
        <f>IF(AE79=AG79,0,IF(AND(Y66&gt;0,AG79&lt;Y66-AE74-AE72-AE69-AE63),AG79-AE79,Y66-AE74-AE72-AE69-AE63))</f>
        <v>0</v>
      </c>
      <c r="AF80" t="s">
        <v>39</v>
      </c>
      <c r="AG80" s="6"/>
      <c r="AZ80" s="10"/>
      <c r="BA80" t="s">
        <v>55</v>
      </c>
      <c r="BB80">
        <f>V71+V81+V89+V95+V99+V101</f>
        <v>66</v>
      </c>
      <c r="BC80">
        <f>AG64+AG73+AG79</f>
        <v>82</v>
      </c>
      <c r="BD80">
        <f>AR61+AR65+AR69</f>
        <v>73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f>SUM(BB80:BJ80)</f>
        <v>221</v>
      </c>
    </row>
    <row r="81" spans="18:63" x14ac:dyDescent="0.35">
      <c r="R81" s="6" t="s">
        <v>54</v>
      </c>
      <c r="S81" t="s">
        <v>24</v>
      </c>
      <c r="T81">
        <f>IF(AND(N62&gt;0,V81&lt;N62-T79-T77-T75-T73-T62,T61+T62=V61,T73+T74=V73,T75+T76=V75,T77+T78=V77,T79+T80=V79),V81,N62-T79-T77-T75-T73-T62)</f>
        <v>5</v>
      </c>
      <c r="U81" t="s">
        <v>39</v>
      </c>
      <c r="V81" s="6">
        <f>ROUND('[1]IG(2IAR)'!M1*B3*B4,0)</f>
        <v>5</v>
      </c>
      <c r="AC81" s="9"/>
      <c r="AD81" t="s">
        <v>24</v>
      </c>
      <c r="AE81">
        <f>IF(AE79+AE80=AG79,0,IF(AND(Y62&gt;0,AG79&lt;Y62-AE78-AE65-AE61),AG79-AE79-AE80,Y62-AE78-AE65-AE62))</f>
        <v>0</v>
      </c>
      <c r="AF81" t="s">
        <v>39</v>
      </c>
      <c r="AG81" s="6"/>
      <c r="AZ81" s="10"/>
      <c r="BA81" t="s">
        <v>53</v>
      </c>
      <c r="BB81" s="11">
        <f>ROUND((BB79-BB80)*BB59,0)</f>
        <v>5</v>
      </c>
      <c r="BC81" s="11">
        <f>ROUND((BC79-BC80)*BC59,0)</f>
        <v>14</v>
      </c>
      <c r="BD81" s="11">
        <f>ROUND((BD79-BD80)*BD59,0)</f>
        <v>20</v>
      </c>
      <c r="BE81" s="11">
        <f>ROUND((BE79-BE80)*BE59,0)</f>
        <v>21</v>
      </c>
      <c r="BF81" s="11">
        <f>ROUND((BF79-BF80)*BF59,0)</f>
        <v>10</v>
      </c>
      <c r="BG81" s="11">
        <f>ROUND((BG79-BG80)*BG59,0)</f>
        <v>4</v>
      </c>
      <c r="BH81" s="11">
        <f>ROUND((BH79-BH80)*BH59,0)</f>
        <v>2</v>
      </c>
      <c r="BI81" s="11">
        <f>ROUND((BI79-BI80)*BI59,0)</f>
        <v>1</v>
      </c>
      <c r="BJ81" s="11">
        <f>ROUND((BJ79-BJ80)*BJ59,0)</f>
        <v>0</v>
      </c>
      <c r="BK81">
        <f>SUM(BB81:BJ81)</f>
        <v>77</v>
      </c>
    </row>
    <row r="82" spans="18:63" x14ac:dyDescent="0.35">
      <c r="R82" s="6"/>
      <c r="S82" t="s">
        <v>40</v>
      </c>
      <c r="T82">
        <f>IF(T81=V81,0,IF(AND(N67&gt;0,V81&lt;N67-T72,T71+T72=V71),V81-T81,N67-T72))</f>
        <v>0</v>
      </c>
      <c r="U82" t="s">
        <v>39</v>
      </c>
      <c r="V82" s="6"/>
      <c r="AC82" s="9" t="s">
        <v>52</v>
      </c>
      <c r="AD82" t="s">
        <v>21</v>
      </c>
      <c r="AE82">
        <f>IF(AND(Y65&gt;0,AG82&lt;Y65),AG82,Y65)</f>
        <v>5</v>
      </c>
      <c r="AF82" t="s">
        <v>39</v>
      </c>
      <c r="AG82" s="6">
        <f>ROUND('[1]IG(3IAR)'!AE1*B3*B4,0)</f>
        <v>5</v>
      </c>
      <c r="AZ82" s="10"/>
    </row>
    <row r="83" spans="18:63" x14ac:dyDescent="0.35">
      <c r="R83" s="6" t="s">
        <v>51</v>
      </c>
      <c r="S83" t="s">
        <v>1</v>
      </c>
      <c r="T83">
        <f>IF(AND(N63&gt;0,V83&lt;N63-T74-T64,T63+T64=V63,T73+T74=V73),V83,N63-T74-T64)</f>
        <v>21</v>
      </c>
      <c r="U83" t="s">
        <v>39</v>
      </c>
      <c r="V83" s="6">
        <f>ROUND('[1]IG(2IAR)'!N1*B3*B4,0)</f>
        <v>21</v>
      </c>
      <c r="AC83" s="9"/>
      <c r="AD83" t="s">
        <v>1</v>
      </c>
      <c r="AE83">
        <f>IF(AE82=AG82,0,IF(AND(Y63&gt;0,AG82&lt;Y63-AE77-AE68),AG82-AE82,Y63-AE77-AE68))</f>
        <v>0</v>
      </c>
      <c r="AF83" t="s">
        <v>39</v>
      </c>
      <c r="AG83" s="6"/>
    </row>
    <row r="84" spans="18:63" x14ac:dyDescent="0.35">
      <c r="R84" s="6"/>
      <c r="S84" t="s">
        <v>23</v>
      </c>
      <c r="T84">
        <f>IF(T83=V83,0,IF(AND(N64&gt;0,V83-T83&lt;N64-T76-T66,T65+T66=V65,T75+T76=V75),V83-T83,N64-T76-T66))</f>
        <v>0</v>
      </c>
      <c r="U84" t="s">
        <v>39</v>
      </c>
      <c r="V84" s="6"/>
      <c r="AC84" s="9"/>
      <c r="AD84" t="s">
        <v>23</v>
      </c>
      <c r="AE84">
        <f>IF(AE82+AE83=AG82,0,IF(AND(Y64&gt;0,AG82&lt;Y64-AE76-AE71),AG82-AE82-AE83,Y64-AE76-AE71))</f>
        <v>0</v>
      </c>
      <c r="AF84" t="s">
        <v>39</v>
      </c>
      <c r="AG84" s="6"/>
    </row>
    <row r="85" spans="18:63" x14ac:dyDescent="0.35">
      <c r="R85" s="6" t="s">
        <v>50</v>
      </c>
      <c r="S85" t="s">
        <v>1</v>
      </c>
      <c r="T85">
        <f>IF(AND(N63&gt;0,V85&lt;N63-T83-T74-T64,T63+T64=V63,T73+T74=V73,T83+T84=V83),V85,N63-T83-T74-T64)</f>
        <v>1</v>
      </c>
      <c r="U85" t="s">
        <v>39</v>
      </c>
      <c r="V85" s="6">
        <f>ROUND('[1]IG(2IAR)'!O1*B3*B4,0)</f>
        <v>1</v>
      </c>
      <c r="AE85" t="s">
        <v>38</v>
      </c>
      <c r="AG85" t="s">
        <v>37</v>
      </c>
    </row>
    <row r="86" spans="18:63" x14ac:dyDescent="0.35">
      <c r="R86" s="6"/>
      <c r="S86" t="s">
        <v>21</v>
      </c>
      <c r="T86">
        <f>IF(T85=V85,0,IF(AND(N65&gt;0,V85&lt;N65-T78-T68),V85-T85,N65-T78-T68))</f>
        <v>0</v>
      </c>
      <c r="U86" t="s">
        <v>39</v>
      </c>
      <c r="V86" s="6"/>
      <c r="AE86">
        <f>SUM(AE61:AE84)</f>
        <v>123</v>
      </c>
      <c r="AG86">
        <f>SUM(AG61:AG84)</f>
        <v>123</v>
      </c>
    </row>
    <row r="87" spans="18:63" x14ac:dyDescent="0.35">
      <c r="R87" s="6" t="s">
        <v>49</v>
      </c>
      <c r="S87" t="s">
        <v>1</v>
      </c>
      <c r="T87">
        <f>IF(AND(N63&gt;0,V87&lt;N63-T85-T83-T74-T64,T63+T64=V63,T73+T74=V73,T83+T84=V83,T85+T86=V85),V87,N63-T85-T83-T74-T64)</f>
        <v>1</v>
      </c>
      <c r="U87" t="s">
        <v>39</v>
      </c>
      <c r="V87" s="6">
        <f>ROUND('[1]IG(2IAR)'!P1*B3*B4,0)</f>
        <v>1</v>
      </c>
    </row>
    <row r="88" spans="18:63" x14ac:dyDescent="0.35">
      <c r="R88" s="6"/>
      <c r="S88" t="s">
        <v>41</v>
      </c>
      <c r="T88">
        <f>IF(T87=V87,0,IF(AND(N66&gt;0,V87&lt;N66-T80-T70,T69+T70=V69,T79+T80=V79),V87-T87,N66-T80-T70))</f>
        <v>0</v>
      </c>
      <c r="U88" t="s">
        <v>39</v>
      </c>
      <c r="V88" s="6"/>
    </row>
    <row r="89" spans="18:63" x14ac:dyDescent="0.35">
      <c r="R89" s="6" t="s">
        <v>48</v>
      </c>
      <c r="S89" t="s">
        <v>1</v>
      </c>
      <c r="T89">
        <f>IF(AND(N63&gt;0,V89&lt;N63-T87-T85-T83-T74-T64,T63+T64=V63,T73+T74=V73,T83+T84=V83,T85+T86=V85,T87+T88=V87),V89,N63-T87-T85-T83-T74-T64)</f>
        <v>1</v>
      </c>
      <c r="U89" t="s">
        <v>39</v>
      </c>
      <c r="V89" s="6">
        <f>ROUND('[1]IG(2IAR)'!Q1*B3*B4,0)</f>
        <v>1</v>
      </c>
    </row>
    <row r="90" spans="18:63" x14ac:dyDescent="0.35">
      <c r="R90" s="6"/>
      <c r="S90" t="s">
        <v>40</v>
      </c>
      <c r="T90">
        <f>IF(T89=V89,0,IF(AND(N67&gt;0,V89&lt;N67-T82-T72,T71+T72=V71,T81+T82=V81),V89-T89,N67-T82-T72))</f>
        <v>0</v>
      </c>
      <c r="U90" t="s">
        <v>39</v>
      </c>
      <c r="V90" s="6"/>
    </row>
    <row r="91" spans="18:63" x14ac:dyDescent="0.35">
      <c r="R91" s="6" t="s">
        <v>47</v>
      </c>
      <c r="S91" t="s">
        <v>21</v>
      </c>
      <c r="T91">
        <f>IF(AND(N65&gt;0,V91&lt;N65-T86-T78-T68,T67+T68=V67,T77+T78=V77,T85+T86=V85),V91,N65-T86-T78-T68)</f>
        <v>11</v>
      </c>
      <c r="U91" t="s">
        <v>39</v>
      </c>
      <c r="V91" s="6">
        <f>ROUND('[1]IG(2IAR)'!R1*B3*B4,0)</f>
        <v>11</v>
      </c>
    </row>
    <row r="92" spans="18:63" x14ac:dyDescent="0.35">
      <c r="R92" s="6"/>
      <c r="S92" t="s">
        <v>23</v>
      </c>
      <c r="T92">
        <f>IF(T91=V91,0,IF(AND(N64&gt;0,V91-T91&lt;N64-T84-T76-T66),V91-T91,N64-T84-T76-T66))</f>
        <v>0</v>
      </c>
      <c r="U92" t="s">
        <v>39</v>
      </c>
      <c r="V92" s="6"/>
    </row>
    <row r="93" spans="18:63" x14ac:dyDescent="0.35">
      <c r="R93" s="6" t="s">
        <v>46</v>
      </c>
      <c r="S93" t="s">
        <v>23</v>
      </c>
      <c r="T93">
        <f>IF(AND(N64&gt;0,V93&lt;N64-T92-T84-T76-T66,T65+T66=V65,T75+T76=V75,T83+T84=V83,T91+T92=V91),V93,N64-T92-T84-T76-T66)</f>
        <v>2</v>
      </c>
      <c r="U93" t="s">
        <v>39</v>
      </c>
      <c r="V93" s="6">
        <f>ROUND('[1]IG(2IAR)'!S1*B3*B4,0)</f>
        <v>2</v>
      </c>
    </row>
    <row r="94" spans="18:63" x14ac:dyDescent="0.35">
      <c r="R94" s="6"/>
      <c r="S94" t="s">
        <v>41</v>
      </c>
      <c r="T94">
        <f>IF(T93=V93,0,IF(AND(N66&gt;0,V93&lt;N66-T88-T80-T70,T69+T70=V69,T79+T80=V79,T87+T88=V87),V93-T93,N66-T88-T80-T70))</f>
        <v>0</v>
      </c>
      <c r="U94" t="s">
        <v>39</v>
      </c>
      <c r="V94" s="6"/>
    </row>
    <row r="95" spans="18:63" x14ac:dyDescent="0.35">
      <c r="R95" s="6" t="s">
        <v>45</v>
      </c>
      <c r="S95" t="s">
        <v>23</v>
      </c>
      <c r="T95">
        <f>IF(AND(N64&gt;0,V95&lt;N64-T93-T92-T84-T76-T66,T65+T66=V65,T75+T76=V75,T83+T84=V83,T91+T92=V91,T93+T94=V93),V95,N64-T93-T92-T84-T76-T66)</f>
        <v>3</v>
      </c>
      <c r="U95" t="s">
        <v>39</v>
      </c>
      <c r="V95" s="6">
        <f>ROUND('[1]IG(2IAR)'!T1*B3*B4,0)</f>
        <v>3</v>
      </c>
    </row>
    <row r="96" spans="18:63" x14ac:dyDescent="0.35">
      <c r="R96" s="6"/>
      <c r="S96" t="s">
        <v>40</v>
      </c>
      <c r="T96">
        <f>IF(T95=V95,0,IF(AND(N67&gt;0,V95&lt;N67-T90-T82-T72,T71+T72=V71,T81+T82=V81,T89+T90=V89),V95-T95,N67-T90-T82-T72))</f>
        <v>0</v>
      </c>
      <c r="U96" t="s">
        <v>39</v>
      </c>
      <c r="V96" s="6"/>
    </row>
    <row r="97" spans="18:22" x14ac:dyDescent="0.35">
      <c r="R97" s="6" t="s">
        <v>44</v>
      </c>
      <c r="S97" t="s">
        <v>21</v>
      </c>
      <c r="T97">
        <f>IF(AND(N65&gt;0,V97&lt;N65-T91-T86-T78-T68,T67+T68=V67,T77+T78=V77,T85+T86=V85,T91+T92=V91),V97,N65-T91-T86-T78-T68)</f>
        <v>0</v>
      </c>
      <c r="U97" t="s">
        <v>39</v>
      </c>
      <c r="V97" s="6">
        <f>ROUND('[1]IG(2IAR)'!U1*B3*B4,0)</f>
        <v>0</v>
      </c>
    </row>
    <row r="98" spans="18:22" x14ac:dyDescent="0.35">
      <c r="R98" s="6"/>
      <c r="S98" t="s">
        <v>41</v>
      </c>
      <c r="T98">
        <f>IF(T97=V97,0,IF(AND(N66&gt;0,V97&lt;N66-T94-T88-T80-T70,T69+T70=V69,T79+T80=V79,T87+T88=V87,T93+T94=V93),V97-T97,N66-T94-T88-T80-T70))</f>
        <v>0</v>
      </c>
      <c r="U98" t="s">
        <v>39</v>
      </c>
      <c r="V98" s="6"/>
    </row>
    <row r="99" spans="18:22" x14ac:dyDescent="0.35">
      <c r="R99" s="6" t="s">
        <v>43</v>
      </c>
      <c r="S99" t="s">
        <v>21</v>
      </c>
      <c r="T99">
        <f>IF(AND(N65&gt;0,V99&lt;N65-T97-T91-T86-T78-T68,T67+T68=V67,T77+T78=V77,T85+T86=V85,T91+T92=V91,T97+T98=V97),V99,N65-T95-T91-T86-T78-T68)</f>
        <v>1</v>
      </c>
      <c r="U99" t="s">
        <v>39</v>
      </c>
      <c r="V99" s="6">
        <f>ROUND('[1]IG(2IAR)'!V1*B3*B4,0)</f>
        <v>1</v>
      </c>
    </row>
    <row r="100" spans="18:22" x14ac:dyDescent="0.35">
      <c r="R100" s="6"/>
      <c r="S100" t="s">
        <v>40</v>
      </c>
      <c r="T100">
        <f>IF(T99=V99,0,IF(AND(N67&gt;0,V99&lt;N67-T96-T90-T82-T72,T71+T72=V71,T81+T82=V81,T89+T90=V89,T95+T96=V95),V99-T99,N67-T96-T90-T82-T72))</f>
        <v>0</v>
      </c>
      <c r="U100" t="s">
        <v>39</v>
      </c>
      <c r="V100" s="6"/>
    </row>
    <row r="101" spans="18:22" x14ac:dyDescent="0.35">
      <c r="R101" s="6" t="s">
        <v>42</v>
      </c>
      <c r="S101" t="s">
        <v>41</v>
      </c>
      <c r="T101">
        <f>IF(AND(N66&gt;0,V101&lt;N66-T98-T94-T88-T80-T70,T69+T70=V69,T79+T80=V79,T87+T88=V87,T93+T94=V93,T97+T98=V97),V101,N66-T98-T94-T88-T80-T70)</f>
        <v>33</v>
      </c>
      <c r="U101" t="s">
        <v>39</v>
      </c>
      <c r="V101" s="6">
        <f>ROUND('[1]IG(2IAR)'!W1*B3*B4,0)</f>
        <v>33</v>
      </c>
    </row>
    <row r="102" spans="18:22" x14ac:dyDescent="0.35">
      <c r="R102" s="6"/>
      <c r="S102" t="s">
        <v>40</v>
      </c>
      <c r="T102">
        <f>IF(T101=V101,0,IF(AND(N67&gt;0,V101-T101&lt;N67-T100-T96-T90-T82-T72,T71+T72=V71,T81+T82=V81,T89+T90=V89,T95+T96=V95,T99+T100=V99),V101-T101,N67-T100-T96-T90-T82-T72))</f>
        <v>0</v>
      </c>
      <c r="U102" t="s">
        <v>39</v>
      </c>
      <c r="V102" s="6"/>
    </row>
    <row r="103" spans="18:22" x14ac:dyDescent="0.35">
      <c r="T103" t="s">
        <v>38</v>
      </c>
      <c r="V103" t="s">
        <v>37</v>
      </c>
    </row>
    <row r="104" spans="18:22" x14ac:dyDescent="0.35">
      <c r="T104">
        <f>SUM(T61:T102)</f>
        <v>171</v>
      </c>
      <c r="V104">
        <f>SUM(V61:V102)</f>
        <v>171</v>
      </c>
    </row>
  </sheetData>
  <mergeCells count="136">
    <mergeCell ref="R35:R36"/>
    <mergeCell ref="R37:R38"/>
    <mergeCell ref="R39:R40"/>
    <mergeCell ref="V29:V30"/>
    <mergeCell ref="V31:V32"/>
    <mergeCell ref="V33:V34"/>
    <mergeCell ref="V35:V36"/>
    <mergeCell ref="V37:V38"/>
    <mergeCell ref="V39:V40"/>
    <mergeCell ref="R29:R30"/>
    <mergeCell ref="R31:R32"/>
    <mergeCell ref="R33:R34"/>
    <mergeCell ref="V20:V21"/>
    <mergeCell ref="AK6:AU6"/>
    <mergeCell ref="AC29:AC31"/>
    <mergeCell ref="AC32:AC34"/>
    <mergeCell ref="AC35:AC37"/>
    <mergeCell ref="AC38:AC40"/>
    <mergeCell ref="AG29:AG31"/>
    <mergeCell ref="AG32:AG34"/>
    <mergeCell ref="AG35:AG37"/>
    <mergeCell ref="AG38:AG40"/>
    <mergeCell ref="AG16:AG18"/>
    <mergeCell ref="AG19:AG21"/>
    <mergeCell ref="AR10:AR13"/>
    <mergeCell ref="O6:Y6"/>
    <mergeCell ref="C6:N6"/>
    <mergeCell ref="R16:R17"/>
    <mergeCell ref="V16:V17"/>
    <mergeCell ref="R18:R19"/>
    <mergeCell ref="V18:V19"/>
    <mergeCell ref="R20:R21"/>
    <mergeCell ref="V97:V98"/>
    <mergeCell ref="V99:V100"/>
    <mergeCell ref="R83:R84"/>
    <mergeCell ref="R85:R86"/>
    <mergeCell ref="R87:R88"/>
    <mergeCell ref="R89:R90"/>
    <mergeCell ref="R91:R92"/>
    <mergeCell ref="V85:V86"/>
    <mergeCell ref="V87:V88"/>
    <mergeCell ref="V89:V90"/>
    <mergeCell ref="V91:V92"/>
    <mergeCell ref="V93:V94"/>
    <mergeCell ref="V95:V96"/>
    <mergeCell ref="V101:V102"/>
    <mergeCell ref="AC10:AC12"/>
    <mergeCell ref="AC13:AC15"/>
    <mergeCell ref="AC16:AC18"/>
    <mergeCell ref="AC19:AC21"/>
    <mergeCell ref="R93:R94"/>
    <mergeCell ref="R95:R96"/>
    <mergeCell ref="R97:R98"/>
    <mergeCell ref="R99:R100"/>
    <mergeCell ref="V83:V84"/>
    <mergeCell ref="R61:R62"/>
    <mergeCell ref="R63:R64"/>
    <mergeCell ref="R65:R66"/>
    <mergeCell ref="R67:R68"/>
    <mergeCell ref="R69:R70"/>
    <mergeCell ref="R101:R102"/>
    <mergeCell ref="V81:V82"/>
    <mergeCell ref="R71:R72"/>
    <mergeCell ref="R73:R74"/>
    <mergeCell ref="R75:R76"/>
    <mergeCell ref="R77:R78"/>
    <mergeCell ref="R79:R80"/>
    <mergeCell ref="V69:V70"/>
    <mergeCell ref="V71:V72"/>
    <mergeCell ref="V73:V74"/>
    <mergeCell ref="V75:V76"/>
    <mergeCell ref="V77:V78"/>
    <mergeCell ref="V79:V80"/>
    <mergeCell ref="R12:R13"/>
    <mergeCell ref="V12:V13"/>
    <mergeCell ref="R14:R15"/>
    <mergeCell ref="V14:V15"/>
    <mergeCell ref="AV6:BK6"/>
    <mergeCell ref="R81:R82"/>
    <mergeCell ref="V61:V62"/>
    <mergeCell ref="V63:V64"/>
    <mergeCell ref="V65:V66"/>
    <mergeCell ref="V67:V68"/>
    <mergeCell ref="AC76:AC78"/>
    <mergeCell ref="AC79:AC81"/>
    <mergeCell ref="AC82:AC84"/>
    <mergeCell ref="B1:BM1"/>
    <mergeCell ref="V10:V11"/>
    <mergeCell ref="R10:R11"/>
    <mergeCell ref="Z6:AJ6"/>
    <mergeCell ref="AN10:AN13"/>
    <mergeCell ref="AG10:AG12"/>
    <mergeCell ref="AG13:AG15"/>
    <mergeCell ref="AG79:AG81"/>
    <mergeCell ref="AG82:AG84"/>
    <mergeCell ref="AN61:AN64"/>
    <mergeCell ref="AN65:AN68"/>
    <mergeCell ref="AN69:AN72"/>
    <mergeCell ref="AC61:AC63"/>
    <mergeCell ref="AC64:AC66"/>
    <mergeCell ref="AC67:AC69"/>
    <mergeCell ref="AC70:AC72"/>
    <mergeCell ref="AC73:AC75"/>
    <mergeCell ref="AG61:AG63"/>
    <mergeCell ref="AG64:AG66"/>
    <mergeCell ref="AG67:AG69"/>
    <mergeCell ref="AG70:AG72"/>
    <mergeCell ref="AG73:AG75"/>
    <mergeCell ref="AG76:AG78"/>
    <mergeCell ref="V47:V48"/>
    <mergeCell ref="V49:V50"/>
    <mergeCell ref="V51:V52"/>
    <mergeCell ref="V53:V54"/>
    <mergeCell ref="V55:V56"/>
    <mergeCell ref="AC45:AC47"/>
    <mergeCell ref="AC48:AC50"/>
    <mergeCell ref="AC51:AC53"/>
    <mergeCell ref="AC54:AC56"/>
    <mergeCell ref="AR61:AR64"/>
    <mergeCell ref="AR65:AR68"/>
    <mergeCell ref="AR69:AR72"/>
    <mergeCell ref="R45:R46"/>
    <mergeCell ref="R47:R48"/>
    <mergeCell ref="R49:R50"/>
    <mergeCell ref="R51:R52"/>
    <mergeCell ref="R53:R54"/>
    <mergeCell ref="R55:R56"/>
    <mergeCell ref="V45:V46"/>
    <mergeCell ref="AN29:AN32"/>
    <mergeCell ref="AR29:AR32"/>
    <mergeCell ref="AG45:AG47"/>
    <mergeCell ref="AG48:AG50"/>
    <mergeCell ref="AG51:AG53"/>
    <mergeCell ref="AG54:AG56"/>
    <mergeCell ref="AN45:AN48"/>
    <mergeCell ref="AR45:AR48"/>
  </mergeCells>
  <conditionalFormatting sqref="AX10:AX26 AX29:AX42 AX45:AX58 AX61:AX293">
    <cfRule type="containsText" dxfId="0" priority="1" operator="containsText" text="Fail">
      <formula>NOT(ISERROR(SEARCH("Fail",AX10)))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7698-F7D9-4AF8-9133-FAC8D1233DB3}">
  <dimension ref="A2:AF79"/>
  <sheetViews>
    <sheetView topLeftCell="G1" workbookViewId="0">
      <selection activeCell="BA6" sqref="BA6"/>
    </sheetView>
  </sheetViews>
  <sheetFormatPr defaultRowHeight="14.5" x14ac:dyDescent="0.35"/>
  <cols>
    <col min="2" max="2" width="9.26953125" bestFit="1" customWidth="1"/>
    <col min="3" max="3" width="18.1796875" bestFit="1" customWidth="1"/>
    <col min="4" max="4" width="14.54296875" bestFit="1" customWidth="1"/>
    <col min="5" max="5" width="20.81640625" bestFit="1" customWidth="1"/>
    <col min="6" max="6" width="17" bestFit="1" customWidth="1"/>
    <col min="7" max="7" width="12.453125" bestFit="1" customWidth="1"/>
    <col min="8" max="8" width="14.1796875" bestFit="1" customWidth="1"/>
    <col min="9" max="9" width="10.54296875" bestFit="1" customWidth="1"/>
    <col min="10" max="10" width="8.54296875" bestFit="1" customWidth="1"/>
    <col min="11" max="11" width="12.1796875" bestFit="1" customWidth="1"/>
    <col min="12" max="12" width="8.54296875" bestFit="1" customWidth="1"/>
    <col min="13" max="13" width="23.1796875" bestFit="1" customWidth="1"/>
    <col min="14" max="15" width="23.54296875" bestFit="1" customWidth="1"/>
    <col min="16" max="16" width="16.54296875" bestFit="1" customWidth="1"/>
    <col min="17" max="17" width="13.81640625" bestFit="1" customWidth="1"/>
    <col min="18" max="18" width="10.453125" bestFit="1" customWidth="1"/>
    <col min="19" max="19" width="16.54296875" bestFit="1" customWidth="1"/>
    <col min="20" max="20" width="12.7265625" bestFit="1" customWidth="1"/>
    <col min="21" max="21" width="10.1796875" bestFit="1" customWidth="1"/>
    <col min="22" max="22" width="14" bestFit="1" customWidth="1"/>
    <col min="23" max="23" width="15" bestFit="1" customWidth="1"/>
    <col min="24" max="24" width="12.26953125" bestFit="1" customWidth="1"/>
    <col min="25" max="25" width="10.7265625" bestFit="1" customWidth="1"/>
    <col min="26" max="26" width="18.54296875" bestFit="1" customWidth="1"/>
    <col min="27" max="27" width="13.81640625" bestFit="1" customWidth="1"/>
    <col min="28" max="29" width="10.453125" bestFit="1" customWidth="1"/>
    <col min="30" max="30" width="12.7265625" bestFit="1" customWidth="1"/>
    <col min="31" max="31" width="13" bestFit="1" customWidth="1"/>
    <col min="32" max="32" width="4.54296875" bestFit="1" customWidth="1"/>
  </cols>
  <sheetData>
    <row r="2" spans="1:32" x14ac:dyDescent="0.35">
      <c r="A2" s="1" t="s">
        <v>154</v>
      </c>
      <c r="B2" s="1" t="s">
        <v>150</v>
      </c>
      <c r="C2" s="1">
        <v>60</v>
      </c>
      <c r="D2" s="1">
        <v>70</v>
      </c>
      <c r="E2" s="1">
        <v>80</v>
      </c>
      <c r="F2" s="1">
        <v>90</v>
      </c>
      <c r="G2" s="1">
        <v>100</v>
      </c>
      <c r="H2" s="1">
        <v>110</v>
      </c>
      <c r="I2" s="37"/>
      <c r="J2" s="37" t="s">
        <v>151</v>
      </c>
      <c r="K2" s="37" t="s">
        <v>75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</row>
    <row r="3" spans="1:32" x14ac:dyDescent="0.35">
      <c r="A3" s="1"/>
      <c r="B3" s="1">
        <v>90</v>
      </c>
      <c r="C3" s="1" t="s">
        <v>150</v>
      </c>
      <c r="D3" s="1" t="s">
        <v>150</v>
      </c>
      <c r="E3" s="1" t="s">
        <v>150</v>
      </c>
      <c r="F3" s="1" t="s">
        <v>150</v>
      </c>
      <c r="G3" s="1" t="s">
        <v>150</v>
      </c>
      <c r="H3" s="1" t="s">
        <v>150</v>
      </c>
      <c r="J3">
        <v>110</v>
      </c>
      <c r="K3">
        <v>210</v>
      </c>
    </row>
    <row r="4" spans="1:32" x14ac:dyDescent="0.35">
      <c r="A4" s="1"/>
      <c r="B4" s="1">
        <v>100</v>
      </c>
      <c r="C4" s="1" t="s">
        <v>150</v>
      </c>
      <c r="D4" s="1" t="s">
        <v>150</v>
      </c>
      <c r="E4" s="1" t="s">
        <v>150</v>
      </c>
      <c r="F4" s="1" t="s">
        <v>150</v>
      </c>
      <c r="G4" s="1" t="s">
        <v>150</v>
      </c>
      <c r="H4" s="1" t="s">
        <v>150</v>
      </c>
      <c r="J4">
        <v>100</v>
      </c>
      <c r="K4">
        <v>190</v>
      </c>
    </row>
    <row r="5" spans="1:32" x14ac:dyDescent="0.35">
      <c r="A5" s="1"/>
      <c r="B5" s="1">
        <v>110</v>
      </c>
      <c r="C5" s="1" t="s">
        <v>150</v>
      </c>
      <c r="D5" s="1" t="s">
        <v>150</v>
      </c>
      <c r="E5" s="1" t="s">
        <v>150</v>
      </c>
      <c r="F5" s="1" t="s">
        <v>150</v>
      </c>
      <c r="G5" s="1" t="s">
        <v>150</v>
      </c>
      <c r="H5" s="1" t="s">
        <v>150</v>
      </c>
      <c r="J5">
        <v>90</v>
      </c>
      <c r="K5">
        <v>170</v>
      </c>
    </row>
    <row r="6" spans="1:32" x14ac:dyDescent="0.35">
      <c r="A6" s="1"/>
      <c r="B6" s="1">
        <v>120</v>
      </c>
      <c r="C6" s="1" t="s">
        <v>149</v>
      </c>
      <c r="D6" s="1" t="s">
        <v>150</v>
      </c>
      <c r="E6" s="1" t="s">
        <v>150</v>
      </c>
      <c r="F6" s="1" t="s">
        <v>150</v>
      </c>
      <c r="G6" s="1" t="s">
        <v>150</v>
      </c>
      <c r="H6" s="1" t="s">
        <v>150</v>
      </c>
      <c r="J6">
        <v>80</v>
      </c>
      <c r="K6">
        <v>150</v>
      </c>
    </row>
    <row r="7" spans="1:32" x14ac:dyDescent="0.35">
      <c r="A7" s="1"/>
      <c r="B7" s="1">
        <v>130</v>
      </c>
      <c r="C7" s="1" t="s">
        <v>149</v>
      </c>
      <c r="D7" s="1" t="s">
        <v>150</v>
      </c>
      <c r="E7" s="1" t="s">
        <v>150</v>
      </c>
      <c r="F7" s="1" t="s">
        <v>150</v>
      </c>
      <c r="G7" s="1" t="s">
        <v>150</v>
      </c>
      <c r="H7" s="1" t="s">
        <v>150</v>
      </c>
      <c r="J7">
        <v>70</v>
      </c>
      <c r="K7">
        <v>130</v>
      </c>
    </row>
    <row r="8" spans="1:32" x14ac:dyDescent="0.35">
      <c r="A8" s="1"/>
      <c r="B8" s="1">
        <v>140</v>
      </c>
      <c r="C8" s="1" t="s">
        <v>149</v>
      </c>
      <c r="D8" s="1" t="s">
        <v>149</v>
      </c>
      <c r="E8" s="1" t="s">
        <v>150</v>
      </c>
      <c r="F8" s="1" t="s">
        <v>150</v>
      </c>
      <c r="G8" s="1" t="s">
        <v>150</v>
      </c>
      <c r="H8" s="1" t="s">
        <v>150</v>
      </c>
      <c r="J8">
        <v>60</v>
      </c>
      <c r="K8">
        <v>110</v>
      </c>
    </row>
    <row r="9" spans="1:32" x14ac:dyDescent="0.35">
      <c r="A9" s="1"/>
      <c r="B9" s="1">
        <v>150</v>
      </c>
      <c r="C9" s="1" t="s">
        <v>149</v>
      </c>
      <c r="D9" s="1" t="s">
        <v>149</v>
      </c>
      <c r="E9" s="1" t="s">
        <v>150</v>
      </c>
      <c r="F9" s="1" t="s">
        <v>150</v>
      </c>
      <c r="G9" s="1" t="s">
        <v>150</v>
      </c>
      <c r="H9" s="1" t="s">
        <v>150</v>
      </c>
    </row>
    <row r="10" spans="1:32" x14ac:dyDescent="0.35">
      <c r="A10" s="1"/>
      <c r="B10" s="1">
        <v>160</v>
      </c>
      <c r="C10" s="1" t="s">
        <v>149</v>
      </c>
      <c r="D10" s="1" t="s">
        <v>149</v>
      </c>
      <c r="E10" s="1" t="s">
        <v>149</v>
      </c>
      <c r="F10" s="1" t="s">
        <v>150</v>
      </c>
      <c r="G10" s="1" t="s">
        <v>150</v>
      </c>
      <c r="H10" s="1" t="s">
        <v>150</v>
      </c>
    </row>
    <row r="11" spans="1:32" x14ac:dyDescent="0.35">
      <c r="A11" s="1"/>
      <c r="B11" s="1">
        <v>170</v>
      </c>
      <c r="C11" s="1" t="s">
        <v>149</v>
      </c>
      <c r="D11" s="1" t="s">
        <v>149</v>
      </c>
      <c r="E11" s="1" t="s">
        <v>149</v>
      </c>
      <c r="F11" s="1" t="s">
        <v>150</v>
      </c>
      <c r="G11" s="1" t="s">
        <v>150</v>
      </c>
      <c r="H11" s="1" t="s">
        <v>150</v>
      </c>
    </row>
    <row r="12" spans="1:32" x14ac:dyDescent="0.35">
      <c r="A12" s="1"/>
      <c r="B12" s="1">
        <v>180</v>
      </c>
      <c r="C12" s="1" t="s">
        <v>149</v>
      </c>
      <c r="D12" s="1" t="s">
        <v>149</v>
      </c>
      <c r="E12" s="1" t="s">
        <v>149</v>
      </c>
      <c r="F12" s="1" t="s">
        <v>149</v>
      </c>
      <c r="G12" s="1" t="s">
        <v>150</v>
      </c>
      <c r="H12" s="1" t="s">
        <v>150</v>
      </c>
    </row>
    <row r="13" spans="1:32" x14ac:dyDescent="0.35">
      <c r="A13" s="1"/>
      <c r="B13" s="1">
        <v>190</v>
      </c>
      <c r="C13" s="1" t="s">
        <v>149</v>
      </c>
      <c r="D13" s="1" t="s">
        <v>149</v>
      </c>
      <c r="E13" s="1" t="s">
        <v>149</v>
      </c>
      <c r="F13" s="1" t="s">
        <v>149</v>
      </c>
      <c r="G13" s="1" t="s">
        <v>150</v>
      </c>
      <c r="H13" s="1" t="s">
        <v>150</v>
      </c>
    </row>
    <row r="14" spans="1:32" x14ac:dyDescent="0.35">
      <c r="A14" s="1"/>
      <c r="B14" s="1">
        <v>200</v>
      </c>
      <c r="C14" s="1" t="s">
        <v>149</v>
      </c>
      <c r="D14" s="1" t="s">
        <v>149</v>
      </c>
      <c r="E14" s="1" t="s">
        <v>149</v>
      </c>
      <c r="F14" s="1" t="s">
        <v>149</v>
      </c>
      <c r="G14" s="1" t="s">
        <v>149</v>
      </c>
      <c r="H14" s="1" t="s">
        <v>150</v>
      </c>
    </row>
    <row r="15" spans="1:32" x14ac:dyDescent="0.35">
      <c r="A15" s="1"/>
      <c r="B15" s="1">
        <v>210</v>
      </c>
      <c r="C15" s="1" t="s">
        <v>149</v>
      </c>
      <c r="D15" s="1" t="s">
        <v>149</v>
      </c>
      <c r="E15" s="1" t="s">
        <v>149</v>
      </c>
      <c r="F15" s="1" t="s">
        <v>149</v>
      </c>
      <c r="G15" s="1" t="s">
        <v>149</v>
      </c>
      <c r="H15" s="1" t="s">
        <v>150</v>
      </c>
    </row>
    <row r="16" spans="1:32" x14ac:dyDescent="0.35">
      <c r="A16" s="1"/>
      <c r="B16" s="1">
        <v>220</v>
      </c>
      <c r="C16" s="1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</row>
    <row r="17" spans="1:11" x14ac:dyDescent="0.35">
      <c r="A17" s="1"/>
      <c r="B17" s="1">
        <v>230</v>
      </c>
      <c r="C17" s="1" t="s">
        <v>149</v>
      </c>
      <c r="D17" s="1" t="s">
        <v>149</v>
      </c>
      <c r="E17" s="1" t="s">
        <v>149</v>
      </c>
      <c r="F17" s="1" t="s">
        <v>149</v>
      </c>
      <c r="G17" s="1" t="s">
        <v>149</v>
      </c>
      <c r="H17" s="1" t="s">
        <v>149</v>
      </c>
    </row>
    <row r="18" spans="1:11" x14ac:dyDescent="0.35">
      <c r="A18" s="1"/>
      <c r="B18" s="1">
        <v>240</v>
      </c>
      <c r="C18" s="1" t="s">
        <v>149</v>
      </c>
      <c r="D18" s="1" t="s">
        <v>149</v>
      </c>
      <c r="E18" s="1" t="s">
        <v>149</v>
      </c>
      <c r="F18" s="1" t="s">
        <v>149</v>
      </c>
      <c r="G18" s="1" t="s">
        <v>149</v>
      </c>
      <c r="H18" s="1" t="s">
        <v>149</v>
      </c>
    </row>
    <row r="19" spans="1:11" x14ac:dyDescent="0.35">
      <c r="A19" s="1"/>
      <c r="B19" s="1">
        <v>250</v>
      </c>
      <c r="C19" s="1" t="s">
        <v>149</v>
      </c>
      <c r="D19" s="1" t="s">
        <v>149</v>
      </c>
      <c r="E19" s="1" t="s">
        <v>149</v>
      </c>
      <c r="F19" s="1" t="s">
        <v>149</v>
      </c>
      <c r="G19" s="1" t="s">
        <v>149</v>
      </c>
      <c r="H19" s="1" t="s">
        <v>149</v>
      </c>
    </row>
    <row r="20" spans="1:11" x14ac:dyDescent="0.35">
      <c r="A20" s="1"/>
      <c r="B20" s="1"/>
      <c r="C20" s="1"/>
      <c r="D20" s="1"/>
      <c r="E20" s="1"/>
      <c r="F20" s="1"/>
      <c r="G20" s="1"/>
      <c r="H20" s="1"/>
    </row>
    <row r="21" spans="1:11" x14ac:dyDescent="0.35">
      <c r="A21" s="1"/>
      <c r="B21" s="1"/>
      <c r="C21" s="1"/>
      <c r="D21" s="1"/>
      <c r="E21" s="1"/>
      <c r="F21" s="1"/>
      <c r="G21" s="1"/>
      <c r="H21" s="1"/>
    </row>
    <row r="22" spans="1:11" x14ac:dyDescent="0.35">
      <c r="A22" s="1" t="s">
        <v>153</v>
      </c>
      <c r="B22" s="1" t="s">
        <v>149</v>
      </c>
      <c r="C22" s="1">
        <v>60</v>
      </c>
      <c r="D22" s="1">
        <v>70</v>
      </c>
      <c r="E22" s="1">
        <v>80</v>
      </c>
      <c r="F22" s="1">
        <v>90</v>
      </c>
      <c r="G22" s="1">
        <v>100</v>
      </c>
      <c r="H22" s="1">
        <v>110</v>
      </c>
      <c r="J22" s="37" t="s">
        <v>151</v>
      </c>
      <c r="K22" s="37" t="s">
        <v>75</v>
      </c>
    </row>
    <row r="23" spans="1:11" x14ac:dyDescent="0.35">
      <c r="A23" s="1"/>
      <c r="B23" s="1">
        <v>90</v>
      </c>
      <c r="C23" s="1" t="s">
        <v>150</v>
      </c>
      <c r="D23" s="1" t="s">
        <v>150</v>
      </c>
      <c r="E23" s="1" t="s">
        <v>150</v>
      </c>
      <c r="F23" s="1" t="s">
        <v>150</v>
      </c>
      <c r="G23" s="1" t="s">
        <v>150</v>
      </c>
      <c r="H23" s="1" t="s">
        <v>150</v>
      </c>
      <c r="J23">
        <v>110</v>
      </c>
      <c r="K23">
        <v>170</v>
      </c>
    </row>
    <row r="24" spans="1:11" x14ac:dyDescent="0.35">
      <c r="A24" s="1"/>
      <c r="B24" s="1">
        <v>100</v>
      </c>
      <c r="C24" s="1" t="s">
        <v>149</v>
      </c>
      <c r="D24" s="1" t="s">
        <v>150</v>
      </c>
      <c r="E24" s="1" t="s">
        <v>150</v>
      </c>
      <c r="F24" s="1" t="s">
        <v>150</v>
      </c>
      <c r="G24" s="1" t="s">
        <v>150</v>
      </c>
      <c r="H24" s="1" t="s">
        <v>150</v>
      </c>
      <c r="J24">
        <v>100</v>
      </c>
      <c r="K24">
        <v>150</v>
      </c>
    </row>
    <row r="25" spans="1:11" x14ac:dyDescent="0.35">
      <c r="A25" s="1"/>
      <c r="B25" s="1">
        <v>110</v>
      </c>
      <c r="C25" s="1" t="s">
        <v>149</v>
      </c>
      <c r="D25" s="1" t="s">
        <v>149</v>
      </c>
      <c r="E25" s="1" t="s">
        <v>150</v>
      </c>
      <c r="F25" s="1" t="s">
        <v>150</v>
      </c>
      <c r="G25" s="1" t="s">
        <v>150</v>
      </c>
      <c r="H25" s="1" t="s">
        <v>150</v>
      </c>
      <c r="J25">
        <v>90</v>
      </c>
      <c r="K25">
        <v>140</v>
      </c>
    </row>
    <row r="26" spans="1:11" x14ac:dyDescent="0.35">
      <c r="A26" s="1"/>
      <c r="B26" s="1">
        <v>120</v>
      </c>
      <c r="C26" s="1" t="s">
        <v>149</v>
      </c>
      <c r="D26" s="1" t="s">
        <v>149</v>
      </c>
      <c r="E26" s="1" t="s">
        <v>150</v>
      </c>
      <c r="F26" s="1" t="s">
        <v>150</v>
      </c>
      <c r="G26" s="1" t="s">
        <v>150</v>
      </c>
      <c r="H26" s="1" t="s">
        <v>150</v>
      </c>
      <c r="J26">
        <v>80</v>
      </c>
      <c r="K26">
        <v>120</v>
      </c>
    </row>
    <row r="27" spans="1:11" x14ac:dyDescent="0.35">
      <c r="A27" s="1"/>
      <c r="B27" s="1">
        <v>130</v>
      </c>
      <c r="C27" s="1" t="s">
        <v>149</v>
      </c>
      <c r="D27" s="1" t="s">
        <v>149</v>
      </c>
      <c r="E27" s="1" t="s">
        <v>149</v>
      </c>
      <c r="F27" s="1" t="s">
        <v>150</v>
      </c>
      <c r="G27" s="1" t="s">
        <v>150</v>
      </c>
      <c r="H27" s="1" t="s">
        <v>150</v>
      </c>
      <c r="J27">
        <v>70</v>
      </c>
      <c r="K27">
        <v>100</v>
      </c>
    </row>
    <row r="28" spans="1:11" x14ac:dyDescent="0.35">
      <c r="A28" s="1"/>
      <c r="B28" s="1">
        <v>140</v>
      </c>
      <c r="C28" s="1" t="s">
        <v>149</v>
      </c>
      <c r="D28" s="1" t="s">
        <v>149</v>
      </c>
      <c r="E28" s="1" t="s">
        <v>149</v>
      </c>
      <c r="F28" s="1" t="s">
        <v>150</v>
      </c>
      <c r="G28" s="1" t="s">
        <v>150</v>
      </c>
      <c r="H28" s="1" t="s">
        <v>150</v>
      </c>
      <c r="J28">
        <v>60</v>
      </c>
      <c r="K28">
        <v>90</v>
      </c>
    </row>
    <row r="29" spans="1:11" x14ac:dyDescent="0.35">
      <c r="A29" s="1"/>
      <c r="B29" s="1">
        <v>150</v>
      </c>
      <c r="C29" s="1" t="s">
        <v>149</v>
      </c>
      <c r="D29" s="1" t="s">
        <v>149</v>
      </c>
      <c r="E29" s="1" t="s">
        <v>149</v>
      </c>
      <c r="F29" s="1" t="s">
        <v>149</v>
      </c>
      <c r="G29" s="1" t="s">
        <v>150</v>
      </c>
      <c r="H29" s="1" t="s">
        <v>150</v>
      </c>
    </row>
    <row r="30" spans="1:11" x14ac:dyDescent="0.35">
      <c r="A30" s="1"/>
      <c r="B30" s="1">
        <v>160</v>
      </c>
      <c r="C30" s="1" t="s">
        <v>149</v>
      </c>
      <c r="D30" s="1" t="s">
        <v>149</v>
      </c>
      <c r="E30" s="1" t="s">
        <v>149</v>
      </c>
      <c r="F30" s="1" t="s">
        <v>149</v>
      </c>
      <c r="G30" s="1" t="s">
        <v>149</v>
      </c>
      <c r="H30" s="1" t="s">
        <v>150</v>
      </c>
    </row>
    <row r="31" spans="1:11" x14ac:dyDescent="0.35">
      <c r="A31" s="1"/>
      <c r="B31" s="1">
        <v>170</v>
      </c>
      <c r="C31" s="1" t="s">
        <v>149</v>
      </c>
      <c r="D31" s="1" t="s">
        <v>149</v>
      </c>
      <c r="E31" s="1" t="s">
        <v>149</v>
      </c>
      <c r="F31" s="1" t="s">
        <v>149</v>
      </c>
      <c r="G31" s="1" t="s">
        <v>149</v>
      </c>
      <c r="H31" s="1" t="s">
        <v>150</v>
      </c>
    </row>
    <row r="32" spans="1:11" x14ac:dyDescent="0.35">
      <c r="A32" s="1"/>
      <c r="B32" s="1">
        <v>180</v>
      </c>
      <c r="C32" s="1" t="s">
        <v>149</v>
      </c>
      <c r="D32" s="1" t="s">
        <v>149</v>
      </c>
      <c r="E32" s="1" t="s">
        <v>149</v>
      </c>
      <c r="F32" s="1" t="s">
        <v>149</v>
      </c>
      <c r="G32" s="1" t="s">
        <v>149</v>
      </c>
      <c r="H32" s="1" t="s">
        <v>149</v>
      </c>
    </row>
    <row r="33" spans="1:11" x14ac:dyDescent="0.35">
      <c r="A33" s="1"/>
      <c r="B33" s="1">
        <v>190</v>
      </c>
      <c r="C33" s="1" t="s">
        <v>149</v>
      </c>
      <c r="D33" s="1" t="s">
        <v>149</v>
      </c>
      <c r="E33" s="1" t="s">
        <v>149</v>
      </c>
      <c r="F33" s="1" t="s">
        <v>149</v>
      </c>
      <c r="G33" s="1" t="s">
        <v>149</v>
      </c>
      <c r="H33" s="1" t="s">
        <v>149</v>
      </c>
    </row>
    <row r="34" spans="1:11" x14ac:dyDescent="0.35">
      <c r="A34" s="1"/>
      <c r="B34" s="1">
        <v>200</v>
      </c>
      <c r="C34" s="1" t="s">
        <v>149</v>
      </c>
      <c r="D34" s="1" t="s">
        <v>149</v>
      </c>
      <c r="E34" s="1" t="s">
        <v>149</v>
      </c>
      <c r="F34" s="1" t="s">
        <v>149</v>
      </c>
      <c r="G34" s="1" t="s">
        <v>149</v>
      </c>
      <c r="H34" s="1" t="s">
        <v>149</v>
      </c>
    </row>
    <row r="35" spans="1:11" x14ac:dyDescent="0.35">
      <c r="A35" s="1"/>
      <c r="B35" s="1">
        <v>210</v>
      </c>
      <c r="C35" s="1" t="s">
        <v>149</v>
      </c>
      <c r="D35" s="1" t="s">
        <v>149</v>
      </c>
      <c r="E35" s="1" t="s">
        <v>149</v>
      </c>
      <c r="F35" s="1" t="s">
        <v>149</v>
      </c>
      <c r="G35" s="1" t="s">
        <v>149</v>
      </c>
      <c r="H35" s="1" t="s">
        <v>149</v>
      </c>
    </row>
    <row r="36" spans="1:11" x14ac:dyDescent="0.35">
      <c r="A36" s="1"/>
      <c r="B36" s="1">
        <v>220</v>
      </c>
      <c r="C36" s="1" t="s">
        <v>149</v>
      </c>
      <c r="D36" s="1" t="s">
        <v>149</v>
      </c>
      <c r="E36" s="1" t="s">
        <v>149</v>
      </c>
      <c r="F36" s="1" t="s">
        <v>149</v>
      </c>
      <c r="G36" s="1" t="s">
        <v>149</v>
      </c>
      <c r="H36" s="1" t="s">
        <v>149</v>
      </c>
    </row>
    <row r="37" spans="1:11" x14ac:dyDescent="0.35">
      <c r="A37" s="1"/>
      <c r="B37" s="1">
        <v>230</v>
      </c>
      <c r="C37" s="1" t="s">
        <v>149</v>
      </c>
      <c r="D37" s="1" t="s">
        <v>149</v>
      </c>
      <c r="E37" s="1" t="s">
        <v>149</v>
      </c>
      <c r="F37" s="1" t="s">
        <v>149</v>
      </c>
      <c r="G37" s="1" t="s">
        <v>149</v>
      </c>
      <c r="H37" s="1" t="s">
        <v>149</v>
      </c>
    </row>
    <row r="38" spans="1:11" x14ac:dyDescent="0.35">
      <c r="A38" s="1"/>
      <c r="B38" s="1">
        <v>240</v>
      </c>
      <c r="C38" s="1" t="s">
        <v>149</v>
      </c>
      <c r="D38" s="1" t="s">
        <v>149</v>
      </c>
      <c r="E38" s="1" t="s">
        <v>149</v>
      </c>
      <c r="F38" s="1" t="s">
        <v>149</v>
      </c>
      <c r="G38" s="1" t="s">
        <v>149</v>
      </c>
      <c r="H38" s="1" t="s">
        <v>149</v>
      </c>
    </row>
    <row r="39" spans="1:11" x14ac:dyDescent="0.35">
      <c r="A39" s="1"/>
      <c r="B39" s="1">
        <v>250</v>
      </c>
      <c r="C39" s="1" t="s">
        <v>149</v>
      </c>
      <c r="D39" s="1" t="s">
        <v>149</v>
      </c>
      <c r="E39" s="1" t="s">
        <v>149</v>
      </c>
      <c r="F39" s="1" t="s">
        <v>149</v>
      </c>
      <c r="G39" s="1" t="s">
        <v>149</v>
      </c>
      <c r="H39" s="1" t="s">
        <v>149</v>
      </c>
    </row>
    <row r="40" spans="1:11" x14ac:dyDescent="0.35">
      <c r="A40" s="1"/>
      <c r="B40" s="1"/>
      <c r="C40" s="1"/>
      <c r="D40" s="1"/>
      <c r="E40" s="1"/>
      <c r="F40" s="1"/>
      <c r="G40" s="1"/>
      <c r="H40" s="1"/>
    </row>
    <row r="41" spans="1:11" x14ac:dyDescent="0.35">
      <c r="A41" s="1"/>
      <c r="B41" s="1"/>
      <c r="C41" s="1"/>
      <c r="D41" s="1"/>
      <c r="E41" s="1"/>
      <c r="F41" s="1"/>
      <c r="G41" s="1"/>
      <c r="H41" s="1"/>
    </row>
    <row r="42" spans="1:11" x14ac:dyDescent="0.35">
      <c r="A42" s="1" t="s">
        <v>152</v>
      </c>
      <c r="B42" s="1" t="s">
        <v>149</v>
      </c>
      <c r="C42" s="1">
        <v>60</v>
      </c>
      <c r="D42" s="1">
        <v>70</v>
      </c>
      <c r="E42" s="1">
        <v>80</v>
      </c>
      <c r="F42" s="1">
        <v>90</v>
      </c>
      <c r="G42" s="1">
        <v>100</v>
      </c>
      <c r="H42" s="1">
        <v>110</v>
      </c>
      <c r="J42" s="37" t="s">
        <v>151</v>
      </c>
      <c r="K42" s="37" t="s">
        <v>75</v>
      </c>
    </row>
    <row r="43" spans="1:11" x14ac:dyDescent="0.35">
      <c r="A43" s="1"/>
      <c r="B43" s="1">
        <v>90</v>
      </c>
      <c r="C43" s="1" t="s">
        <v>150</v>
      </c>
      <c r="D43" s="1" t="s">
        <v>150</v>
      </c>
      <c r="E43" s="1" t="s">
        <v>150</v>
      </c>
      <c r="F43" s="1" t="s">
        <v>150</v>
      </c>
      <c r="G43" s="1" t="s">
        <v>150</v>
      </c>
      <c r="H43" s="1" t="s">
        <v>150</v>
      </c>
      <c r="J43">
        <v>110</v>
      </c>
      <c r="K43">
        <v>180</v>
      </c>
    </row>
    <row r="44" spans="1:11" x14ac:dyDescent="0.35">
      <c r="A44" s="1"/>
      <c r="B44" s="1">
        <v>100</v>
      </c>
      <c r="C44" s="1" t="s">
        <v>150</v>
      </c>
      <c r="D44" s="1" t="s">
        <v>150</v>
      </c>
      <c r="E44" s="1" t="s">
        <v>150</v>
      </c>
      <c r="F44" s="1" t="s">
        <v>150</v>
      </c>
      <c r="G44" s="1" t="s">
        <v>150</v>
      </c>
      <c r="H44" s="1" t="s">
        <v>150</v>
      </c>
      <c r="J44">
        <v>100</v>
      </c>
      <c r="K44">
        <v>170</v>
      </c>
    </row>
    <row r="45" spans="1:11" x14ac:dyDescent="0.35">
      <c r="A45" s="1"/>
      <c r="B45" s="1">
        <v>110</v>
      </c>
      <c r="C45" s="1" t="s">
        <v>149</v>
      </c>
      <c r="D45" s="1" t="s">
        <v>150</v>
      </c>
      <c r="E45" s="1" t="s">
        <v>150</v>
      </c>
      <c r="F45" s="1" t="s">
        <v>150</v>
      </c>
      <c r="G45" s="1" t="s">
        <v>150</v>
      </c>
      <c r="H45" s="1" t="s">
        <v>150</v>
      </c>
      <c r="J45">
        <v>90</v>
      </c>
      <c r="K45">
        <v>150</v>
      </c>
    </row>
    <row r="46" spans="1:11" x14ac:dyDescent="0.35">
      <c r="A46" s="1"/>
      <c r="B46" s="1">
        <v>120</v>
      </c>
      <c r="C46" s="1" t="s">
        <v>149</v>
      </c>
      <c r="D46" s="1" t="s">
        <v>149</v>
      </c>
      <c r="E46" s="1" t="s">
        <v>150</v>
      </c>
      <c r="F46" s="1" t="s">
        <v>150</v>
      </c>
      <c r="G46" s="1" t="s">
        <v>150</v>
      </c>
      <c r="H46" s="1" t="s">
        <v>150</v>
      </c>
      <c r="J46">
        <v>80</v>
      </c>
      <c r="K46">
        <v>130</v>
      </c>
    </row>
    <row r="47" spans="1:11" x14ac:dyDescent="0.35">
      <c r="A47" s="1"/>
      <c r="B47" s="1">
        <v>130</v>
      </c>
      <c r="C47" s="1" t="s">
        <v>149</v>
      </c>
      <c r="D47" s="1" t="s">
        <v>149</v>
      </c>
      <c r="E47" s="1" t="s">
        <v>150</v>
      </c>
      <c r="F47" s="1" t="s">
        <v>150</v>
      </c>
      <c r="G47" s="1" t="s">
        <v>150</v>
      </c>
      <c r="H47" s="1" t="s">
        <v>150</v>
      </c>
      <c r="J47">
        <v>70</v>
      </c>
      <c r="K47">
        <v>110</v>
      </c>
    </row>
    <row r="48" spans="1:11" x14ac:dyDescent="0.35">
      <c r="A48" s="1"/>
      <c r="B48" s="1">
        <v>140</v>
      </c>
      <c r="C48" s="1" t="s">
        <v>149</v>
      </c>
      <c r="D48" s="1" t="s">
        <v>149</v>
      </c>
      <c r="E48" s="1" t="s">
        <v>149</v>
      </c>
      <c r="F48" s="1" t="s">
        <v>150</v>
      </c>
      <c r="G48" s="1" t="s">
        <v>150</v>
      </c>
      <c r="H48" s="1" t="s">
        <v>150</v>
      </c>
      <c r="J48">
        <v>60</v>
      </c>
      <c r="K48">
        <v>100</v>
      </c>
    </row>
    <row r="49" spans="1:11" x14ac:dyDescent="0.35">
      <c r="A49" s="1"/>
      <c r="B49" s="1">
        <v>150</v>
      </c>
      <c r="C49" s="1" t="s">
        <v>149</v>
      </c>
      <c r="D49" s="1" t="s">
        <v>149</v>
      </c>
      <c r="E49" s="1" t="s">
        <v>149</v>
      </c>
      <c r="F49" s="1" t="s">
        <v>150</v>
      </c>
      <c r="G49" s="1" t="s">
        <v>150</v>
      </c>
      <c r="H49" s="1" t="s">
        <v>150</v>
      </c>
    </row>
    <row r="50" spans="1:11" x14ac:dyDescent="0.35">
      <c r="A50" s="1"/>
      <c r="B50" s="1">
        <v>160</v>
      </c>
      <c r="C50" s="1" t="s">
        <v>149</v>
      </c>
      <c r="D50" s="1" t="s">
        <v>149</v>
      </c>
      <c r="E50" s="1" t="s">
        <v>149</v>
      </c>
      <c r="F50" s="1" t="s">
        <v>149</v>
      </c>
      <c r="G50" s="1" t="s">
        <v>150</v>
      </c>
      <c r="H50" s="1" t="s">
        <v>150</v>
      </c>
    </row>
    <row r="51" spans="1:11" x14ac:dyDescent="0.35">
      <c r="A51" s="1"/>
      <c r="B51" s="1">
        <v>170</v>
      </c>
      <c r="C51" s="1" t="s">
        <v>149</v>
      </c>
      <c r="D51" s="1" t="s">
        <v>149</v>
      </c>
      <c r="E51" s="1" t="s">
        <v>149</v>
      </c>
      <c r="F51" s="1" t="s">
        <v>149</v>
      </c>
      <c r="G51" s="1" t="s">
        <v>150</v>
      </c>
      <c r="H51" s="1" t="s">
        <v>150</v>
      </c>
    </row>
    <row r="52" spans="1:11" x14ac:dyDescent="0.35">
      <c r="A52" s="1"/>
      <c r="B52" s="1">
        <v>180</v>
      </c>
      <c r="C52" s="1" t="s">
        <v>149</v>
      </c>
      <c r="D52" s="1" t="s">
        <v>149</v>
      </c>
      <c r="E52" s="1" t="s">
        <v>149</v>
      </c>
      <c r="F52" s="1" t="s">
        <v>149</v>
      </c>
      <c r="G52" s="1" t="s">
        <v>149</v>
      </c>
      <c r="H52" s="1" t="s">
        <v>150</v>
      </c>
    </row>
    <row r="53" spans="1:11" x14ac:dyDescent="0.35">
      <c r="A53" s="1"/>
      <c r="B53" s="1">
        <v>190</v>
      </c>
      <c r="C53" s="1" t="s">
        <v>149</v>
      </c>
      <c r="D53" s="1" t="s">
        <v>149</v>
      </c>
      <c r="E53" s="1" t="s">
        <v>149</v>
      </c>
      <c r="F53" s="1" t="s">
        <v>149</v>
      </c>
      <c r="G53" s="1" t="s">
        <v>149</v>
      </c>
      <c r="H53" s="1" t="s">
        <v>149</v>
      </c>
    </row>
    <row r="54" spans="1:11" x14ac:dyDescent="0.35">
      <c r="A54" s="1"/>
      <c r="B54" s="1">
        <v>200</v>
      </c>
      <c r="C54" s="1" t="s">
        <v>149</v>
      </c>
      <c r="D54" s="1" t="s">
        <v>149</v>
      </c>
      <c r="E54" s="1" t="s">
        <v>149</v>
      </c>
      <c r="F54" s="1" t="s">
        <v>149</v>
      </c>
      <c r="G54" s="1" t="s">
        <v>149</v>
      </c>
      <c r="H54" s="1" t="s">
        <v>149</v>
      </c>
    </row>
    <row r="55" spans="1:11" x14ac:dyDescent="0.35">
      <c r="A55" s="1"/>
      <c r="B55" s="1">
        <v>210</v>
      </c>
      <c r="C55" s="1" t="s">
        <v>149</v>
      </c>
      <c r="D55" s="1" t="s">
        <v>149</v>
      </c>
      <c r="E55" s="1" t="s">
        <v>149</v>
      </c>
      <c r="F55" s="1" t="s">
        <v>149</v>
      </c>
      <c r="G55" s="1" t="s">
        <v>149</v>
      </c>
      <c r="H55" s="1" t="s">
        <v>149</v>
      </c>
    </row>
    <row r="56" spans="1:11" x14ac:dyDescent="0.35">
      <c r="A56" s="1"/>
      <c r="B56" s="1">
        <v>220</v>
      </c>
      <c r="C56" s="1" t="s">
        <v>149</v>
      </c>
      <c r="D56" s="1" t="s">
        <v>149</v>
      </c>
      <c r="E56" s="1" t="s">
        <v>149</v>
      </c>
      <c r="F56" s="1" t="s">
        <v>149</v>
      </c>
      <c r="G56" s="1" t="s">
        <v>149</v>
      </c>
      <c r="H56" s="1" t="s">
        <v>149</v>
      </c>
    </row>
    <row r="57" spans="1:11" x14ac:dyDescent="0.35">
      <c r="A57" s="1"/>
      <c r="B57" s="1">
        <v>230</v>
      </c>
      <c r="C57" s="1" t="s">
        <v>149</v>
      </c>
      <c r="D57" s="1" t="s">
        <v>149</v>
      </c>
      <c r="E57" s="1" t="s">
        <v>149</v>
      </c>
      <c r="F57" s="1" t="s">
        <v>149</v>
      </c>
      <c r="G57" s="1" t="s">
        <v>149</v>
      </c>
      <c r="H57" s="1" t="s">
        <v>149</v>
      </c>
    </row>
    <row r="58" spans="1:11" x14ac:dyDescent="0.35">
      <c r="A58" s="1"/>
      <c r="B58" s="1">
        <v>240</v>
      </c>
      <c r="C58" s="1" t="s">
        <v>149</v>
      </c>
      <c r="D58" s="1" t="s">
        <v>149</v>
      </c>
      <c r="E58" s="1" t="s">
        <v>149</v>
      </c>
      <c r="F58" s="1" t="s">
        <v>149</v>
      </c>
      <c r="G58" s="1" t="s">
        <v>149</v>
      </c>
      <c r="H58" s="1" t="s">
        <v>149</v>
      </c>
    </row>
    <row r="59" spans="1:11" x14ac:dyDescent="0.35">
      <c r="A59" s="1"/>
      <c r="B59" s="1">
        <v>250</v>
      </c>
      <c r="C59" s="1" t="s">
        <v>149</v>
      </c>
      <c r="D59" s="1" t="s">
        <v>149</v>
      </c>
      <c r="E59" s="1" t="s">
        <v>149</v>
      </c>
      <c r="F59" s="1" t="s">
        <v>149</v>
      </c>
      <c r="G59" s="1" t="s">
        <v>149</v>
      </c>
      <c r="H59" s="1" t="s">
        <v>149</v>
      </c>
    </row>
    <row r="60" spans="1:11" x14ac:dyDescent="0.35">
      <c r="A60" s="1"/>
      <c r="B60" s="1"/>
      <c r="C60" s="1"/>
      <c r="D60" s="1"/>
      <c r="E60" s="1"/>
      <c r="F60" s="1"/>
      <c r="G60" s="1"/>
      <c r="H60" s="1"/>
    </row>
    <row r="61" spans="1:11" x14ac:dyDescent="0.35">
      <c r="A61" s="1"/>
      <c r="B61" s="1"/>
      <c r="C61" s="1"/>
      <c r="D61" s="1"/>
      <c r="E61" s="1"/>
      <c r="F61" s="1"/>
      <c r="G61" s="1"/>
      <c r="H61" s="1"/>
    </row>
    <row r="62" spans="1:11" x14ac:dyDescent="0.35">
      <c r="A62" s="1" t="s">
        <v>76</v>
      </c>
      <c r="B62" s="1" t="s">
        <v>149</v>
      </c>
      <c r="C62" s="1">
        <v>60</v>
      </c>
      <c r="D62" s="1">
        <v>70</v>
      </c>
      <c r="E62" s="1">
        <v>80</v>
      </c>
      <c r="F62" s="1">
        <v>90</v>
      </c>
      <c r="G62" s="1">
        <v>100</v>
      </c>
      <c r="H62" s="1">
        <v>110</v>
      </c>
      <c r="J62" s="37" t="s">
        <v>151</v>
      </c>
      <c r="K62" s="37" t="s">
        <v>75</v>
      </c>
    </row>
    <row r="63" spans="1:11" x14ac:dyDescent="0.35">
      <c r="A63" s="1"/>
      <c r="B63" s="1">
        <v>90</v>
      </c>
      <c r="C63" s="1" t="s">
        <v>149</v>
      </c>
      <c r="D63" s="1" t="s">
        <v>149</v>
      </c>
      <c r="E63" s="1" t="s">
        <v>149</v>
      </c>
      <c r="F63" s="1" t="s">
        <v>150</v>
      </c>
      <c r="G63" s="1" t="s">
        <v>150</v>
      </c>
      <c r="H63" s="1" t="s">
        <v>150</v>
      </c>
      <c r="J63">
        <v>110</v>
      </c>
      <c r="K63">
        <v>110</v>
      </c>
    </row>
    <row r="64" spans="1:11" x14ac:dyDescent="0.35">
      <c r="A64" s="1"/>
      <c r="B64" s="1">
        <v>100</v>
      </c>
      <c r="C64" s="1" t="s">
        <v>149</v>
      </c>
      <c r="D64" s="1" t="s">
        <v>149</v>
      </c>
      <c r="E64" s="1" t="s">
        <v>149</v>
      </c>
      <c r="F64" s="1" t="s">
        <v>149</v>
      </c>
      <c r="G64" s="1" t="s">
        <v>150</v>
      </c>
      <c r="H64" s="1" t="s">
        <v>150</v>
      </c>
      <c r="J64">
        <v>100</v>
      </c>
      <c r="K64">
        <v>100</v>
      </c>
    </row>
    <row r="65" spans="1:11" x14ac:dyDescent="0.35">
      <c r="A65" s="1"/>
      <c r="B65" s="1">
        <v>110</v>
      </c>
      <c r="C65" s="1" t="s">
        <v>149</v>
      </c>
      <c r="D65" s="1" t="s">
        <v>149</v>
      </c>
      <c r="E65" s="1" t="s">
        <v>149</v>
      </c>
      <c r="F65" s="1" t="s">
        <v>149</v>
      </c>
      <c r="G65" s="1" t="s">
        <v>149</v>
      </c>
      <c r="H65" s="1" t="s">
        <v>150</v>
      </c>
      <c r="J65">
        <v>90</v>
      </c>
      <c r="K65">
        <v>90</v>
      </c>
    </row>
    <row r="66" spans="1:11" x14ac:dyDescent="0.35">
      <c r="A66" s="1"/>
      <c r="B66" s="1">
        <v>120</v>
      </c>
      <c r="C66" s="1" t="s">
        <v>149</v>
      </c>
      <c r="D66" s="1" t="s">
        <v>149</v>
      </c>
      <c r="E66" s="1" t="s">
        <v>149</v>
      </c>
      <c r="F66" s="1" t="s">
        <v>149</v>
      </c>
      <c r="G66" s="1" t="s">
        <v>149</v>
      </c>
      <c r="H66" s="1" t="s">
        <v>149</v>
      </c>
      <c r="J66">
        <v>80</v>
      </c>
      <c r="K66">
        <v>80</v>
      </c>
    </row>
    <row r="67" spans="1:11" x14ac:dyDescent="0.35">
      <c r="A67" s="1"/>
      <c r="B67" s="1">
        <v>130</v>
      </c>
      <c r="C67" s="1" t="s">
        <v>149</v>
      </c>
      <c r="D67" s="1" t="s">
        <v>149</v>
      </c>
      <c r="E67" s="1" t="s">
        <v>149</v>
      </c>
      <c r="F67" s="1" t="s">
        <v>149</v>
      </c>
      <c r="G67" s="1" t="s">
        <v>149</v>
      </c>
      <c r="H67" s="1" t="s">
        <v>149</v>
      </c>
      <c r="J67">
        <v>70</v>
      </c>
      <c r="K67">
        <v>70</v>
      </c>
    </row>
    <row r="68" spans="1:11" x14ac:dyDescent="0.35">
      <c r="A68" s="1"/>
      <c r="B68" s="1">
        <v>140</v>
      </c>
      <c r="C68" s="1" t="s">
        <v>149</v>
      </c>
      <c r="D68" s="1" t="s">
        <v>149</v>
      </c>
      <c r="E68" s="1" t="s">
        <v>149</v>
      </c>
      <c r="F68" s="1" t="s">
        <v>149</v>
      </c>
      <c r="G68" s="1" t="s">
        <v>149</v>
      </c>
      <c r="H68" s="1" t="s">
        <v>149</v>
      </c>
      <c r="J68">
        <v>60</v>
      </c>
      <c r="K68">
        <v>55</v>
      </c>
    </row>
    <row r="69" spans="1:11" x14ac:dyDescent="0.35">
      <c r="A69" s="1"/>
      <c r="B69" s="1">
        <v>150</v>
      </c>
      <c r="C69" s="1" t="s">
        <v>149</v>
      </c>
      <c r="D69" s="1" t="s">
        <v>149</v>
      </c>
      <c r="E69" s="1" t="s">
        <v>149</v>
      </c>
      <c r="F69" s="1" t="s">
        <v>149</v>
      </c>
      <c r="G69" s="1" t="s">
        <v>149</v>
      </c>
      <c r="H69" s="1" t="s">
        <v>149</v>
      </c>
    </row>
    <row r="70" spans="1:11" x14ac:dyDescent="0.35">
      <c r="A70" s="1"/>
      <c r="B70" s="1">
        <v>160</v>
      </c>
      <c r="C70" s="1" t="s">
        <v>149</v>
      </c>
      <c r="D70" s="1" t="s">
        <v>149</v>
      </c>
      <c r="E70" s="1" t="s">
        <v>149</v>
      </c>
      <c r="F70" s="1" t="s">
        <v>149</v>
      </c>
      <c r="G70" s="1" t="s">
        <v>149</v>
      </c>
      <c r="H70" s="1" t="s">
        <v>149</v>
      </c>
    </row>
    <row r="71" spans="1:11" x14ac:dyDescent="0.35">
      <c r="A71" s="1"/>
      <c r="B71" s="1">
        <v>170</v>
      </c>
      <c r="C71" s="1" t="s">
        <v>149</v>
      </c>
      <c r="D71" s="1" t="s">
        <v>149</v>
      </c>
      <c r="E71" s="1" t="s">
        <v>149</v>
      </c>
      <c r="F71" s="1" t="s">
        <v>149</v>
      </c>
      <c r="G71" s="1" t="s">
        <v>149</v>
      </c>
      <c r="H71" s="1" t="s">
        <v>149</v>
      </c>
    </row>
    <row r="72" spans="1:11" x14ac:dyDescent="0.35">
      <c r="A72" s="1"/>
      <c r="B72" s="1">
        <v>180</v>
      </c>
      <c r="C72" s="1" t="s">
        <v>149</v>
      </c>
      <c r="D72" s="1" t="s">
        <v>149</v>
      </c>
      <c r="E72" s="1" t="s">
        <v>149</v>
      </c>
      <c r="F72" s="1" t="s">
        <v>149</v>
      </c>
      <c r="G72" s="1" t="s">
        <v>149</v>
      </c>
      <c r="H72" s="1" t="s">
        <v>149</v>
      </c>
    </row>
    <row r="73" spans="1:11" x14ac:dyDescent="0.35">
      <c r="A73" s="1"/>
      <c r="B73" s="1">
        <v>190</v>
      </c>
      <c r="C73" s="1" t="s">
        <v>149</v>
      </c>
      <c r="D73" s="1" t="s">
        <v>149</v>
      </c>
      <c r="E73" s="1" t="s">
        <v>149</v>
      </c>
      <c r="F73" s="1" t="s">
        <v>149</v>
      </c>
      <c r="G73" s="1" t="s">
        <v>149</v>
      </c>
      <c r="H73" s="1" t="s">
        <v>149</v>
      </c>
    </row>
    <row r="74" spans="1:11" x14ac:dyDescent="0.35">
      <c r="A74" s="1"/>
      <c r="B74" s="1">
        <v>200</v>
      </c>
      <c r="C74" s="1" t="s">
        <v>149</v>
      </c>
      <c r="D74" s="1" t="s">
        <v>149</v>
      </c>
      <c r="E74" s="1" t="s">
        <v>149</v>
      </c>
      <c r="F74" s="1" t="s">
        <v>149</v>
      </c>
      <c r="G74" s="1" t="s">
        <v>149</v>
      </c>
      <c r="H74" s="1" t="s">
        <v>149</v>
      </c>
    </row>
    <row r="75" spans="1:11" x14ac:dyDescent="0.35">
      <c r="A75" s="1"/>
      <c r="B75" s="1">
        <v>210</v>
      </c>
      <c r="C75" s="1" t="s">
        <v>149</v>
      </c>
      <c r="D75" s="1" t="s">
        <v>149</v>
      </c>
      <c r="E75" s="1" t="s">
        <v>149</v>
      </c>
      <c r="F75" s="1" t="s">
        <v>149</v>
      </c>
      <c r="G75" s="1" t="s">
        <v>149</v>
      </c>
      <c r="H75" s="1" t="s">
        <v>149</v>
      </c>
    </row>
    <row r="76" spans="1:11" x14ac:dyDescent="0.35">
      <c r="A76" s="1"/>
      <c r="B76" s="1">
        <v>220</v>
      </c>
      <c r="C76" s="1" t="s">
        <v>149</v>
      </c>
      <c r="D76" s="1" t="s">
        <v>149</v>
      </c>
      <c r="E76" s="1" t="s">
        <v>149</v>
      </c>
      <c r="F76" s="1" t="s">
        <v>149</v>
      </c>
      <c r="G76" s="1" t="s">
        <v>149</v>
      </c>
      <c r="H76" s="1" t="s">
        <v>149</v>
      </c>
    </row>
    <row r="77" spans="1:11" x14ac:dyDescent="0.35">
      <c r="A77" s="1"/>
      <c r="B77" s="1">
        <v>230</v>
      </c>
      <c r="C77" s="1" t="s">
        <v>149</v>
      </c>
      <c r="D77" s="1" t="s">
        <v>149</v>
      </c>
      <c r="E77" s="1" t="s">
        <v>149</v>
      </c>
      <c r="F77" s="1" t="s">
        <v>149</v>
      </c>
      <c r="G77" s="1" t="s">
        <v>149</v>
      </c>
      <c r="H77" s="1" t="s">
        <v>149</v>
      </c>
    </row>
    <row r="78" spans="1:11" x14ac:dyDescent="0.35">
      <c r="A78" s="1"/>
      <c r="B78" s="1">
        <v>240</v>
      </c>
      <c r="C78" s="1" t="s">
        <v>149</v>
      </c>
      <c r="D78" s="1" t="s">
        <v>149</v>
      </c>
      <c r="E78" s="1" t="s">
        <v>149</v>
      </c>
      <c r="F78" s="1" t="s">
        <v>149</v>
      </c>
      <c r="G78" s="1" t="s">
        <v>149</v>
      </c>
      <c r="H78" s="1" t="s">
        <v>149</v>
      </c>
    </row>
    <row r="79" spans="1:11" x14ac:dyDescent="0.35">
      <c r="A79" s="1"/>
      <c r="B79" s="1">
        <v>250</v>
      </c>
      <c r="C79" s="1" t="s">
        <v>149</v>
      </c>
      <c r="D79" s="1" t="s">
        <v>149</v>
      </c>
      <c r="E79" s="1" t="s">
        <v>149</v>
      </c>
      <c r="F79" s="1" t="s">
        <v>149</v>
      </c>
      <c r="G79" s="1" t="s">
        <v>149</v>
      </c>
      <c r="H79" s="1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DemandSchedule</vt:lpstr>
      <vt:lpstr>CapacityModel</vt:lpstr>
      <vt:lpstr>Capacity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Yang</dc:creator>
  <cp:lastModifiedBy>Jiaxin Yang</cp:lastModifiedBy>
  <dcterms:created xsi:type="dcterms:W3CDTF">2022-11-25T20:49:45Z</dcterms:created>
  <dcterms:modified xsi:type="dcterms:W3CDTF">2022-11-25T20:51:25Z</dcterms:modified>
</cp:coreProperties>
</file>