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792"/>
  </bookViews>
  <sheets>
    <sheet name="QSP2350 cal 70785 8-6-20  " sheetId="1" r:id="rId1"/>
  </sheets>
  <definedNames>
    <definedName name="_xlnm.Print_Area" localSheetId="0">'QSP2350 cal 70785 8-6-20  '!$B$2:$L$40</definedName>
  </definedNames>
  <calcPr calcId="145621" concurrentCalc="0"/>
</workbook>
</file>

<file path=xl/calcChain.xml><?xml version="1.0" encoding="utf-8"?>
<calcChain xmlns="http://schemas.openxmlformats.org/spreadsheetml/2006/main">
  <c r="E36" i="1" l="1"/>
  <c r="E14" i="1"/>
  <c r="K31" i="1"/>
  <c r="I31" i="1"/>
  <c r="J31" i="1"/>
  <c r="G31" i="1"/>
  <c r="H31" i="1"/>
  <c r="K30" i="1"/>
  <c r="I30" i="1"/>
  <c r="J30" i="1"/>
  <c r="G25" i="1"/>
  <c r="G30" i="1"/>
  <c r="H30" i="1"/>
  <c r="D30" i="1"/>
  <c r="K29" i="1"/>
  <c r="I29" i="1"/>
  <c r="J29" i="1"/>
  <c r="G29" i="1"/>
  <c r="H29" i="1"/>
  <c r="D29" i="1"/>
  <c r="K28" i="1"/>
  <c r="I28" i="1"/>
  <c r="J28" i="1"/>
  <c r="G28" i="1"/>
  <c r="H28" i="1"/>
  <c r="D28" i="1"/>
  <c r="K27" i="1"/>
  <c r="I27" i="1"/>
  <c r="J27" i="1"/>
  <c r="G27" i="1"/>
  <c r="H27" i="1"/>
  <c r="D27" i="1"/>
  <c r="K26" i="1"/>
  <c r="I26" i="1"/>
  <c r="J26" i="1"/>
  <c r="G26" i="1"/>
  <c r="H26" i="1"/>
  <c r="D26" i="1"/>
  <c r="K25" i="1"/>
  <c r="I25" i="1"/>
  <c r="J25" i="1"/>
  <c r="H25" i="1"/>
  <c r="F21" i="1"/>
  <c r="E15" i="1"/>
  <c r="I15" i="1"/>
  <c r="M24" i="1"/>
  <c r="I14" i="1"/>
  <c r="M23" i="1"/>
  <c r="I20" i="1"/>
  <c r="C10" i="1"/>
</calcChain>
</file>

<file path=xl/sharedStrings.xml><?xml version="1.0" encoding="utf-8"?>
<sst xmlns="http://schemas.openxmlformats.org/spreadsheetml/2006/main" count="53" uniqueCount="47">
  <si>
    <t>Calibration Date:</t>
  </si>
  <si>
    <t>Job No.:</t>
  </si>
  <si>
    <t>L20184</t>
  </si>
  <si>
    <t>Model Number:</t>
  </si>
  <si>
    <t>QSP2350</t>
  </si>
  <si>
    <t>Serial Number:</t>
  </si>
  <si>
    <t>Operator:</t>
  </si>
  <si>
    <t>TPC</t>
  </si>
  <si>
    <t>.</t>
  </si>
  <si>
    <t>Standard Lamp:</t>
  </si>
  <si>
    <t>V-040(1/3/2019)</t>
  </si>
  <si>
    <t>Operating Voltage Range:</t>
  </si>
  <si>
    <t>to</t>
  </si>
  <si>
    <t xml:space="preserve"> VDC (+)</t>
  </si>
  <si>
    <t>To calculate irradiance, use this formula:</t>
  </si>
  <si>
    <t>Irradiance = Calibration factor *  (10^Light Signal Voltage - 10^Dark Voltage)</t>
  </si>
  <si>
    <t>Dry Calibration Factor:</t>
  </si>
  <si>
    <t>quanta/cm²·sec per volt</t>
  </si>
  <si>
    <t>µEinsteins/cm²·sec per volt</t>
  </si>
  <si>
    <t>Wet Calibration Factor:</t>
  </si>
  <si>
    <r>
      <t>Sensor Test Data and Results</t>
    </r>
    <r>
      <rPr>
        <vertAlign val="superscript"/>
        <sz val="10"/>
        <rFont val="Arial"/>
        <family val="2"/>
      </rPr>
      <t>2)</t>
    </r>
    <r>
      <rPr>
        <sz val="10"/>
        <rFont val="Arial"/>
        <family val="2"/>
      </rPr>
      <t xml:space="preserve">  </t>
    </r>
  </si>
  <si>
    <t>Sensor Supply Current (Dark):</t>
  </si>
  <si>
    <t>mA</t>
  </si>
  <si>
    <t>Supply Voltage:</t>
  </si>
  <si>
    <t>Volts</t>
  </si>
  <si>
    <t>Lamp Integrated PAR Irradiance:</t>
  </si>
  <si>
    <r>
      <t>quanta/cm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·sec</t>
    </r>
  </si>
  <si>
    <t>µEinsteins/cm²sec</t>
  </si>
  <si>
    <t>Immersion Coefficient:</t>
  </si>
  <si>
    <t>Nominal Filter OD</t>
  </si>
  <si>
    <t>Expected Transmission</t>
  </si>
  <si>
    <t>Calibrated Trans.</t>
  </si>
  <si>
    <t>Sensor Voltage</t>
  </si>
  <si>
    <t>Expected Voltage</t>
  </si>
  <si>
    <t>Voltage % Error</t>
  </si>
  <si>
    <t>Measured Trans.</t>
  </si>
  <si>
    <t>Transmission Error (%)</t>
  </si>
  <si>
    <r>
      <t>Test Irrad. (quanta/  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·sec)</t>
    </r>
  </si>
  <si>
    <t>No Filter</t>
  </si>
  <si>
    <t>RG780</t>
  </si>
  <si>
    <t>Dark Before:</t>
  </si>
  <si>
    <t>Light - No Filter Hldr.:</t>
  </si>
  <si>
    <t>Dark After - NFH:</t>
  </si>
  <si>
    <t>Average Dark</t>
  </si>
  <si>
    <t>Notes:</t>
  </si>
  <si>
    <t>1. Annual calibration is recommended.</t>
  </si>
  <si>
    <t>2) This section is for internal use and for more advanced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</si>
</sst>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m\/dd\/yy"/>
    <numFmt numFmtId="165" formatCode="0.0"/>
    <numFmt numFmtId="166" formatCode="&quot;at +/- &quot;0&quot; Volts&quot;"/>
    <numFmt numFmtId="167" formatCode="0.00000"/>
    <numFmt numFmtId="168" formatCode="0.000"/>
    <numFmt numFmtId="169" formatCode="0.0000"/>
    <numFmt numFmtId="170" formatCode="#,##0.000"/>
    <numFmt numFmtId="171" formatCode="0.000E+00"/>
    <numFmt numFmtId="172" formatCode="0.00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2"/>
      <color indexed="56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Helv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Impact"/>
      <family val="2"/>
    </font>
    <font>
      <b/>
      <i/>
      <sz val="16"/>
      <name val="Helv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0" fillId="0" borderId="0" applyFont="0" applyFill="0" applyBorder="0" applyAlignment="0" applyProtection="0"/>
    <xf numFmtId="0" fontId="1" fillId="0" borderId="0"/>
    <xf numFmtId="4" fontId="11" fillId="0" borderId="0" applyFont="0" applyFill="0" applyBorder="0" applyAlignment="0" applyProtection="0"/>
    <xf numFmtId="0" fontId="14" fillId="3" borderId="9">
      <alignment horizontal="center" wrapText="1"/>
    </xf>
    <xf numFmtId="15" fontId="1" fillId="0" borderId="0"/>
    <xf numFmtId="172" fontId="15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2" applyFont="1" applyBorder="1"/>
    <xf numFmtId="0" fontId="1" fillId="0" borderId="0" xfId="2" applyFont="1" applyBorder="1" applyAlignment="1">
      <alignment horizontal="center"/>
    </xf>
    <xf numFmtId="0" fontId="1" fillId="0" borderId="1" xfId="2" applyFont="1" applyBorder="1"/>
    <xf numFmtId="0" fontId="1" fillId="0" borderId="2" xfId="2" applyFont="1" applyBorder="1"/>
    <xf numFmtId="0" fontId="2" fillId="0" borderId="2" xfId="2" applyFont="1" applyBorder="1"/>
    <xf numFmtId="0" fontId="1" fillId="0" borderId="2" xfId="2" applyFont="1" applyBorder="1" applyAlignment="1">
      <alignment horizontal="center"/>
    </xf>
    <xf numFmtId="0" fontId="1" fillId="0" borderId="3" xfId="2" applyFont="1" applyBorder="1"/>
    <xf numFmtId="0" fontId="3" fillId="0" borderId="4" xfId="2" applyFont="1" applyBorder="1" applyAlignment="1" applyProtection="1">
      <alignment horizontal="left"/>
      <protection locked="0"/>
    </xf>
    <xf numFmtId="0" fontId="1" fillId="0" borderId="0" xfId="2" applyFont="1" applyBorder="1" applyAlignment="1"/>
    <xf numFmtId="0" fontId="2" fillId="0" borderId="0" xfId="2" applyFont="1" applyBorder="1" applyAlignment="1">
      <alignment horizontal="right"/>
    </xf>
    <xf numFmtId="164" fontId="3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left"/>
    </xf>
    <xf numFmtId="0" fontId="2" fillId="0" borderId="0" xfId="2" applyFont="1" applyBorder="1" applyAlignment="1"/>
    <xf numFmtId="0" fontId="5" fillId="0" borderId="0" xfId="2" applyFont="1" applyBorder="1" applyAlignment="1">
      <alignment horizontal="right"/>
    </xf>
    <xf numFmtId="0" fontId="1" fillId="0" borderId="0" xfId="2" applyFont="1" applyFill="1" applyBorder="1" applyAlignment="1">
      <alignment horizontal="center"/>
    </xf>
    <xf numFmtId="0" fontId="3" fillId="0" borderId="5" xfId="2" applyFont="1" applyBorder="1" applyAlignment="1" applyProtection="1">
      <alignment horizontal="left"/>
      <protection locked="0"/>
    </xf>
    <xf numFmtId="0" fontId="1" fillId="0" borderId="0" xfId="2" applyFont="1" applyBorder="1" applyAlignment="1">
      <alignment horizontal="right"/>
    </xf>
    <xf numFmtId="0" fontId="3" fillId="0" borderId="5" xfId="2" applyFont="1" applyBorder="1"/>
    <xf numFmtId="0" fontId="4" fillId="0" borderId="0" xfId="2" applyFont="1" applyBorder="1" applyAlignment="1"/>
    <xf numFmtId="10" fontId="1" fillId="0" borderId="0" xfId="2" applyNumberFormat="1" applyFont="1" applyBorder="1" applyAlignment="1"/>
    <xf numFmtId="0" fontId="1" fillId="0" borderId="0" xfId="2" applyFont="1" applyBorder="1" applyAlignment="1">
      <alignment horizontal="left"/>
    </xf>
    <xf numFmtId="10" fontId="3" fillId="0" borderId="0" xfId="2" applyNumberFormat="1" applyFont="1" applyBorder="1" applyAlignment="1" applyProtection="1">
      <alignment horizontal="left"/>
      <protection locked="0"/>
    </xf>
    <xf numFmtId="0" fontId="1" fillId="0" borderId="0" xfId="2" applyBorder="1" applyAlignment="1"/>
    <xf numFmtId="0" fontId="1" fillId="0" borderId="4" xfId="2" applyFont="1" applyBorder="1"/>
    <xf numFmtId="0" fontId="1" fillId="0" borderId="5" xfId="2" applyFont="1" applyBorder="1"/>
    <xf numFmtId="0" fontId="3" fillId="0" borderId="4" xfId="2" applyFont="1" applyBorder="1"/>
    <xf numFmtId="0" fontId="6" fillId="0" borderId="0" xfId="2" applyFont="1" applyBorder="1"/>
    <xf numFmtId="0" fontId="6" fillId="0" borderId="0" xfId="2" applyFont="1" applyBorder="1" applyAlignment="1" applyProtection="1">
      <alignment horizontal="center"/>
      <protection locked="0"/>
    </xf>
    <xf numFmtId="0" fontId="6" fillId="0" borderId="0" xfId="2" applyFont="1" applyBorder="1" applyAlignment="1">
      <alignment horizontal="center"/>
    </xf>
    <xf numFmtId="0" fontId="1" fillId="0" borderId="0" xfId="2" applyFont="1" applyBorder="1" applyAlignment="1" applyProtection="1">
      <alignment horizontal="left"/>
      <protection locked="0"/>
    </xf>
    <xf numFmtId="0" fontId="5" fillId="0" borderId="4" xfId="2" applyFont="1" applyBorder="1" applyAlignment="1" applyProtection="1">
      <alignment horizontal="left"/>
      <protection locked="0"/>
    </xf>
    <xf numFmtId="0" fontId="6" fillId="0" borderId="0" xfId="2" applyFont="1" applyBorder="1" applyAlignment="1" applyProtection="1">
      <alignment horizontal="right"/>
      <protection locked="0"/>
    </xf>
    <xf numFmtId="11" fontId="6" fillId="0" borderId="0" xfId="2" applyNumberFormat="1" applyFont="1" applyBorder="1" applyAlignment="1" applyProtection="1">
      <alignment horizontal="center"/>
      <protection locked="0"/>
    </xf>
    <xf numFmtId="0" fontId="6" fillId="0" borderId="0" xfId="2" applyFont="1" applyBorder="1" applyAlignment="1" applyProtection="1">
      <alignment horizontal="left"/>
      <protection locked="0"/>
    </xf>
    <xf numFmtId="11" fontId="1" fillId="0" borderId="0" xfId="2" applyNumberFormat="1" applyFont="1" applyBorder="1"/>
    <xf numFmtId="10" fontId="1" fillId="0" borderId="0" xfId="2" applyNumberFormat="1" applyFont="1" applyBorder="1"/>
    <xf numFmtId="11" fontId="1" fillId="0" borderId="0" xfId="2" applyNumberFormat="1" applyFont="1" applyBorder="1" applyAlignment="1" applyProtection="1">
      <alignment horizontal="center"/>
      <protection locked="0"/>
    </xf>
    <xf numFmtId="0" fontId="3" fillId="0" borderId="5" xfId="2" applyFont="1" applyBorder="1" applyAlignment="1">
      <alignment horizontal="center"/>
    </xf>
    <xf numFmtId="0" fontId="3" fillId="0" borderId="0" xfId="2" applyFont="1" applyBorder="1"/>
    <xf numFmtId="0" fontId="1" fillId="0" borderId="0" xfId="2" applyFont="1" applyBorder="1" applyAlignment="1" applyProtection="1">
      <alignment horizontal="right"/>
      <protection locked="0"/>
    </xf>
    <xf numFmtId="165" fontId="1" fillId="0" borderId="0" xfId="2" applyNumberFormat="1" applyFont="1" applyFill="1" applyBorder="1" applyAlignment="1" applyProtection="1">
      <alignment horizontal="center"/>
      <protection locked="0"/>
    </xf>
    <xf numFmtId="0" fontId="1" fillId="0" borderId="5" xfId="2" applyFont="1" applyBorder="1" applyAlignment="1">
      <alignment horizontal="center"/>
    </xf>
    <xf numFmtId="0" fontId="1" fillId="0" borderId="0" xfId="2" applyNumberFormat="1" applyFont="1" applyBorder="1" applyAlignment="1">
      <alignment horizontal="center"/>
    </xf>
    <xf numFmtId="166" fontId="1" fillId="0" borderId="0" xfId="2" applyNumberFormat="1" applyFont="1" applyBorder="1" applyAlignment="1" applyProtection="1">
      <alignment horizontal="left"/>
      <protection locked="0"/>
    </xf>
    <xf numFmtId="167" fontId="1" fillId="0" borderId="0" xfId="2" applyNumberFormat="1" applyFont="1" applyBorder="1" applyAlignment="1">
      <alignment horizontal="center"/>
    </xf>
    <xf numFmtId="11" fontId="8" fillId="0" borderId="0" xfId="2" applyNumberFormat="1" applyFont="1" applyBorder="1" applyAlignment="1" applyProtection="1">
      <alignment horizontal="center"/>
      <protection locked="0"/>
    </xf>
    <xf numFmtId="168" fontId="1" fillId="0" borderId="0" xfId="2" applyNumberFormat="1" applyFont="1" applyBorder="1" applyAlignment="1">
      <alignment horizontal="center"/>
    </xf>
    <xf numFmtId="0" fontId="3" fillId="0" borderId="5" xfId="2" applyFont="1" applyBorder="1" applyAlignment="1">
      <alignment horizontal="right"/>
    </xf>
    <xf numFmtId="169" fontId="9" fillId="0" borderId="0" xfId="2" applyNumberFormat="1" applyFont="1" applyBorder="1" applyAlignment="1">
      <alignment horizontal="center"/>
    </xf>
    <xf numFmtId="0" fontId="1" fillId="0" borderId="0" xfId="2" applyFont="1" applyBorder="1" applyAlignment="1" applyProtection="1">
      <alignment horizontal="center" wrapText="1"/>
      <protection locked="0"/>
    </xf>
    <xf numFmtId="0" fontId="1" fillId="0" borderId="0" xfId="2" applyFont="1" applyFill="1" applyBorder="1" applyAlignment="1">
      <alignment horizontal="center" wrapText="1"/>
    </xf>
    <xf numFmtId="0" fontId="1" fillId="0" borderId="0" xfId="2" applyFont="1" applyBorder="1" applyAlignment="1">
      <alignment horizontal="center" wrapText="1"/>
    </xf>
    <xf numFmtId="2" fontId="1" fillId="0" borderId="0" xfId="2" applyNumberFormat="1" applyFont="1" applyBorder="1" applyAlignment="1" applyProtection="1">
      <alignment horizontal="center" wrapText="1"/>
      <protection locked="0"/>
    </xf>
    <xf numFmtId="0" fontId="1" fillId="2" borderId="0" xfId="2" applyFont="1" applyFill="1" applyBorder="1"/>
    <xf numFmtId="0" fontId="1" fillId="0" borderId="0" xfId="2" applyFont="1" applyBorder="1" applyAlignment="1" applyProtection="1">
      <alignment horizontal="center"/>
      <protection locked="0"/>
    </xf>
    <xf numFmtId="9" fontId="1" fillId="0" borderId="0" xfId="1" applyFont="1" applyBorder="1" applyAlignment="1">
      <alignment horizontal="center"/>
    </xf>
    <xf numFmtId="10" fontId="1" fillId="0" borderId="0" xfId="2" applyNumberFormat="1" applyFont="1" applyFill="1" applyBorder="1" applyAlignment="1" applyProtection="1">
      <alignment horizontal="center"/>
      <protection locked="0"/>
    </xf>
    <xf numFmtId="168" fontId="1" fillId="0" borderId="0" xfId="2" applyNumberFormat="1" applyFont="1" applyFill="1" applyBorder="1" applyAlignment="1" applyProtection="1">
      <alignment horizontal="center"/>
      <protection locked="0"/>
    </xf>
    <xf numFmtId="170" fontId="1" fillId="0" borderId="0" xfId="3" applyNumberFormat="1" applyFont="1" applyBorder="1" applyAlignment="1" applyProtection="1">
      <alignment horizontal="center"/>
      <protection locked="0"/>
    </xf>
    <xf numFmtId="9" fontId="1" fillId="0" borderId="0" xfId="1" applyFont="1" applyBorder="1" applyAlignment="1" applyProtection="1">
      <alignment horizontal="center"/>
      <protection locked="0"/>
    </xf>
    <xf numFmtId="10" fontId="1" fillId="0" borderId="0" xfId="2" applyNumberFormat="1" applyFont="1" applyBorder="1" applyAlignment="1" applyProtection="1">
      <alignment horizontal="center"/>
      <protection locked="0"/>
    </xf>
    <xf numFmtId="165" fontId="1" fillId="0" borderId="0" xfId="2" applyNumberFormat="1" applyFont="1" applyBorder="1" applyAlignment="1" applyProtection="1">
      <alignment horizontal="center"/>
      <protection locked="0"/>
    </xf>
    <xf numFmtId="11" fontId="1" fillId="0" borderId="0" xfId="2" applyNumberFormat="1" applyFont="1" applyBorder="1" applyAlignment="1">
      <alignment horizontal="center"/>
    </xf>
    <xf numFmtId="171" fontId="1" fillId="0" borderId="0" xfId="2" applyNumberFormat="1" applyFont="1" applyBorder="1"/>
    <xf numFmtId="168" fontId="9" fillId="0" borderId="0" xfId="2" applyNumberFormat="1" applyFont="1" applyBorder="1" applyAlignment="1" applyProtection="1">
      <alignment horizontal="center"/>
      <protection locked="0"/>
    </xf>
    <xf numFmtId="10" fontId="1" fillId="0" borderId="0" xfId="2" applyNumberFormat="1" applyFont="1" applyBorder="1" applyAlignment="1">
      <alignment horizontal="center"/>
    </xf>
    <xf numFmtId="170" fontId="1" fillId="0" borderId="0" xfId="3" applyNumberFormat="1" applyFont="1" applyFill="1" applyBorder="1" applyAlignment="1" applyProtection="1">
      <alignment horizontal="center"/>
      <protection locked="0"/>
    </xf>
    <xf numFmtId="11" fontId="3" fillId="0" borderId="5" xfId="2" applyNumberFormat="1" applyFont="1" applyBorder="1" applyAlignment="1" applyProtection="1">
      <alignment horizontal="center"/>
      <protection locked="0"/>
    </xf>
    <xf numFmtId="168" fontId="1" fillId="0" borderId="0" xfId="2" applyNumberFormat="1" applyFont="1" applyBorder="1" applyAlignment="1" applyProtection="1">
      <alignment horizontal="center"/>
      <protection locked="0"/>
    </xf>
    <xf numFmtId="168" fontId="1" fillId="0" borderId="0" xfId="2" applyNumberFormat="1" applyFont="1" applyFill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2" fillId="0" borderId="4" xfId="2" applyFont="1" applyBorder="1"/>
    <xf numFmtId="0" fontId="12" fillId="0" borderId="4" xfId="2" applyFont="1" applyBorder="1" applyAlignment="1" applyProtection="1">
      <alignment horizontal="left"/>
      <protection locked="0"/>
    </xf>
    <xf numFmtId="0" fontId="13" fillId="0" borderId="4" xfId="2" applyFont="1" applyBorder="1"/>
    <xf numFmtId="0" fontId="13" fillId="0" borderId="6" xfId="2" applyFont="1" applyBorder="1"/>
    <xf numFmtId="0" fontId="1" fillId="0" borderId="7" xfId="2" applyFont="1" applyBorder="1"/>
    <xf numFmtId="11" fontId="1" fillId="0" borderId="7" xfId="2" applyNumberFormat="1" applyFont="1" applyBorder="1"/>
    <xf numFmtId="0" fontId="12" fillId="0" borderId="7" xfId="2" applyFont="1" applyBorder="1"/>
    <xf numFmtId="0" fontId="1" fillId="0" borderId="8" xfId="2" applyFont="1" applyBorder="1"/>
  </cellXfs>
  <cellStyles count="8">
    <cellStyle name="Column Heading" xfId="4"/>
    <cellStyle name="Comma_QSP-200L,QSP2300 Log sensors " xfId="3"/>
    <cellStyle name="DATE" xfId="5"/>
    <cellStyle name="Normal" xfId="0" builtinId="0"/>
    <cellStyle name="Normal - Style1" xfId="6"/>
    <cellStyle name="Normal_QSP-200L,QSP2300 Log sensors " xfId="2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2"/>
  <sheetViews>
    <sheetView tabSelected="1" topLeftCell="A16" workbookViewId="0">
      <selection activeCell="F29" sqref="F29"/>
    </sheetView>
  </sheetViews>
  <sheetFormatPr defaultColWidth="9.21875" defaultRowHeight="13.2" outlineLevelRow="1" x14ac:dyDescent="0.25"/>
  <cols>
    <col min="1" max="1" width="1.77734375" style="1" customWidth="1"/>
    <col min="2" max="2" width="9.21875" style="1" customWidth="1"/>
    <col min="3" max="3" width="10.44140625" style="1" customWidth="1"/>
    <col min="4" max="4" width="12.21875" style="1" customWidth="1"/>
    <col min="5" max="5" width="13.21875" style="1" customWidth="1"/>
    <col min="6" max="6" width="11.5546875" style="1" customWidth="1"/>
    <col min="7" max="8" width="9.21875" style="1" customWidth="1"/>
    <col min="9" max="9" width="12.44140625" style="1" customWidth="1"/>
    <col min="10" max="10" width="11.77734375" style="1" customWidth="1"/>
    <col min="11" max="11" width="12" style="2" customWidth="1"/>
    <col min="12" max="12" width="9.77734375" style="1" customWidth="1"/>
    <col min="13" max="13" width="11.21875" style="1" customWidth="1"/>
    <col min="14" max="16384" width="9.21875" style="1"/>
  </cols>
  <sheetData>
    <row r="1" spans="2:22" ht="18" customHeight="1" thickBot="1" x14ac:dyDescent="0.3"/>
    <row r="2" spans="2:22" x14ac:dyDescent="0.25">
      <c r="B2" s="3"/>
      <c r="C2" s="4"/>
      <c r="D2" s="4"/>
      <c r="E2" s="5"/>
      <c r="F2" s="4"/>
      <c r="G2" s="4"/>
      <c r="H2" s="4"/>
      <c r="I2" s="4"/>
      <c r="J2" s="4"/>
      <c r="K2" s="6"/>
      <c r="L2" s="7"/>
    </row>
    <row r="3" spans="2:22" x14ac:dyDescent="0.25">
      <c r="B3" s="8"/>
      <c r="C3" s="9"/>
      <c r="D3" s="10" t="s">
        <v>0</v>
      </c>
      <c r="E3" s="11">
        <v>44049</v>
      </c>
      <c r="F3" s="12"/>
      <c r="G3" s="13"/>
      <c r="H3" s="9"/>
      <c r="I3" s="9"/>
      <c r="J3" s="14" t="s">
        <v>1</v>
      </c>
      <c r="K3" s="15" t="s">
        <v>2</v>
      </c>
      <c r="L3" s="16"/>
    </row>
    <row r="4" spans="2:22" x14ac:dyDescent="0.25">
      <c r="B4" s="8"/>
      <c r="C4" s="9"/>
      <c r="D4" s="17" t="s">
        <v>3</v>
      </c>
      <c r="E4" s="2" t="s">
        <v>4</v>
      </c>
      <c r="F4" s="12"/>
      <c r="G4" s="9"/>
      <c r="H4" s="9"/>
      <c r="I4" s="9"/>
      <c r="L4" s="18"/>
    </row>
    <row r="5" spans="2:22" x14ac:dyDescent="0.25">
      <c r="B5" s="8"/>
      <c r="C5" s="9"/>
      <c r="D5" s="17" t="s">
        <v>5</v>
      </c>
      <c r="E5" s="2">
        <v>70785</v>
      </c>
      <c r="F5" s="19"/>
      <c r="G5" s="9"/>
      <c r="H5" s="9"/>
      <c r="I5" s="9"/>
      <c r="L5" s="18"/>
    </row>
    <row r="6" spans="2:22" x14ac:dyDescent="0.25">
      <c r="B6" s="8"/>
      <c r="C6" s="9"/>
      <c r="D6" s="17" t="s">
        <v>6</v>
      </c>
      <c r="E6" s="2" t="s">
        <v>7</v>
      </c>
      <c r="F6" s="9"/>
      <c r="G6" s="9" t="s">
        <v>8</v>
      </c>
      <c r="H6" s="9"/>
      <c r="I6" s="20"/>
      <c r="L6" s="18"/>
    </row>
    <row r="7" spans="2:22" x14ac:dyDescent="0.25">
      <c r="B7" s="8"/>
      <c r="C7" s="9"/>
      <c r="D7" s="17" t="s">
        <v>9</v>
      </c>
      <c r="E7" s="21" t="s">
        <v>10</v>
      </c>
      <c r="F7" s="9"/>
      <c r="G7" s="9"/>
      <c r="H7" s="9"/>
      <c r="I7" s="9"/>
      <c r="L7" s="18"/>
    </row>
    <row r="8" spans="2:22" ht="12.75" customHeight="1" x14ac:dyDescent="0.25">
      <c r="B8" s="8"/>
      <c r="D8" s="17" t="s">
        <v>11</v>
      </c>
      <c r="E8" s="2">
        <v>6</v>
      </c>
      <c r="F8" s="2" t="s">
        <v>12</v>
      </c>
      <c r="G8" s="2">
        <v>15</v>
      </c>
      <c r="H8" s="2" t="s">
        <v>13</v>
      </c>
      <c r="J8" s="2"/>
      <c r="L8" s="18"/>
      <c r="M8" s="22"/>
      <c r="N8" s="23"/>
      <c r="O8" s="23"/>
      <c r="P8" s="23"/>
      <c r="Q8" s="23"/>
      <c r="R8" s="23"/>
      <c r="S8" s="23"/>
      <c r="T8" s="23"/>
      <c r="U8" s="23"/>
      <c r="V8" s="23"/>
    </row>
    <row r="9" spans="2:22" x14ac:dyDescent="0.25">
      <c r="B9" s="24"/>
      <c r="L9" s="25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2:22" ht="15" x14ac:dyDescent="0.25">
      <c r="B10" s="26"/>
      <c r="C10" s="27" t="str">
        <f>"Note: The "&amp;E4&amp;" output is a voltage that is proportional to the log of the incident irradiance."</f>
        <v>Note: The QSP2350 output is a voltage that is proportional to the log of the incident irradiance.</v>
      </c>
      <c r="L10" s="25"/>
    </row>
    <row r="11" spans="2:22" ht="15" x14ac:dyDescent="0.25">
      <c r="B11" s="26"/>
      <c r="C11" s="27" t="s">
        <v>14</v>
      </c>
      <c r="L11" s="18"/>
    </row>
    <row r="12" spans="2:22" ht="15" x14ac:dyDescent="0.25">
      <c r="B12" s="26"/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18"/>
    </row>
    <row r="13" spans="2:22" x14ac:dyDescent="0.25">
      <c r="B13" s="26"/>
      <c r="C13" s="30"/>
      <c r="L13" s="18"/>
    </row>
    <row r="14" spans="2:22" ht="15" x14ac:dyDescent="0.25">
      <c r="B14" s="31"/>
      <c r="C14" s="27"/>
      <c r="D14" s="32" t="s">
        <v>16</v>
      </c>
      <c r="E14" s="33">
        <f>$F$20/((10^F25)-(10^E36))</f>
        <v>3813868376218.6797</v>
      </c>
      <c r="F14" s="34" t="s">
        <v>17</v>
      </c>
      <c r="G14" s="27"/>
      <c r="H14" s="27"/>
      <c r="I14" s="33">
        <f>E14/602200000000000000</f>
        <v>6.3332254669855191E-6</v>
      </c>
      <c r="J14" s="34" t="s">
        <v>18</v>
      </c>
      <c r="K14" s="27"/>
      <c r="L14" s="25"/>
      <c r="M14" s="35"/>
    </row>
    <row r="15" spans="2:22" ht="15" x14ac:dyDescent="0.25">
      <c r="B15" s="31"/>
      <c r="C15" s="27"/>
      <c r="D15" s="32" t="s">
        <v>19</v>
      </c>
      <c r="E15" s="33">
        <f>E14/$F$21</f>
        <v>6733524675527.3301</v>
      </c>
      <c r="F15" s="34" t="s">
        <v>17</v>
      </c>
      <c r="G15" s="27"/>
      <c r="H15" s="27"/>
      <c r="I15" s="33">
        <f>E15/602200000000000000</f>
        <v>1.1181542138039405E-5</v>
      </c>
      <c r="J15" s="34" t="s">
        <v>18</v>
      </c>
      <c r="K15" s="27"/>
      <c r="L15" s="25"/>
      <c r="M15" s="36"/>
    </row>
    <row r="16" spans="2:22" x14ac:dyDescent="0.25">
      <c r="B16" s="26"/>
      <c r="C16" s="30"/>
      <c r="F16" s="37"/>
      <c r="G16" s="30"/>
      <c r="L16" s="18"/>
    </row>
    <row r="17" spans="2:15" ht="15.6" x14ac:dyDescent="0.25">
      <c r="B17" s="24"/>
      <c r="C17" s="1" t="s">
        <v>20</v>
      </c>
      <c r="D17" s="30"/>
      <c r="K17" s="1"/>
      <c r="L17" s="38"/>
      <c r="M17" s="39"/>
    </row>
    <row r="18" spans="2:15" x14ac:dyDescent="0.25">
      <c r="B18" s="24"/>
      <c r="D18" s="30"/>
      <c r="E18" s="40" t="s">
        <v>21</v>
      </c>
      <c r="F18" s="41">
        <v>3.42</v>
      </c>
      <c r="G18" s="1" t="s">
        <v>22</v>
      </c>
      <c r="K18" s="1"/>
      <c r="L18" s="42"/>
      <c r="O18" s="36"/>
    </row>
    <row r="19" spans="2:15" ht="15" x14ac:dyDescent="0.25">
      <c r="B19" s="24"/>
      <c r="D19" s="30"/>
      <c r="E19" s="17" t="s">
        <v>23</v>
      </c>
      <c r="F19" s="43">
        <v>6</v>
      </c>
      <c r="G19" s="44" t="s">
        <v>24</v>
      </c>
      <c r="I19" s="17"/>
      <c r="J19" s="43"/>
      <c r="K19" s="44"/>
      <c r="L19" s="42"/>
      <c r="N19" s="27"/>
    </row>
    <row r="20" spans="2:15" ht="16.2" x14ac:dyDescent="0.3">
      <c r="B20" s="24"/>
      <c r="C20" s="30"/>
      <c r="D20" s="30"/>
      <c r="E20" s="40" t="s">
        <v>25</v>
      </c>
      <c r="F20" s="37">
        <v>9401310000000000</v>
      </c>
      <c r="G20" s="30" t="s">
        <v>26</v>
      </c>
      <c r="I20" s="45">
        <f>F20/602200000000000000</f>
        <v>1.5611607439388907E-2</v>
      </c>
      <c r="J20" s="30" t="s">
        <v>27</v>
      </c>
      <c r="K20" s="1"/>
      <c r="L20" s="42"/>
      <c r="M20" s="46"/>
    </row>
    <row r="21" spans="2:15" x14ac:dyDescent="0.25">
      <c r="B21" s="24"/>
      <c r="C21" s="30"/>
      <c r="E21" s="17" t="s">
        <v>28</v>
      </c>
      <c r="F21" s="47">
        <f>IF(OR($E$4="QSP2350",$E$4="QSP2300"),0.5664,(IF(OR($E$4="QCP2300",$E$4="QCP2300-HP",$E$4="QCP2350-HP"),0.931,"Enter Immersion Coefficient")))</f>
        <v>0.56640000000000001</v>
      </c>
      <c r="H21" s="21"/>
      <c r="I21" s="2"/>
      <c r="K21" s="1"/>
      <c r="L21" s="48"/>
      <c r="M21" s="49"/>
    </row>
    <row r="22" spans="2:15" ht="12.75" customHeight="1" x14ac:dyDescent="0.25">
      <c r="B22" s="24"/>
      <c r="C22" s="50" t="s">
        <v>29</v>
      </c>
      <c r="D22" s="51" t="s">
        <v>30</v>
      </c>
      <c r="E22" s="52" t="s">
        <v>31</v>
      </c>
      <c r="F22" s="50" t="s">
        <v>32</v>
      </c>
      <c r="G22" s="53" t="s">
        <v>33</v>
      </c>
      <c r="H22" s="52" t="s">
        <v>34</v>
      </c>
      <c r="I22" s="50" t="s">
        <v>35</v>
      </c>
      <c r="J22" s="53" t="s">
        <v>36</v>
      </c>
      <c r="K22" s="50" t="s">
        <v>37</v>
      </c>
      <c r="L22" s="42"/>
      <c r="M22" s="35"/>
    </row>
    <row r="23" spans="2:15" x14ac:dyDescent="0.25">
      <c r="B23" s="24"/>
      <c r="C23" s="52"/>
      <c r="D23" s="51"/>
      <c r="E23" s="52"/>
      <c r="F23" s="50"/>
      <c r="G23" s="53"/>
      <c r="H23" s="52"/>
      <c r="I23" s="50"/>
      <c r="J23" s="53"/>
      <c r="K23" s="50"/>
      <c r="L23" s="42"/>
      <c r="M23" s="54">
        <f>I14*(10^4.92-10^E36)*10000</f>
        <v>5267.683740725638</v>
      </c>
    </row>
    <row r="24" spans="2:15" x14ac:dyDescent="0.25">
      <c r="B24" s="24"/>
      <c r="C24" s="52"/>
      <c r="D24" s="51"/>
      <c r="E24" s="52"/>
      <c r="F24" s="50"/>
      <c r="G24" s="53"/>
      <c r="H24" s="52"/>
      <c r="I24" s="50"/>
      <c r="J24" s="53"/>
      <c r="K24" s="50"/>
      <c r="L24" s="42"/>
      <c r="M24" s="1">
        <f>I15*(10^4.95-10^E37)*10000</f>
        <v>9965.4481048882535</v>
      </c>
    </row>
    <row r="25" spans="2:15" x14ac:dyDescent="0.25">
      <c r="B25" s="24"/>
      <c r="C25" s="55" t="s">
        <v>38</v>
      </c>
      <c r="D25" s="56">
        <v>1</v>
      </c>
      <c r="E25" s="57">
        <v>1</v>
      </c>
      <c r="F25" s="58">
        <v>3.3919999999999999</v>
      </c>
      <c r="G25" s="59">
        <f>F25</f>
        <v>3.3919999999999999</v>
      </c>
      <c r="H25" s="60">
        <f>F25-G25</f>
        <v>0</v>
      </c>
      <c r="I25" s="61">
        <f t="shared" ref="I25:I31" si="0">(10^F25-10^$E$36)/(10^$F$25-10^$E$36)</f>
        <v>1</v>
      </c>
      <c r="J25" s="62">
        <f t="shared" ref="J25:J31" si="1">(E25/I25-1)*100</f>
        <v>0</v>
      </c>
      <c r="K25" s="63">
        <f t="shared" ref="K25:K31" si="2">(10^(F25)-(10^($G$36)))*$E$14</f>
        <v>9401335574413102</v>
      </c>
      <c r="L25" s="42"/>
    </row>
    <row r="26" spans="2:15" x14ac:dyDescent="0.25">
      <c r="B26" s="24"/>
      <c r="C26" s="55">
        <v>0.3</v>
      </c>
      <c r="D26" s="56">
        <f>10^-C26</f>
        <v>0.50118723362727224</v>
      </c>
      <c r="E26" s="57">
        <v>0.36099999999999999</v>
      </c>
      <c r="F26" s="58">
        <v>2.9424999999999999</v>
      </c>
      <c r="G26" s="59">
        <f>$G$25-LOG(1/E26)</f>
        <v>2.9495072019056576</v>
      </c>
      <c r="H26" s="60">
        <f t="shared" ref="H26:H31" si="3">1-G26/F26</f>
        <v>-2.3813770282610225E-3</v>
      </c>
      <c r="I26" s="61">
        <f t="shared" si="0"/>
        <v>0.3549587947765907</v>
      </c>
      <c r="J26" s="62">
        <f t="shared" si="1"/>
        <v>1.7019454968601577</v>
      </c>
      <c r="K26" s="63">
        <f t="shared" si="2"/>
        <v>3337103241334211</v>
      </c>
      <c r="L26" s="42"/>
      <c r="M26" s="64"/>
    </row>
    <row r="27" spans="2:15" x14ac:dyDescent="0.25">
      <c r="B27" s="24"/>
      <c r="C27" s="55">
        <v>0.5</v>
      </c>
      <c r="D27" s="56">
        <f>10^-C27</f>
        <v>0.31622776601683794</v>
      </c>
      <c r="E27" s="57">
        <v>0.27600000000000002</v>
      </c>
      <c r="F27" s="58">
        <v>2.831</v>
      </c>
      <c r="G27" s="59">
        <f>$G$25-LOG(1/E27)</f>
        <v>2.8329090820652176</v>
      </c>
      <c r="H27" s="60">
        <f t="shared" si="3"/>
        <v>-6.7434901632545952E-4</v>
      </c>
      <c r="I27" s="61">
        <f t="shared" si="0"/>
        <v>0.27449324333525693</v>
      </c>
      <c r="J27" s="62">
        <f t="shared" si="1"/>
        <v>0.54892304321778607</v>
      </c>
      <c r="K27" s="63">
        <f t="shared" si="2"/>
        <v>2580621647913285.5</v>
      </c>
      <c r="L27" s="42"/>
      <c r="N27" s="65"/>
    </row>
    <row r="28" spans="2:15" x14ac:dyDescent="0.25">
      <c r="B28" s="24"/>
      <c r="C28" s="55">
        <v>1</v>
      </c>
      <c r="D28" s="56">
        <f>10^-C28</f>
        <v>0.1</v>
      </c>
      <c r="E28" s="57">
        <v>9.2700000000000005E-2</v>
      </c>
      <c r="F28" s="58">
        <v>2.3570000000000002</v>
      </c>
      <c r="G28" s="59">
        <f>$G$25-LOG(1/E28)</f>
        <v>2.3590797341444967</v>
      </c>
      <c r="H28" s="60">
        <f t="shared" si="3"/>
        <v>-8.8236493190341214E-4</v>
      </c>
      <c r="I28" s="61">
        <f t="shared" si="0"/>
        <v>9.1886425574146363E-2</v>
      </c>
      <c r="J28" s="62">
        <f t="shared" si="1"/>
        <v>0.88541307464087282</v>
      </c>
      <c r="K28" s="63">
        <f t="shared" si="2"/>
        <v>863878346027579</v>
      </c>
      <c r="L28" s="42"/>
    </row>
    <row r="29" spans="2:15" x14ac:dyDescent="0.25">
      <c r="B29" s="24"/>
      <c r="C29" s="55">
        <v>2</v>
      </c>
      <c r="D29" s="56">
        <f>10^-C29</f>
        <v>0.01</v>
      </c>
      <c r="E29" s="57">
        <v>1.11E-2</v>
      </c>
      <c r="F29" s="58">
        <v>1.4368000000000001</v>
      </c>
      <c r="G29" s="59">
        <f>$G$25-LOG(1/E29)</f>
        <v>1.4373229787866573</v>
      </c>
      <c r="H29" s="60">
        <f t="shared" si="3"/>
        <v>-3.6398857645969507E-4</v>
      </c>
      <c r="I29" s="61">
        <f t="shared" si="0"/>
        <v>1.06827746665474E-2</v>
      </c>
      <c r="J29" s="62">
        <f t="shared" si="1"/>
        <v>3.9055895727083234</v>
      </c>
      <c r="K29" s="63">
        <f t="shared" si="2"/>
        <v>100457650713459.72</v>
      </c>
      <c r="L29" s="42"/>
    </row>
    <row r="30" spans="2:15" ht="12.75" customHeight="1" outlineLevel="1" x14ac:dyDescent="0.25">
      <c r="B30" s="24"/>
      <c r="C30" s="55">
        <v>3</v>
      </c>
      <c r="D30" s="66">
        <f>10^-C30</f>
        <v>1E-3</v>
      </c>
      <c r="E30" s="57">
        <v>5.3399999999999997E-4</v>
      </c>
      <c r="F30" s="67">
        <v>0.251</v>
      </c>
      <c r="G30" s="59">
        <f>$G$25-LOG(1/E30)</f>
        <v>0.11954125702855611</v>
      </c>
      <c r="H30" s="60">
        <f t="shared" si="3"/>
        <v>0.52374001183842189</v>
      </c>
      <c r="I30" s="61">
        <f t="shared" si="0"/>
        <v>3.1467053275492706E-4</v>
      </c>
      <c r="J30" s="41">
        <f t="shared" si="1"/>
        <v>69.701304829801771</v>
      </c>
      <c r="K30" s="63">
        <f t="shared" si="2"/>
        <v>2983889639395.2173</v>
      </c>
      <c r="L30" s="68"/>
    </row>
    <row r="31" spans="2:15" ht="12.75" customHeight="1" outlineLevel="1" x14ac:dyDescent="0.25">
      <c r="B31" s="24"/>
      <c r="C31" s="55" t="s">
        <v>39</v>
      </c>
      <c r="D31" s="66">
        <v>0</v>
      </c>
      <c r="E31" s="57">
        <v>0</v>
      </c>
      <c r="F31" s="58">
        <v>2.8999999999999998E-3</v>
      </c>
      <c r="G31" s="59">
        <f>E36</f>
        <v>2.9024999999999997E-3</v>
      </c>
      <c r="H31" s="60">
        <f t="shared" si="3"/>
        <v>-8.6206896551721535E-4</v>
      </c>
      <c r="I31" s="61">
        <f t="shared" si="0"/>
        <v>-2.350900642283704E-9</v>
      </c>
      <c r="J31" s="41">
        <f t="shared" si="1"/>
        <v>-100</v>
      </c>
      <c r="K31" s="63">
        <f t="shared" si="2"/>
        <v>25552311555.276733</v>
      </c>
      <c r="L31" s="68"/>
    </row>
    <row r="32" spans="2:15" ht="14.25" customHeight="1" outlineLevel="1" x14ac:dyDescent="0.25">
      <c r="B32" s="24"/>
      <c r="C32" s="55"/>
      <c r="D32" s="66"/>
      <c r="E32" s="57"/>
      <c r="F32" s="69"/>
      <c r="G32" s="59"/>
      <c r="H32" s="60"/>
      <c r="I32" s="61"/>
      <c r="J32" s="41"/>
      <c r="K32" s="63"/>
      <c r="L32" s="68"/>
    </row>
    <row r="33" spans="2:12" ht="12.75" customHeight="1" outlineLevel="1" x14ac:dyDescent="0.25">
      <c r="B33" s="24"/>
      <c r="D33" s="17" t="s">
        <v>40</v>
      </c>
      <c r="E33" s="47">
        <v>2.9099999999999998E-3</v>
      </c>
      <c r="F33" s="1" t="s">
        <v>24</v>
      </c>
      <c r="L33" s="42"/>
    </row>
    <row r="34" spans="2:12" ht="12.75" customHeight="1" outlineLevel="1" x14ac:dyDescent="0.25">
      <c r="B34" s="24"/>
      <c r="D34" s="17" t="s">
        <v>41</v>
      </c>
      <c r="E34" s="70">
        <v>3.3919999999999999</v>
      </c>
      <c r="F34" s="1" t="s">
        <v>24</v>
      </c>
      <c r="G34" s="71"/>
      <c r="H34" s="17"/>
      <c r="I34" s="63"/>
      <c r="K34" s="66"/>
      <c r="L34" s="18"/>
    </row>
    <row r="35" spans="2:12" ht="12.75" customHeight="1" outlineLevel="1" x14ac:dyDescent="0.25">
      <c r="B35" s="24"/>
      <c r="D35" s="17" t="s">
        <v>42</v>
      </c>
      <c r="E35" s="47">
        <v>2.895E-3</v>
      </c>
      <c r="F35" s="1" t="s">
        <v>24</v>
      </c>
      <c r="G35" s="63"/>
      <c r="H35" s="17"/>
      <c r="I35" s="71"/>
      <c r="L35" s="25"/>
    </row>
    <row r="36" spans="2:12" x14ac:dyDescent="0.25">
      <c r="B36" s="24"/>
      <c r="D36" s="17" t="s">
        <v>43</v>
      </c>
      <c r="E36" s="71">
        <f>(E33+E35)/2</f>
        <v>2.9024999999999997E-3</v>
      </c>
      <c r="F36" s="1" t="s">
        <v>24</v>
      </c>
      <c r="G36" s="2"/>
      <c r="H36" s="17"/>
      <c r="I36" s="2"/>
      <c r="K36" s="1"/>
      <c r="L36" s="25"/>
    </row>
    <row r="37" spans="2:12" x14ac:dyDescent="0.25">
      <c r="B37" s="72" t="s">
        <v>44</v>
      </c>
      <c r="L37" s="25"/>
    </row>
    <row r="38" spans="2:12" x14ac:dyDescent="0.25">
      <c r="B38" s="73" t="s">
        <v>45</v>
      </c>
      <c r="K38" s="66"/>
      <c r="L38" s="25"/>
    </row>
    <row r="39" spans="2:12" x14ac:dyDescent="0.25">
      <c r="B39" s="74" t="s">
        <v>46</v>
      </c>
      <c r="L39" s="25"/>
    </row>
    <row r="40" spans="2:12" ht="13.8" thickBot="1" x14ac:dyDescent="0.3">
      <c r="B40" s="75"/>
      <c r="C40" s="76"/>
      <c r="D40" s="76"/>
      <c r="E40" s="76"/>
      <c r="F40" s="76"/>
      <c r="G40" s="76"/>
      <c r="H40" s="76"/>
      <c r="I40" s="76"/>
      <c r="J40" s="77"/>
      <c r="K40" s="78"/>
      <c r="L40" s="79"/>
    </row>
    <row r="41" spans="2:12" x14ac:dyDescent="0.25">
      <c r="B41" s="39"/>
      <c r="C41" s="39"/>
    </row>
    <row r="42" spans="2:12" x14ac:dyDescent="0.25">
      <c r="J42" s="2"/>
      <c r="K42" s="1"/>
    </row>
  </sheetData>
  <mergeCells count="10">
    <mergeCell ref="C12:K12"/>
    <mergeCell ref="C22:C24"/>
    <mergeCell ref="D22:D24"/>
    <mergeCell ref="E22:E24"/>
    <mergeCell ref="F22:F24"/>
    <mergeCell ref="G22:G24"/>
    <mergeCell ref="H22:H24"/>
    <mergeCell ref="I22:I24"/>
    <mergeCell ref="J22:J24"/>
    <mergeCell ref="K22:K24"/>
  </mergeCells>
  <pageMargins left="0.75" right="0.75" top="0.6" bottom="0.66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QSP2350 cal 70785 8-6-20  </vt:lpstr>
      <vt:lpstr>'QSP2350 cal 70785 8-6-20  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 Romero</dc:creator>
  <cp:lastModifiedBy>Elena De Romero</cp:lastModifiedBy>
  <dcterms:created xsi:type="dcterms:W3CDTF">2021-04-26T14:19:13Z</dcterms:created>
  <dcterms:modified xsi:type="dcterms:W3CDTF">2021-04-26T14:19:38Z</dcterms:modified>
</cp:coreProperties>
</file>