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costa.a\Desktop\Step Impedance Spectroscopy\Test02\"/>
    </mc:Choice>
  </mc:AlternateContent>
  <bookViews>
    <workbookView xWindow="0" yWindow="0" windowWidth="19125" windowHeight="11430" tabRatio="973" firstSheet="10" activeTab="14"/>
  </bookViews>
  <sheets>
    <sheet name="Battery specifications" sheetId="8" r:id="rId1"/>
    <sheet name="PB1" sheetId="31" r:id="rId2"/>
    <sheet name="PB2" sheetId="32" r:id="rId3"/>
    <sheet name="LG1" sheetId="33" r:id="rId4"/>
    <sheet name="PB1 - SIS vs OCV" sheetId="3" r:id="rId5"/>
    <sheet name="PB1-OCV vs SOC" sheetId="9" r:id="rId6"/>
    <sheet name="PB1-Rhf vs SOC" sheetId="12" r:id="rId7"/>
    <sheet name="PB1-Rd vs SOC" sheetId="11" r:id="rId8"/>
    <sheet name="PB1 - Tau vs SOC" sheetId="13" r:id="rId9"/>
    <sheet name="PB1 - dEdq vs SOC" sheetId="28" r:id="rId10"/>
    <sheet name="dE vs SOC" sheetId="14" r:id="rId11"/>
    <sheet name="LG1 - SIS vs OCV" sheetId="5" r:id="rId12"/>
    <sheet name="LG1 - OCV vs SOC" sheetId="17" r:id="rId13"/>
    <sheet name="LG1 - Rhf vs SOC" sheetId="18" r:id="rId14"/>
    <sheet name="LG1 - Rd vs SOC" sheetId="19" r:id="rId15"/>
    <sheet name="LG1- Tau vs SOC" sheetId="20" r:id="rId16"/>
    <sheet name="LG1 - dEdq vs SOC" sheetId="29" r:id="rId17"/>
    <sheet name="LG1 - dE vs SOC" sheetId="21" r:id="rId18"/>
    <sheet name="PB2 - SIS vs OCV" sheetId="6" r:id="rId19"/>
    <sheet name="PB2 - OCV vs SOC" sheetId="22" r:id="rId20"/>
    <sheet name="PB2 - Rhf vs SOC" sheetId="23" r:id="rId21"/>
    <sheet name="PB2 - Rd vs SOC" sheetId="24" r:id="rId22"/>
    <sheet name="PB2 - Tau vs SOC" sheetId="25" r:id="rId23"/>
    <sheet name="PB2 - dEdq vs SOC" sheetId="30" r:id="rId24"/>
    <sheet name="PB2 - dE vs SOC" sheetId="26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5" i="3"/>
  <c r="M6" i="6" l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L28" i="5"/>
  <c r="M7" i="5"/>
  <c r="M8" i="5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6" i="5"/>
  <c r="M5" i="5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5" i="3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L7" i="6" l="1"/>
  <c r="L11" i="6"/>
  <c r="L15" i="6"/>
  <c r="L19" i="6"/>
  <c r="L23" i="6"/>
  <c r="L27" i="6"/>
  <c r="L31" i="6"/>
  <c r="L8" i="6"/>
  <c r="L12" i="6"/>
  <c r="L16" i="6"/>
  <c r="L20" i="6"/>
  <c r="L24" i="6"/>
  <c r="L28" i="6"/>
  <c r="L5" i="6"/>
  <c r="L9" i="6"/>
  <c r="L13" i="6"/>
  <c r="L17" i="6"/>
  <c r="L21" i="6"/>
  <c r="L25" i="6"/>
  <c r="L29" i="6"/>
  <c r="L6" i="6"/>
  <c r="L10" i="6"/>
  <c r="L14" i="6"/>
  <c r="L18" i="6"/>
  <c r="L22" i="6"/>
  <c r="L26" i="6"/>
  <c r="L30" i="6"/>
  <c r="L6" i="5"/>
  <c r="L5" i="5"/>
  <c r="L13" i="5"/>
  <c r="L21" i="5"/>
  <c r="L8" i="5"/>
  <c r="L16" i="5"/>
  <c r="L24" i="5"/>
  <c r="L17" i="5"/>
  <c r="L25" i="5"/>
  <c r="L12" i="5"/>
  <c r="L20" i="5"/>
  <c r="L9" i="5"/>
  <c r="L27" i="5"/>
  <c r="L23" i="5"/>
  <c r="L19" i="5"/>
  <c r="L15" i="5"/>
  <c r="L11" i="5"/>
  <c r="L7" i="5"/>
  <c r="L26" i="5"/>
  <c r="L22" i="5"/>
  <c r="L18" i="5"/>
  <c r="L14" i="5"/>
  <c r="L10" i="5"/>
  <c r="L31" i="3"/>
  <c r="L30" i="3"/>
  <c r="J7" i="3"/>
  <c r="K7" i="3" s="1"/>
  <c r="J9" i="3"/>
  <c r="K9" i="3" s="1"/>
  <c r="J11" i="3"/>
  <c r="K11" i="3" s="1"/>
  <c r="J13" i="3"/>
  <c r="K13" i="3" s="1"/>
  <c r="J15" i="3"/>
  <c r="K15" i="3" s="1"/>
  <c r="J17" i="3"/>
  <c r="K17" i="3" s="1"/>
  <c r="J19" i="3"/>
  <c r="K19" i="3" s="1"/>
  <c r="J21" i="3"/>
  <c r="K21" i="3" s="1"/>
  <c r="J23" i="3"/>
  <c r="K23" i="3" s="1"/>
  <c r="J25" i="3"/>
  <c r="K25" i="3" s="1"/>
  <c r="J27" i="3"/>
  <c r="K27" i="3" s="1"/>
  <c r="J29" i="3"/>
  <c r="K29" i="3" s="1"/>
  <c r="J31" i="3"/>
  <c r="K31" i="3" s="1"/>
  <c r="J6" i="3"/>
  <c r="K6" i="3" s="1"/>
  <c r="J8" i="3"/>
  <c r="K8" i="3" s="1"/>
  <c r="J10" i="3"/>
  <c r="K10" i="3" s="1"/>
  <c r="J12" i="3"/>
  <c r="K12" i="3" s="1"/>
  <c r="J14" i="3"/>
  <c r="K14" i="3" s="1"/>
  <c r="J16" i="3"/>
  <c r="K16" i="3" s="1"/>
  <c r="J18" i="3"/>
  <c r="K18" i="3" s="1"/>
  <c r="J20" i="3"/>
  <c r="K20" i="3" s="1"/>
  <c r="J22" i="3"/>
  <c r="K22" i="3" s="1"/>
  <c r="J24" i="3"/>
  <c r="K24" i="3" s="1"/>
  <c r="J26" i="3"/>
  <c r="K26" i="3" s="1"/>
  <c r="J28" i="3"/>
  <c r="K28" i="3" s="1"/>
  <c r="J30" i="3"/>
  <c r="K30" i="3" s="1"/>
  <c r="J32" i="3"/>
  <c r="K32" i="3" s="1"/>
  <c r="E68" i="33"/>
  <c r="D65" i="33"/>
  <c r="E65" i="33" s="1"/>
  <c r="E47" i="32"/>
  <c r="E43" i="32"/>
  <c r="D43" i="32"/>
  <c r="E46" i="31"/>
  <c r="D42" i="31"/>
  <c r="E42" i="31" s="1"/>
  <c r="C38" i="33"/>
  <c r="D44" i="33" s="1"/>
  <c r="C27" i="33"/>
  <c r="D33" i="33" s="1"/>
  <c r="C16" i="33"/>
  <c r="D22" i="33"/>
  <c r="F22" i="33" s="1"/>
  <c r="C5" i="33"/>
  <c r="D11" i="33" s="1"/>
  <c r="F11" i="33" s="1"/>
  <c r="C16" i="32"/>
  <c r="D22" i="32"/>
  <c r="C5" i="32"/>
  <c r="D11" i="32" s="1"/>
  <c r="C16" i="31"/>
  <c r="D22" i="31" s="1"/>
  <c r="F22" i="31" s="1"/>
  <c r="C5" i="31"/>
  <c r="D11" i="31" s="1"/>
  <c r="E11" i="31" s="1"/>
  <c r="E44" i="33" l="1"/>
  <c r="F44" i="33"/>
  <c r="E33" i="33"/>
  <c r="F33" i="33"/>
  <c r="E11" i="33"/>
  <c r="E22" i="33"/>
  <c r="F22" i="32"/>
  <c r="E22" i="32"/>
  <c r="F11" i="32"/>
  <c r="E11" i="32"/>
  <c r="E22" i="31"/>
  <c r="F11" i="31"/>
  <c r="L29" i="3" l="1"/>
  <c r="L28" i="3" l="1"/>
  <c r="L27" i="3" l="1"/>
  <c r="J5" i="3"/>
  <c r="L26" i="3" l="1"/>
  <c r="J5" i="5"/>
  <c r="L25" i="3" l="1"/>
  <c r="K5" i="5"/>
  <c r="K5" i="3"/>
  <c r="J5" i="6"/>
  <c r="K5" i="6" s="1"/>
  <c r="L24" i="3" l="1"/>
  <c r="L23" i="3" l="1"/>
  <c r="L22" i="3" l="1"/>
  <c r="L21" i="3" l="1"/>
  <c r="L20" i="3" l="1"/>
  <c r="L19" i="3" l="1"/>
  <c r="L18" i="3" l="1"/>
  <c r="L17" i="3" l="1"/>
  <c r="L16" i="3" l="1"/>
  <c r="L15" i="3" l="1"/>
  <c r="L14" i="3" l="1"/>
  <c r="L13" i="3" l="1"/>
  <c r="L12" i="3" l="1"/>
  <c r="L11" i="3" l="1"/>
  <c r="L10" i="3" l="1"/>
  <c r="L9" i="3" l="1"/>
  <c r="L8" i="3" l="1"/>
  <c r="L7" i="3" l="1"/>
  <c r="L6" i="3" l="1"/>
</calcChain>
</file>

<file path=xl/sharedStrings.xml><?xml version="1.0" encoding="utf-8"?>
<sst xmlns="http://schemas.openxmlformats.org/spreadsheetml/2006/main" count="305" uniqueCount="121">
  <si>
    <t>Channel #</t>
  </si>
  <si>
    <t>Battery name</t>
  </si>
  <si>
    <t>PB1</t>
  </si>
  <si>
    <t>LG1</t>
  </si>
  <si>
    <t>PB2</t>
  </si>
  <si>
    <t>S.No.</t>
  </si>
  <si>
    <t>Rhf (Ohm)</t>
  </si>
  <si>
    <t>Rd (Ohm)</t>
  </si>
  <si>
    <t>dE (V)</t>
  </si>
  <si>
    <t>Tau (s)</t>
  </si>
  <si>
    <t>PB1: SIS vs OCV</t>
  </si>
  <si>
    <t>dE/dq</t>
  </si>
  <si>
    <t>LG1: SIS vs OCV</t>
  </si>
  <si>
    <t>SOC (%)</t>
  </si>
  <si>
    <t>PB2: SIS vs OCV</t>
  </si>
  <si>
    <t>dq (Coulombs)</t>
  </si>
  <si>
    <t>Pulse width (seconds)</t>
  </si>
  <si>
    <t xml:space="preserve">Brand </t>
  </si>
  <si>
    <t xml:space="preserve">Chemistry </t>
  </si>
  <si>
    <t xml:space="preserve">Battery name </t>
  </si>
  <si>
    <t xml:space="preserve">Model </t>
  </si>
  <si>
    <t xml:space="preserve">Size </t>
  </si>
  <si>
    <t>Rated Capacity (Ah)</t>
  </si>
  <si>
    <t xml:space="preserve">Nominal Voltage </t>
  </si>
  <si>
    <t>Maximum voltage</t>
  </si>
  <si>
    <t>Li ion</t>
  </si>
  <si>
    <t>Panasonic</t>
  </si>
  <si>
    <t>NCR18650B</t>
  </si>
  <si>
    <t>Battery Specifications</t>
  </si>
  <si>
    <t>SIS (Discharge)</t>
  </si>
  <si>
    <t>Pulse amplitude (Amps)</t>
  </si>
  <si>
    <t>Pulse width (hours)</t>
  </si>
  <si>
    <t xml:space="preserve">Relaxation period (hours) </t>
  </si>
  <si>
    <t>Relaxation period (seconds)</t>
  </si>
  <si>
    <r>
      <rPr>
        <b/>
        <sz val="14"/>
        <color theme="1"/>
        <rFont val="Calibri"/>
        <family val="2"/>
        <scheme val="minor"/>
      </rPr>
      <t>i</t>
    </r>
    <r>
      <rPr>
        <b/>
        <sz val="10"/>
        <color theme="1"/>
        <rFont val="Calibri"/>
        <family val="2"/>
        <scheme val="minor"/>
      </rPr>
      <t xml:space="preserve">p </t>
    </r>
    <r>
      <rPr>
        <b/>
        <sz val="12"/>
        <color theme="1"/>
        <rFont val="Calibri"/>
        <family val="2"/>
        <scheme val="minor"/>
      </rPr>
      <t>(Amps)</t>
    </r>
  </si>
  <si>
    <r>
      <t>t</t>
    </r>
    <r>
      <rPr>
        <b/>
        <sz val="10"/>
        <color theme="1"/>
        <rFont val="Calibri"/>
        <family val="2"/>
        <scheme val="minor"/>
      </rPr>
      <t>pw</t>
    </r>
    <r>
      <rPr>
        <b/>
        <sz val="12"/>
        <color theme="1"/>
        <rFont val="Calibri"/>
        <family val="2"/>
        <scheme val="minor"/>
      </rPr>
      <t xml:space="preserve"> (seconds)</t>
    </r>
  </si>
  <si>
    <t>Total Ah titrated -SIS</t>
  </si>
  <si>
    <t>SOC %</t>
  </si>
  <si>
    <r>
      <t>i</t>
    </r>
    <r>
      <rPr>
        <b/>
        <sz val="10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 xml:space="preserve"> (Amps)</t>
    </r>
  </si>
  <si>
    <t>Relative Ah remaining</t>
  </si>
  <si>
    <t>LG</t>
  </si>
  <si>
    <t>LGABC11865</t>
  </si>
  <si>
    <t>No. of SIS</t>
  </si>
  <si>
    <t>Charging current</t>
  </si>
  <si>
    <t xml:space="preserve">1.625 Amps </t>
  </si>
  <si>
    <t>1.625 Amps</t>
  </si>
  <si>
    <t>Charging voltage</t>
  </si>
  <si>
    <t>Charging time</t>
  </si>
  <si>
    <t>4 hours</t>
  </si>
  <si>
    <t xml:space="preserve">4 hours </t>
  </si>
  <si>
    <t>1.350 Amps</t>
  </si>
  <si>
    <t>N/A</t>
  </si>
  <si>
    <t>65 mA</t>
  </si>
  <si>
    <t>50 mA</t>
  </si>
  <si>
    <t>Discharging current</t>
  </si>
  <si>
    <t>650 mA</t>
  </si>
  <si>
    <t>Cut off current (charging)</t>
  </si>
  <si>
    <t>Cut off voltage (discharge)</t>
  </si>
  <si>
    <t>2.5 V</t>
  </si>
  <si>
    <t>540 mA</t>
  </si>
  <si>
    <t>3 V</t>
  </si>
  <si>
    <t>Cut off voltage</t>
  </si>
  <si>
    <t>GITT 1 - GITT 23
Ah/GITT</t>
  </si>
  <si>
    <t>GITT (Discharge): GITT 1 - GITT 23</t>
  </si>
  <si>
    <t>GITT 1 - GITT 23 Coulombs/GITT</t>
  </si>
  <si>
    <t>GITT 1 - GITT 23
Total Ah titrated</t>
  </si>
  <si>
    <t>GITT (Discharge): GITT 24</t>
  </si>
  <si>
    <t>GITT 24
Ah/GITT</t>
  </si>
  <si>
    <t>GITT 1 - GITT 23
Total number</t>
  </si>
  <si>
    <t>GITT 24
Total number</t>
  </si>
  <si>
    <t>CV Step 1: GITT 25</t>
  </si>
  <si>
    <t>Pulse amplitude range</t>
  </si>
  <si>
    <t>0.29 - 0.20</t>
  </si>
  <si>
    <t>Relaxation period</t>
  </si>
  <si>
    <t>CV Step-1 
Total Ah (Refer measurement file)</t>
  </si>
  <si>
    <t>CV Step 2: GITT 26</t>
  </si>
  <si>
    <t>0.20 - 0.10</t>
  </si>
  <si>
    <t>0.10 - 0.065</t>
  </si>
  <si>
    <t xml:space="preserve">Constant voltage </t>
  </si>
  <si>
    <t>Constant voltage</t>
  </si>
  <si>
    <t>PB1: Total Amp hour titrated (charge)</t>
  </si>
  <si>
    <t>GITT (Discharge): GITT 1 - GITT 16</t>
  </si>
  <si>
    <t>4.35 V</t>
  </si>
  <si>
    <t>4.2 V</t>
  </si>
  <si>
    <t>GITT 1 - GITT 16
Total number</t>
  </si>
  <si>
    <t>GITT 1 - GITT 16
Ah/GITT</t>
  </si>
  <si>
    <t>GITT 1 - GITT 16 Coulombs/GITT</t>
  </si>
  <si>
    <t>GITT 1 - GITT 16
Total Ah titrated</t>
  </si>
  <si>
    <t>GITT (Discharge): GITT 17</t>
  </si>
  <si>
    <t>GITT 17
Total number</t>
  </si>
  <si>
    <t>GITT 17
Ah/GITT</t>
  </si>
  <si>
    <t>GITT 17 Coulombs/GITT</t>
  </si>
  <si>
    <t>GITT 17
Total Ah titrated</t>
  </si>
  <si>
    <t>GITT (Discharge): GITT 18 - GITT 19</t>
  </si>
  <si>
    <t>GITT (Discharge): GITT 20</t>
  </si>
  <si>
    <t>CV Step 1: GITT 21</t>
  </si>
  <si>
    <t>CV Step 2: GITT 22</t>
  </si>
  <si>
    <t>CV Step 2: GITT 23</t>
  </si>
  <si>
    <t>0.10 - 0.05</t>
  </si>
  <si>
    <t>GITT 18 - GITT 19
Total number</t>
  </si>
  <si>
    <t>GITT 18 - GITT 19
Ah/GITT</t>
  </si>
  <si>
    <t>GITT 18 - GITT 19 Coulombs/GITT</t>
  </si>
  <si>
    <t>GITT 18 - GITT 19
Total Ah titrated</t>
  </si>
  <si>
    <t>GITT 20
Total number</t>
  </si>
  <si>
    <t>GITT 20
Ah/GITT</t>
  </si>
  <si>
    <t>GITT 20
 Coulombs/GITT</t>
  </si>
  <si>
    <t>GITT 20
Total Ah titrated</t>
  </si>
  <si>
    <t>CV Step-2 
Total Ah (Refer measurement file)</t>
  </si>
  <si>
    <t>CV Step-3 
Total Ah (Refer measurement file)</t>
  </si>
  <si>
    <t>GITT (Charge): GITT 1 - GITT 23</t>
  </si>
  <si>
    <t>GITT (Charge): GITT 24</t>
  </si>
  <si>
    <t xml:space="preserve">Ah/SIS </t>
  </si>
  <si>
    <t>Ah/SIS</t>
  </si>
  <si>
    <t>CV Step 3: GITT 27</t>
  </si>
  <si>
    <t xml:space="preserve">Relative Ah </t>
  </si>
  <si>
    <t>GITT 24
Coulombs/GITT</t>
  </si>
  <si>
    <t>GITT 24
Total Ah titrated</t>
  </si>
  <si>
    <t>GITT 24
 Coulombs/GITT</t>
  </si>
  <si>
    <t>OCV after GITT relaxation</t>
  </si>
  <si>
    <t>OCV after SIS relaxation (V)</t>
  </si>
  <si>
    <t>OCV after GITT relexation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</si>
</sst>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00000"/>
    <numFmt numFmtId="166" formatCode="0.00000"/>
    <numFmt numFmtId="167" formatCode="0.00\%"/>
    <numFmt numFmtId="168" formatCode="0.00\ \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4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7" fontId="3" fillId="0" borderId="0" xfId="0" applyNumberFormat="1" applyFont="1"/>
    <xf numFmtId="167" fontId="4" fillId="0" borderId="0" xfId="0" applyNumberFormat="1" applyFont="1" applyAlignment="1">
      <alignment horizontal="center" vertical="center" wrapText="1"/>
    </xf>
    <xf numFmtId="167" fontId="0" fillId="0" borderId="0" xfId="0" applyNumberFormat="1"/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43" fontId="2" fillId="0" borderId="5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5" fontId="9" fillId="0" borderId="4" xfId="0" applyNumberFormat="1" applyFont="1" applyBorder="1"/>
    <xf numFmtId="166" fontId="0" fillId="0" borderId="0" xfId="0" applyNumberForma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3" fontId="4" fillId="3" borderId="2" xfId="0" applyNumberFormat="1" applyFont="1" applyFill="1" applyBorder="1" applyAlignment="1">
      <alignment horizontal="center" vertical="center" wrapText="1"/>
    </xf>
    <xf numFmtId="43" fontId="4" fillId="3" borderId="3" xfId="0" applyNumberFormat="1" applyFont="1" applyFill="1" applyBorder="1" applyAlignment="1">
      <alignment horizontal="center" vertical="center" wrapText="1"/>
    </xf>
    <xf numFmtId="43" fontId="4" fillId="3" borderId="4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chartsheet" Target="chartsheets/sheet1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4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1.xml"/><Relationship Id="rId25" Type="http://schemas.openxmlformats.org/officeDocument/2006/relationships/chartsheet" Target="chartsheets/sheet1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chartsheet" Target="chartsheets/sheet1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chartsheet" Target="chartsheets/sheet1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chartsheet" Target="chartsheets/sheet16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7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chartsheet" Target="chartsheets/sheet15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</a:t>
            </a:r>
            <a:r>
              <a:rPr lang="en-US" b="1" baseline="0"/>
              <a:t>: </a:t>
            </a:r>
            <a:r>
              <a:rPr lang="en-US" b="1"/>
              <a:t>Open</a:t>
            </a:r>
            <a:r>
              <a:rPr lang="en-US" b="1" baseline="0"/>
              <a:t> circuit voltage (OCV) vs State of Charge (SOC)</a:t>
            </a:r>
            <a:br>
              <a:rPr lang="en-US" b="1" baseline="0"/>
            </a:br>
            <a:endParaRPr lang="en-US" b="1"/>
          </a:p>
        </c:rich>
      </c:tx>
      <c:layout>
        <c:manualLayout>
          <c:xMode val="edge"/>
          <c:yMode val="edge"/>
          <c:x val="0.28329994453228408"/>
          <c:y val="6.06060606060606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13616209830801E-2"/>
          <c:y val="5.4844189930804102E-2"/>
          <c:w val="0.91877073917020347"/>
          <c:h val="0.877979928967358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4.0543722654351058</c:v>
                </c:pt>
                <c:pt idx="2">
                  <c:v>8.1087445308702115</c:v>
                </c:pt>
                <c:pt idx="3">
                  <c:v>12.163116796305303</c:v>
                </c:pt>
                <c:pt idx="4">
                  <c:v>16.217489061740409</c:v>
                </c:pt>
                <c:pt idx="5">
                  <c:v>20.271861327175515</c:v>
                </c:pt>
                <c:pt idx="6">
                  <c:v>24.326233592610606</c:v>
                </c:pt>
                <c:pt idx="7">
                  <c:v>28.380605858045712</c:v>
                </c:pt>
                <c:pt idx="8">
                  <c:v>32.434978123480818</c:v>
                </c:pt>
                <c:pt idx="9">
                  <c:v>36.489350388915923</c:v>
                </c:pt>
                <c:pt idx="10">
                  <c:v>40.543722654351008</c:v>
                </c:pt>
                <c:pt idx="11">
                  <c:v>44.598094919786114</c:v>
                </c:pt>
                <c:pt idx="12">
                  <c:v>48.652467185221205</c:v>
                </c:pt>
                <c:pt idx="13">
                  <c:v>52.706839450656304</c:v>
                </c:pt>
                <c:pt idx="14">
                  <c:v>56.76121171609141</c:v>
                </c:pt>
                <c:pt idx="15">
                  <c:v>60.815583981526508</c:v>
                </c:pt>
                <c:pt idx="16">
                  <c:v>64.869956246961607</c:v>
                </c:pt>
                <c:pt idx="17">
                  <c:v>68.924328512396698</c:v>
                </c:pt>
                <c:pt idx="18">
                  <c:v>72.978700777831804</c:v>
                </c:pt>
                <c:pt idx="19">
                  <c:v>77.033073043266896</c:v>
                </c:pt>
                <c:pt idx="20">
                  <c:v>81.087445308702002</c:v>
                </c:pt>
                <c:pt idx="21">
                  <c:v>85.141817574137093</c:v>
                </c:pt>
                <c:pt idx="22">
                  <c:v>89.196189839572185</c:v>
                </c:pt>
                <c:pt idx="23">
                  <c:v>93.25056210500729</c:v>
                </c:pt>
                <c:pt idx="24">
                  <c:v>97.161369713174523</c:v>
                </c:pt>
                <c:pt idx="25">
                  <c:v>98.751215362177931</c:v>
                </c:pt>
                <c:pt idx="26">
                  <c:v>99.63691054934371</c:v>
                </c:pt>
                <c:pt idx="27">
                  <c:v>100</c:v>
                </c:pt>
              </c:numCache>
            </c:numRef>
          </c:xVal>
          <c:yVal>
            <c:numRef>
              <c:f>'PB1 - SIS vs OCV'!$B$5:$B$32</c:f>
              <c:numCache>
                <c:formatCode>General</c:formatCode>
                <c:ptCount val="28"/>
                <c:pt idx="0">
                  <c:v>3.19</c:v>
                </c:pt>
                <c:pt idx="1">
                  <c:v>3.35</c:v>
                </c:pt>
                <c:pt idx="2">
                  <c:v>3.37</c:v>
                </c:pt>
                <c:pt idx="3">
                  <c:v>3.42</c:v>
                </c:pt>
                <c:pt idx="4">
                  <c:v>3.47</c:v>
                </c:pt>
                <c:pt idx="5">
                  <c:v>3.52</c:v>
                </c:pt>
                <c:pt idx="6">
                  <c:v>3.55</c:v>
                </c:pt>
                <c:pt idx="7">
                  <c:v>3.58</c:v>
                </c:pt>
                <c:pt idx="8">
                  <c:v>3.6</c:v>
                </c:pt>
                <c:pt idx="9">
                  <c:v>3.61</c:v>
                </c:pt>
                <c:pt idx="10">
                  <c:v>3.64</c:v>
                </c:pt>
                <c:pt idx="11">
                  <c:v>3.66</c:v>
                </c:pt>
                <c:pt idx="12">
                  <c:v>3.69</c:v>
                </c:pt>
                <c:pt idx="13">
                  <c:v>3.73</c:v>
                </c:pt>
                <c:pt idx="14">
                  <c:v>3.78</c:v>
                </c:pt>
                <c:pt idx="15">
                  <c:v>3.81</c:v>
                </c:pt>
                <c:pt idx="16">
                  <c:v>3.85</c:v>
                </c:pt>
                <c:pt idx="17">
                  <c:v>3.88</c:v>
                </c:pt>
                <c:pt idx="18">
                  <c:v>3.91</c:v>
                </c:pt>
                <c:pt idx="19">
                  <c:v>3.94</c:v>
                </c:pt>
                <c:pt idx="20">
                  <c:v>3.98</c:v>
                </c:pt>
                <c:pt idx="21">
                  <c:v>4.0199999999999996</c:v>
                </c:pt>
                <c:pt idx="22">
                  <c:v>4.07</c:v>
                </c:pt>
                <c:pt idx="23">
                  <c:v>4.0999999999999996</c:v>
                </c:pt>
                <c:pt idx="24">
                  <c:v>4.1399999999999997</c:v>
                </c:pt>
                <c:pt idx="25">
                  <c:v>4.16</c:v>
                </c:pt>
                <c:pt idx="26">
                  <c:v>4.18</c:v>
                </c:pt>
                <c:pt idx="27">
                  <c:v>4.18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43-694C-9F68-904826F26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9784"/>
        <c:axId val="184030176"/>
      </c:scatterChart>
      <c:valAx>
        <c:axId val="18402978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SOC %</a:t>
                </a:r>
              </a:p>
            </c:rich>
          </c:tx>
          <c:layout>
            <c:manualLayout>
              <c:xMode val="edge"/>
              <c:yMode val="edge"/>
              <c:x val="0.49107798959498172"/>
              <c:y val="0.96434343434343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0176"/>
        <c:crosses val="autoZero"/>
        <c:crossBetween val="midCat"/>
      </c:valAx>
      <c:valAx>
        <c:axId val="184030176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OCV</a:t>
                </a:r>
                <a:r>
                  <a:rPr lang="en-US" sz="1200" b="1" baseline="0"/>
                  <a:t> (Volts)</a:t>
                </a:r>
                <a:br>
                  <a:rPr lang="en-US" sz="1200" b="1" baseline="0"/>
                </a:br>
                <a:endParaRPr lang="en-US" sz="1200" b="1"/>
              </a:p>
            </c:rich>
          </c:tx>
          <c:layout>
            <c:manualLayout>
              <c:xMode val="edge"/>
              <c:yMode val="edge"/>
              <c:x val="5.8828345839072478E-4"/>
              <c:y val="0.43816972878390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9784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LG1: Tau</a:t>
            </a:r>
            <a:r>
              <a:rPr lang="en-US" b="1" baseline="0"/>
              <a:t> vs State of Charge (SOC)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4779650361640124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OCV'!$L$5:$L$28</c:f>
              <c:numCache>
                <c:formatCode>0.00\ \%</c:formatCode>
                <c:ptCount val="24"/>
                <c:pt idx="0">
                  <c:v>0</c:v>
                </c:pt>
                <c:pt idx="1">
                  <c:v>5.0011712344811343</c:v>
                </c:pt>
                <c:pt idx="2">
                  <c:v>10.002342468962283</c:v>
                </c:pt>
                <c:pt idx="3">
                  <c:v>15.003513703443446</c:v>
                </c:pt>
                <c:pt idx="4">
                  <c:v>20.004684937924594</c:v>
                </c:pt>
                <c:pt idx="5">
                  <c:v>25.005856172405728</c:v>
                </c:pt>
                <c:pt idx="6">
                  <c:v>30.007027406886877</c:v>
                </c:pt>
                <c:pt idx="7">
                  <c:v>35.008198641368026</c:v>
                </c:pt>
                <c:pt idx="8">
                  <c:v>40.009369875849167</c:v>
                </c:pt>
                <c:pt idx="9">
                  <c:v>45.010541110330315</c:v>
                </c:pt>
                <c:pt idx="10">
                  <c:v>50.011712344811457</c:v>
                </c:pt>
                <c:pt idx="11">
                  <c:v>55.012883579292591</c:v>
                </c:pt>
                <c:pt idx="12">
                  <c:v>60.01405481377374</c:v>
                </c:pt>
                <c:pt idx="13">
                  <c:v>65.015226048254874</c:v>
                </c:pt>
                <c:pt idx="14">
                  <c:v>70.016397282736023</c:v>
                </c:pt>
                <c:pt idx="15">
                  <c:v>75.017568517217157</c:v>
                </c:pt>
                <c:pt idx="16">
                  <c:v>80.018739751698305</c:v>
                </c:pt>
                <c:pt idx="17">
                  <c:v>82.616537830873753</c:v>
                </c:pt>
                <c:pt idx="18">
                  <c:v>87.617709065354887</c:v>
                </c:pt>
                <c:pt idx="19">
                  <c:v>92.618880299836036</c:v>
                </c:pt>
                <c:pt idx="20">
                  <c:v>95.676270789412044</c:v>
                </c:pt>
                <c:pt idx="21">
                  <c:v>97.865073787772317</c:v>
                </c:pt>
                <c:pt idx="22">
                  <c:v>99.113609744670882</c:v>
                </c:pt>
                <c:pt idx="23">
                  <c:v>100</c:v>
                </c:pt>
              </c:numCache>
            </c:numRef>
          </c:xVal>
          <c:yVal>
            <c:numRef>
              <c:f>'LG1 - SIS vs OCV'!$F$5:$F$28</c:f>
              <c:numCache>
                <c:formatCode>General</c:formatCode>
                <c:ptCount val="24"/>
                <c:pt idx="0">
                  <c:v>0.29899999999999999</c:v>
                </c:pt>
                <c:pt idx="1">
                  <c:v>7.8E-2</c:v>
                </c:pt>
                <c:pt idx="2">
                  <c:v>5.91E-2</c:v>
                </c:pt>
                <c:pt idx="3">
                  <c:v>5.1299999999999998E-2</c:v>
                </c:pt>
                <c:pt idx="4">
                  <c:v>4.8800000000000003E-2</c:v>
                </c:pt>
                <c:pt idx="5">
                  <c:v>4.9099999999999998E-2</c:v>
                </c:pt>
                <c:pt idx="6">
                  <c:v>4.7800000000000002E-2</c:v>
                </c:pt>
                <c:pt idx="7">
                  <c:v>4.9200000000000001E-2</c:v>
                </c:pt>
                <c:pt idx="8">
                  <c:v>4.8500000000000001E-2</c:v>
                </c:pt>
                <c:pt idx="9">
                  <c:v>4.2599999999999999E-2</c:v>
                </c:pt>
                <c:pt idx="10">
                  <c:v>4.4600000000000001E-2</c:v>
                </c:pt>
                <c:pt idx="11">
                  <c:v>4.4299999999999999E-2</c:v>
                </c:pt>
                <c:pt idx="12">
                  <c:v>4.2500000000000003E-2</c:v>
                </c:pt>
                <c:pt idx="13">
                  <c:v>4.4299999999999999E-2</c:v>
                </c:pt>
                <c:pt idx="14">
                  <c:v>0.04</c:v>
                </c:pt>
                <c:pt idx="15">
                  <c:v>3.9100000000000003E-2</c:v>
                </c:pt>
                <c:pt idx="16">
                  <c:v>4.0599999999999997E-2</c:v>
                </c:pt>
                <c:pt idx="17">
                  <c:v>3.7100000000000001E-2</c:v>
                </c:pt>
                <c:pt idx="18">
                  <c:v>3.8600000000000002E-2</c:v>
                </c:pt>
                <c:pt idx="19">
                  <c:v>3.5400000000000001E-2</c:v>
                </c:pt>
                <c:pt idx="20">
                  <c:v>0.04</c:v>
                </c:pt>
                <c:pt idx="21">
                  <c:v>4.1700000000000001E-2</c:v>
                </c:pt>
                <c:pt idx="22">
                  <c:v>4.2200000000000001E-2</c:v>
                </c:pt>
                <c:pt idx="23">
                  <c:v>4.2599999999999999E-2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7288"/>
        <c:axId val="184048856"/>
      </c:scatterChart>
      <c:valAx>
        <c:axId val="18404728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7624445153582873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8856"/>
        <c:crosses val="autoZero"/>
        <c:crossBetween val="midCat"/>
        <c:majorUnit val="10"/>
      </c:valAx>
      <c:valAx>
        <c:axId val="1840488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Tau</a:t>
                </a:r>
              </a:p>
            </c:rich>
          </c:tx>
          <c:layout>
            <c:manualLayout>
              <c:xMode val="edge"/>
              <c:yMode val="edge"/>
              <c:x val="1.2297919549141565E-3"/>
              <c:y val="0.46657877023311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LG1:</a:t>
            </a:r>
            <a:r>
              <a:rPr lang="en-US" b="1" baseline="0"/>
              <a:t> dE/dq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4615048118984"/>
          <c:y val="0.12078703703703704"/>
          <c:w val="0.8221968503937008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OCV'!$L$5:$L$28</c:f>
              <c:numCache>
                <c:formatCode>0.00\ \%</c:formatCode>
                <c:ptCount val="24"/>
                <c:pt idx="0">
                  <c:v>0</c:v>
                </c:pt>
                <c:pt idx="1">
                  <c:v>5.0011712344811343</c:v>
                </c:pt>
                <c:pt idx="2">
                  <c:v>10.002342468962283</c:v>
                </c:pt>
                <c:pt idx="3">
                  <c:v>15.003513703443446</c:v>
                </c:pt>
                <c:pt idx="4">
                  <c:v>20.004684937924594</c:v>
                </c:pt>
                <c:pt idx="5">
                  <c:v>25.005856172405728</c:v>
                </c:pt>
                <c:pt idx="6">
                  <c:v>30.007027406886877</c:v>
                </c:pt>
                <c:pt idx="7">
                  <c:v>35.008198641368026</c:v>
                </c:pt>
                <c:pt idx="8">
                  <c:v>40.009369875849167</c:v>
                </c:pt>
                <c:pt idx="9">
                  <c:v>45.010541110330315</c:v>
                </c:pt>
                <c:pt idx="10">
                  <c:v>50.011712344811457</c:v>
                </c:pt>
                <c:pt idx="11">
                  <c:v>55.012883579292591</c:v>
                </c:pt>
                <c:pt idx="12">
                  <c:v>60.01405481377374</c:v>
                </c:pt>
                <c:pt idx="13">
                  <c:v>65.015226048254874</c:v>
                </c:pt>
                <c:pt idx="14">
                  <c:v>70.016397282736023</c:v>
                </c:pt>
                <c:pt idx="15">
                  <c:v>75.017568517217157</c:v>
                </c:pt>
                <c:pt idx="16">
                  <c:v>80.018739751698305</c:v>
                </c:pt>
                <c:pt idx="17">
                  <c:v>82.616537830873753</c:v>
                </c:pt>
                <c:pt idx="18">
                  <c:v>87.617709065354887</c:v>
                </c:pt>
                <c:pt idx="19">
                  <c:v>92.618880299836036</c:v>
                </c:pt>
                <c:pt idx="20">
                  <c:v>95.676270789412044</c:v>
                </c:pt>
                <c:pt idx="21">
                  <c:v>97.865073787772317</c:v>
                </c:pt>
                <c:pt idx="22">
                  <c:v>99.113609744670882</c:v>
                </c:pt>
                <c:pt idx="23">
                  <c:v>100</c:v>
                </c:pt>
              </c:numCache>
            </c:numRef>
          </c:xVal>
          <c:yVal>
            <c:numRef>
              <c:f>'LG1 - SIS vs OCV'!$K$5:$K$28</c:f>
              <c:numCache>
                <c:formatCode>General</c:formatCode>
                <c:ptCount val="24"/>
                <c:pt idx="0">
                  <c:v>1.3220000000000001E-2</c:v>
                </c:pt>
                <c:pt idx="1">
                  <c:v>1.214E-3</c:v>
                </c:pt>
                <c:pt idx="2">
                  <c:v>8.7399999999999999E-4</c:v>
                </c:pt>
                <c:pt idx="3">
                  <c:v>7.7799999999999994E-4</c:v>
                </c:pt>
                <c:pt idx="4">
                  <c:v>7.2599999999999997E-4</c:v>
                </c:pt>
                <c:pt idx="5">
                  <c:v>7.18E-4</c:v>
                </c:pt>
                <c:pt idx="6">
                  <c:v>7.0200000000000004E-4</c:v>
                </c:pt>
                <c:pt idx="7">
                  <c:v>7.1199999999999996E-4</c:v>
                </c:pt>
                <c:pt idx="8">
                  <c:v>7.6000000000000004E-4</c:v>
                </c:pt>
                <c:pt idx="9">
                  <c:v>7.7999999999999999E-4</c:v>
                </c:pt>
                <c:pt idx="10">
                  <c:v>8.34E-4</c:v>
                </c:pt>
                <c:pt idx="11">
                  <c:v>8.6399999999999997E-4</c:v>
                </c:pt>
                <c:pt idx="12">
                  <c:v>8.2200000000000003E-4</c:v>
                </c:pt>
                <c:pt idx="13">
                  <c:v>8.0800000000000002E-4</c:v>
                </c:pt>
                <c:pt idx="14">
                  <c:v>7.9199999999999995E-4</c:v>
                </c:pt>
                <c:pt idx="15">
                  <c:v>8.3199999999999995E-4</c:v>
                </c:pt>
                <c:pt idx="16">
                  <c:v>8.3199999999999995E-4</c:v>
                </c:pt>
                <c:pt idx="17">
                  <c:v>8.34E-4</c:v>
                </c:pt>
                <c:pt idx="18">
                  <c:v>9.0600000000000001E-4</c:v>
                </c:pt>
                <c:pt idx="19">
                  <c:v>9.3399999999999993E-4</c:v>
                </c:pt>
                <c:pt idx="20">
                  <c:v>9.2800000000000001E-4</c:v>
                </c:pt>
                <c:pt idx="21">
                  <c:v>9.4800000000000006E-4</c:v>
                </c:pt>
                <c:pt idx="22">
                  <c:v>9.5E-4</c:v>
                </c:pt>
                <c:pt idx="23">
                  <c:v>9.5799999999999998E-4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9640"/>
        <c:axId val="184050032"/>
      </c:scatterChart>
      <c:valAx>
        <c:axId val="184049640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0962993342419005"/>
              <c:y val="0.92070492833874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0032"/>
        <c:crosses val="autoZero"/>
        <c:crossBetween val="midCat"/>
        <c:majorUnit val="10"/>
      </c:valAx>
      <c:valAx>
        <c:axId val="184050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dE/dq</a:t>
                </a:r>
              </a:p>
            </c:rich>
          </c:tx>
          <c:layout>
            <c:manualLayout>
              <c:xMode val="edge"/>
              <c:yMode val="edge"/>
              <c:x val="3.3159914427216476E-2"/>
              <c:y val="0.40579560824755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Voltage</a:t>
            </a:r>
            <a:r>
              <a:rPr lang="en-US" b="1" baseline="0"/>
              <a:t> difference (dE)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6795817801964747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OCV'!$L$5:$L$28</c:f>
              <c:numCache>
                <c:formatCode>0.00\ \%</c:formatCode>
                <c:ptCount val="24"/>
                <c:pt idx="0">
                  <c:v>0</c:v>
                </c:pt>
                <c:pt idx="1">
                  <c:v>5.0011712344811343</c:v>
                </c:pt>
                <c:pt idx="2">
                  <c:v>10.002342468962283</c:v>
                </c:pt>
                <c:pt idx="3">
                  <c:v>15.003513703443446</c:v>
                </c:pt>
                <c:pt idx="4">
                  <c:v>20.004684937924594</c:v>
                </c:pt>
                <c:pt idx="5">
                  <c:v>25.005856172405728</c:v>
                </c:pt>
                <c:pt idx="6">
                  <c:v>30.007027406886877</c:v>
                </c:pt>
                <c:pt idx="7">
                  <c:v>35.008198641368026</c:v>
                </c:pt>
                <c:pt idx="8">
                  <c:v>40.009369875849167</c:v>
                </c:pt>
                <c:pt idx="9">
                  <c:v>45.010541110330315</c:v>
                </c:pt>
                <c:pt idx="10">
                  <c:v>50.011712344811457</c:v>
                </c:pt>
                <c:pt idx="11">
                  <c:v>55.012883579292591</c:v>
                </c:pt>
                <c:pt idx="12">
                  <c:v>60.01405481377374</c:v>
                </c:pt>
                <c:pt idx="13">
                  <c:v>65.015226048254874</c:v>
                </c:pt>
                <c:pt idx="14">
                  <c:v>70.016397282736023</c:v>
                </c:pt>
                <c:pt idx="15">
                  <c:v>75.017568517217157</c:v>
                </c:pt>
                <c:pt idx="16">
                  <c:v>80.018739751698305</c:v>
                </c:pt>
                <c:pt idx="17">
                  <c:v>82.616537830873753</c:v>
                </c:pt>
                <c:pt idx="18">
                  <c:v>87.617709065354887</c:v>
                </c:pt>
                <c:pt idx="19">
                  <c:v>92.618880299836036</c:v>
                </c:pt>
                <c:pt idx="20">
                  <c:v>95.676270789412044</c:v>
                </c:pt>
                <c:pt idx="21">
                  <c:v>97.865073787772317</c:v>
                </c:pt>
                <c:pt idx="22">
                  <c:v>99.113609744670882</c:v>
                </c:pt>
                <c:pt idx="23">
                  <c:v>100</c:v>
                </c:pt>
              </c:numCache>
            </c:numRef>
          </c:xVal>
          <c:yVal>
            <c:numRef>
              <c:f>'LG1 - SIS vs OCV'!$I$5:$I$28</c:f>
              <c:numCache>
                <c:formatCode>General</c:formatCode>
                <c:ptCount val="24"/>
                <c:pt idx="0">
                  <c:v>6.6100000000000006E-2</c:v>
                </c:pt>
                <c:pt idx="1">
                  <c:v>6.0699999999999999E-3</c:v>
                </c:pt>
                <c:pt idx="2">
                  <c:v>4.3699999999999998E-3</c:v>
                </c:pt>
                <c:pt idx="3">
                  <c:v>3.8899999999999998E-3</c:v>
                </c:pt>
                <c:pt idx="4">
                  <c:v>3.63E-3</c:v>
                </c:pt>
                <c:pt idx="5">
                  <c:v>3.5899999999999999E-3</c:v>
                </c:pt>
                <c:pt idx="6">
                  <c:v>3.5100000000000001E-3</c:v>
                </c:pt>
                <c:pt idx="7">
                  <c:v>3.5599999999999998E-3</c:v>
                </c:pt>
                <c:pt idx="8">
                  <c:v>3.8E-3</c:v>
                </c:pt>
                <c:pt idx="9">
                  <c:v>3.8999999999999998E-3</c:v>
                </c:pt>
                <c:pt idx="10">
                  <c:v>4.1700000000000001E-3</c:v>
                </c:pt>
                <c:pt idx="11">
                  <c:v>4.3200000000000001E-3</c:v>
                </c:pt>
                <c:pt idx="12">
                  <c:v>4.1099999999999999E-3</c:v>
                </c:pt>
                <c:pt idx="13">
                  <c:v>4.0400000000000002E-3</c:v>
                </c:pt>
                <c:pt idx="14">
                  <c:v>3.96E-3</c:v>
                </c:pt>
                <c:pt idx="15">
                  <c:v>4.1599999999999996E-3</c:v>
                </c:pt>
                <c:pt idx="16">
                  <c:v>4.1599999999999996E-3</c:v>
                </c:pt>
                <c:pt idx="17">
                  <c:v>4.1700000000000001E-3</c:v>
                </c:pt>
                <c:pt idx="18">
                  <c:v>4.5300000000000002E-3</c:v>
                </c:pt>
                <c:pt idx="19">
                  <c:v>4.6699999999999997E-3</c:v>
                </c:pt>
                <c:pt idx="20">
                  <c:v>4.64E-3</c:v>
                </c:pt>
                <c:pt idx="21">
                  <c:v>4.7400000000000003E-3</c:v>
                </c:pt>
                <c:pt idx="22">
                  <c:v>4.7499999999999999E-3</c:v>
                </c:pt>
                <c:pt idx="23">
                  <c:v>4.79E-3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1208"/>
        <c:axId val="184051600"/>
      </c:scatterChart>
      <c:valAx>
        <c:axId val="18405120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600"/>
        <c:crosses val="autoZero"/>
        <c:crossBetween val="midCat"/>
        <c:majorUnit val="10"/>
      </c:valAx>
      <c:valAx>
        <c:axId val="184051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3E-3"/>
              <c:y val="0.44644217885786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Open circuit voltage (OCV)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04211015019016E-2"/>
          <c:y val="8.0828152682613966E-2"/>
          <c:w val="0.91697769554844111"/>
          <c:h val="0.83076639763267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4.04701283064189</c:v>
                </c:pt>
                <c:pt idx="2">
                  <c:v>8.0940256612837942</c:v>
                </c:pt>
                <c:pt idx="3">
                  <c:v>12.141038491925698</c:v>
                </c:pt>
                <c:pt idx="4">
                  <c:v>16.188051322567588</c:v>
                </c:pt>
                <c:pt idx="5">
                  <c:v>20.235064153209493</c:v>
                </c:pt>
                <c:pt idx="6">
                  <c:v>24.282076983851383</c:v>
                </c:pt>
                <c:pt idx="7">
                  <c:v>28.329089814493287</c:v>
                </c:pt>
                <c:pt idx="8">
                  <c:v>32.376102645135191</c:v>
                </c:pt>
                <c:pt idx="9">
                  <c:v>36.423115475777081</c:v>
                </c:pt>
                <c:pt idx="10">
                  <c:v>40.470128306418971</c:v>
                </c:pt>
                <c:pt idx="11">
                  <c:v>44.517141137060868</c:v>
                </c:pt>
                <c:pt idx="12">
                  <c:v>48.564153967702758</c:v>
                </c:pt>
                <c:pt idx="13">
                  <c:v>52.611166798344655</c:v>
                </c:pt>
                <c:pt idx="14">
                  <c:v>56.658179628986552</c:v>
                </c:pt>
                <c:pt idx="15">
                  <c:v>60.705192459628442</c:v>
                </c:pt>
                <c:pt idx="16">
                  <c:v>64.752205290270339</c:v>
                </c:pt>
                <c:pt idx="17">
                  <c:v>68.799218120912229</c:v>
                </c:pt>
                <c:pt idx="18">
                  <c:v>72.846230951554134</c:v>
                </c:pt>
                <c:pt idx="19">
                  <c:v>76.893243782196024</c:v>
                </c:pt>
                <c:pt idx="20">
                  <c:v>80.940256612837914</c:v>
                </c:pt>
                <c:pt idx="21">
                  <c:v>84.987269443479818</c:v>
                </c:pt>
                <c:pt idx="22">
                  <c:v>89.034282274121708</c:v>
                </c:pt>
                <c:pt idx="23">
                  <c:v>93.081295104763598</c:v>
                </c:pt>
                <c:pt idx="24">
                  <c:v>97.128307935405502</c:v>
                </c:pt>
                <c:pt idx="25">
                  <c:v>98.763718141384231</c:v>
                </c:pt>
                <c:pt idx="26">
                  <c:v>99.654629631033742</c:v>
                </c:pt>
                <c:pt idx="27">
                  <c:v>100</c:v>
                </c:pt>
              </c:numCache>
            </c:numRef>
          </c:xVal>
          <c:yVal>
            <c:numRef>
              <c:f>'PB2 - SIS vs OCV'!$B$5:$B$32</c:f>
              <c:numCache>
                <c:formatCode>General</c:formatCode>
                <c:ptCount val="28"/>
                <c:pt idx="0">
                  <c:v>3.23</c:v>
                </c:pt>
                <c:pt idx="1">
                  <c:v>3.35</c:v>
                </c:pt>
                <c:pt idx="2">
                  <c:v>3.38</c:v>
                </c:pt>
                <c:pt idx="3">
                  <c:v>3.43</c:v>
                </c:pt>
                <c:pt idx="4">
                  <c:v>3.48</c:v>
                </c:pt>
                <c:pt idx="5">
                  <c:v>3.53</c:v>
                </c:pt>
                <c:pt idx="6">
                  <c:v>3.56</c:v>
                </c:pt>
                <c:pt idx="7">
                  <c:v>3.58</c:v>
                </c:pt>
                <c:pt idx="8">
                  <c:v>3.6</c:v>
                </c:pt>
                <c:pt idx="9">
                  <c:v>3.62</c:v>
                </c:pt>
                <c:pt idx="10">
                  <c:v>3.64</c:v>
                </c:pt>
                <c:pt idx="11">
                  <c:v>3.67</c:v>
                </c:pt>
                <c:pt idx="12">
                  <c:v>3.7</c:v>
                </c:pt>
                <c:pt idx="13">
                  <c:v>3.73</c:v>
                </c:pt>
                <c:pt idx="14">
                  <c:v>3.79</c:v>
                </c:pt>
                <c:pt idx="15">
                  <c:v>3.82</c:v>
                </c:pt>
                <c:pt idx="16">
                  <c:v>3.85</c:v>
                </c:pt>
                <c:pt idx="17">
                  <c:v>3.89</c:v>
                </c:pt>
                <c:pt idx="18">
                  <c:v>3.92</c:v>
                </c:pt>
                <c:pt idx="19">
                  <c:v>3.95</c:v>
                </c:pt>
                <c:pt idx="20">
                  <c:v>3.99</c:v>
                </c:pt>
                <c:pt idx="21">
                  <c:v>4.03</c:v>
                </c:pt>
                <c:pt idx="22">
                  <c:v>4.08</c:v>
                </c:pt>
                <c:pt idx="23">
                  <c:v>4.1100000000000003</c:v>
                </c:pt>
                <c:pt idx="24">
                  <c:v>4.1399999999999997</c:v>
                </c:pt>
                <c:pt idx="25">
                  <c:v>4.17</c:v>
                </c:pt>
                <c:pt idx="26">
                  <c:v>4.18</c:v>
                </c:pt>
                <c:pt idx="27">
                  <c:v>4.1900000000000004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0424"/>
        <c:axId val="184051992"/>
      </c:scatterChart>
      <c:valAx>
        <c:axId val="18405042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230420963258309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992"/>
        <c:crosses val="autoZero"/>
        <c:crossBetween val="midCat"/>
        <c:majorUnit val="10"/>
      </c:valAx>
      <c:valAx>
        <c:axId val="1840519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OCV</a:t>
                </a:r>
                <a:r>
                  <a:rPr lang="en-US" sz="1200" b="1" baseline="0"/>
                  <a:t> (Volts)</a:t>
                </a:r>
              </a:p>
            </c:rich>
          </c:tx>
          <c:layout>
            <c:manualLayout>
              <c:xMode val="edge"/>
              <c:yMode val="edge"/>
              <c:x val="2.69286997153331E-3"/>
              <c:y val="0.4633125789797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High frequency resistance (Rhf)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9.0908989884237082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4.04701283064189</c:v>
                </c:pt>
                <c:pt idx="2">
                  <c:v>8.0940256612837942</c:v>
                </c:pt>
                <c:pt idx="3">
                  <c:v>12.141038491925698</c:v>
                </c:pt>
                <c:pt idx="4">
                  <c:v>16.188051322567588</c:v>
                </c:pt>
                <c:pt idx="5">
                  <c:v>20.235064153209493</c:v>
                </c:pt>
                <c:pt idx="6">
                  <c:v>24.282076983851383</c:v>
                </c:pt>
                <c:pt idx="7">
                  <c:v>28.329089814493287</c:v>
                </c:pt>
                <c:pt idx="8">
                  <c:v>32.376102645135191</c:v>
                </c:pt>
                <c:pt idx="9">
                  <c:v>36.423115475777081</c:v>
                </c:pt>
                <c:pt idx="10">
                  <c:v>40.470128306418971</c:v>
                </c:pt>
                <c:pt idx="11">
                  <c:v>44.517141137060868</c:v>
                </c:pt>
                <c:pt idx="12">
                  <c:v>48.564153967702758</c:v>
                </c:pt>
                <c:pt idx="13">
                  <c:v>52.611166798344655</c:v>
                </c:pt>
                <c:pt idx="14">
                  <c:v>56.658179628986552</c:v>
                </c:pt>
                <c:pt idx="15">
                  <c:v>60.705192459628442</c:v>
                </c:pt>
                <c:pt idx="16">
                  <c:v>64.752205290270339</c:v>
                </c:pt>
                <c:pt idx="17">
                  <c:v>68.799218120912229</c:v>
                </c:pt>
                <c:pt idx="18">
                  <c:v>72.846230951554134</c:v>
                </c:pt>
                <c:pt idx="19">
                  <c:v>76.893243782196024</c:v>
                </c:pt>
                <c:pt idx="20">
                  <c:v>80.940256612837914</c:v>
                </c:pt>
                <c:pt idx="21">
                  <c:v>84.987269443479818</c:v>
                </c:pt>
                <c:pt idx="22">
                  <c:v>89.034282274121708</c:v>
                </c:pt>
                <c:pt idx="23">
                  <c:v>93.081295104763598</c:v>
                </c:pt>
                <c:pt idx="24">
                  <c:v>97.128307935405502</c:v>
                </c:pt>
                <c:pt idx="25">
                  <c:v>98.763718141384231</c:v>
                </c:pt>
                <c:pt idx="26">
                  <c:v>99.654629631033742</c:v>
                </c:pt>
                <c:pt idx="27">
                  <c:v>100</c:v>
                </c:pt>
              </c:numCache>
            </c:numRef>
          </c:xVal>
          <c:yVal>
            <c:numRef>
              <c:f>'PB2 - SIS vs OCV'!$D$5:$D$32</c:f>
              <c:numCache>
                <c:formatCode>General</c:formatCode>
                <c:ptCount val="28"/>
                <c:pt idx="0">
                  <c:v>6.0999999999999999E-2</c:v>
                </c:pt>
                <c:pt idx="1">
                  <c:v>6.4399999999999999E-2</c:v>
                </c:pt>
                <c:pt idx="2">
                  <c:v>6.4399999999999999E-2</c:v>
                </c:pt>
                <c:pt idx="3">
                  <c:v>6.4899999999999999E-2</c:v>
                </c:pt>
                <c:pt idx="4">
                  <c:v>6.3899999999999998E-2</c:v>
                </c:pt>
                <c:pt idx="5">
                  <c:v>6.3299999999999995E-2</c:v>
                </c:pt>
                <c:pt idx="6">
                  <c:v>6.4000000000000001E-2</c:v>
                </c:pt>
                <c:pt idx="7">
                  <c:v>6.3399999999999998E-2</c:v>
                </c:pt>
                <c:pt idx="8">
                  <c:v>6.4699999999999994E-2</c:v>
                </c:pt>
                <c:pt idx="9">
                  <c:v>6.54E-2</c:v>
                </c:pt>
                <c:pt idx="10">
                  <c:v>6.7000000000000004E-2</c:v>
                </c:pt>
                <c:pt idx="11">
                  <c:v>6.7699999999999996E-2</c:v>
                </c:pt>
                <c:pt idx="12">
                  <c:v>6.7799999999999999E-2</c:v>
                </c:pt>
                <c:pt idx="13">
                  <c:v>6.6900000000000001E-2</c:v>
                </c:pt>
                <c:pt idx="14">
                  <c:v>6.8199999999999997E-2</c:v>
                </c:pt>
                <c:pt idx="15">
                  <c:v>6.8500000000000005E-2</c:v>
                </c:pt>
                <c:pt idx="16">
                  <c:v>7.0999999999999994E-2</c:v>
                </c:pt>
                <c:pt idx="17">
                  <c:v>7.0599999999999996E-2</c:v>
                </c:pt>
                <c:pt idx="18">
                  <c:v>6.9199999999999998E-2</c:v>
                </c:pt>
                <c:pt idx="19">
                  <c:v>7.0099999999999996E-2</c:v>
                </c:pt>
                <c:pt idx="20">
                  <c:v>7.17E-2</c:v>
                </c:pt>
                <c:pt idx="21">
                  <c:v>7.0699999999999999E-2</c:v>
                </c:pt>
                <c:pt idx="22">
                  <c:v>7.1199999999999999E-2</c:v>
                </c:pt>
                <c:pt idx="23">
                  <c:v>7.1400000000000005E-2</c:v>
                </c:pt>
                <c:pt idx="24">
                  <c:v>7.1599999999999997E-2</c:v>
                </c:pt>
                <c:pt idx="25">
                  <c:v>7.2400000000000006E-2</c:v>
                </c:pt>
                <c:pt idx="26">
                  <c:v>7.1300000000000002E-2</c:v>
                </c:pt>
                <c:pt idx="27">
                  <c:v>7.0900000000000005E-2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2776"/>
        <c:axId val="184053168"/>
      </c:scatterChart>
      <c:valAx>
        <c:axId val="18405277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706220846442473"/>
              <c:y val="0.95836614235729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3168"/>
        <c:crosses val="autoZero"/>
        <c:crossBetween val="midCat"/>
        <c:majorUnit val="10"/>
      </c:valAx>
      <c:valAx>
        <c:axId val="184053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Rhf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455853870723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Rd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33280992773323E-2"/>
          <c:y val="5.2601808518069303E-2"/>
          <c:w val="0.90634964338913382"/>
          <c:h val="0.878448757596347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4.04701283064189</c:v>
                </c:pt>
                <c:pt idx="2">
                  <c:v>8.0940256612837942</c:v>
                </c:pt>
                <c:pt idx="3">
                  <c:v>12.141038491925698</c:v>
                </c:pt>
                <c:pt idx="4">
                  <c:v>16.188051322567588</c:v>
                </c:pt>
                <c:pt idx="5">
                  <c:v>20.235064153209493</c:v>
                </c:pt>
                <c:pt idx="6">
                  <c:v>24.282076983851383</c:v>
                </c:pt>
                <c:pt idx="7">
                  <c:v>28.329089814493287</c:v>
                </c:pt>
                <c:pt idx="8">
                  <c:v>32.376102645135191</c:v>
                </c:pt>
                <c:pt idx="9">
                  <c:v>36.423115475777081</c:v>
                </c:pt>
                <c:pt idx="10">
                  <c:v>40.470128306418971</c:v>
                </c:pt>
                <c:pt idx="11">
                  <c:v>44.517141137060868</c:v>
                </c:pt>
                <c:pt idx="12">
                  <c:v>48.564153967702758</c:v>
                </c:pt>
                <c:pt idx="13">
                  <c:v>52.611166798344655</c:v>
                </c:pt>
                <c:pt idx="14">
                  <c:v>56.658179628986552</c:v>
                </c:pt>
                <c:pt idx="15">
                  <c:v>60.705192459628442</c:v>
                </c:pt>
                <c:pt idx="16">
                  <c:v>64.752205290270339</c:v>
                </c:pt>
                <c:pt idx="17">
                  <c:v>68.799218120912229</c:v>
                </c:pt>
                <c:pt idx="18">
                  <c:v>72.846230951554134</c:v>
                </c:pt>
                <c:pt idx="19">
                  <c:v>76.893243782196024</c:v>
                </c:pt>
                <c:pt idx="20">
                  <c:v>80.940256612837914</c:v>
                </c:pt>
                <c:pt idx="21">
                  <c:v>84.987269443479818</c:v>
                </c:pt>
                <c:pt idx="22">
                  <c:v>89.034282274121708</c:v>
                </c:pt>
                <c:pt idx="23">
                  <c:v>93.081295104763598</c:v>
                </c:pt>
                <c:pt idx="24">
                  <c:v>97.128307935405502</c:v>
                </c:pt>
                <c:pt idx="25">
                  <c:v>98.763718141384231</c:v>
                </c:pt>
                <c:pt idx="26">
                  <c:v>99.654629631033742</c:v>
                </c:pt>
                <c:pt idx="27">
                  <c:v>100</c:v>
                </c:pt>
              </c:numCache>
            </c:numRef>
          </c:xVal>
          <c:yVal>
            <c:numRef>
              <c:f>'PB2 - SIS vs OCV'!$E$5:$E$32</c:f>
              <c:numCache>
                <c:formatCode>General</c:formatCode>
                <c:ptCount val="28"/>
                <c:pt idx="0">
                  <c:v>3.3500000000000002E-2</c:v>
                </c:pt>
                <c:pt idx="1">
                  <c:v>3.9300000000000002E-2</c:v>
                </c:pt>
                <c:pt idx="2">
                  <c:v>3.6999999999999998E-2</c:v>
                </c:pt>
                <c:pt idx="3">
                  <c:v>2.6100000000000002E-2</c:v>
                </c:pt>
                <c:pt idx="4">
                  <c:v>1.32E-2</c:v>
                </c:pt>
                <c:pt idx="5">
                  <c:v>8.1799999999999998E-3</c:v>
                </c:pt>
                <c:pt idx="6">
                  <c:v>4.9699999999999996E-3</c:v>
                </c:pt>
                <c:pt idx="7">
                  <c:v>4.6800000000000001E-3</c:v>
                </c:pt>
                <c:pt idx="8">
                  <c:v>3.46E-3</c:v>
                </c:pt>
                <c:pt idx="9">
                  <c:v>2.5899999999999999E-3</c:v>
                </c:pt>
                <c:pt idx="10">
                  <c:v>1.4300000000000001E-3</c:v>
                </c:pt>
                <c:pt idx="11">
                  <c:v>1.41E-3</c:v>
                </c:pt>
                <c:pt idx="12">
                  <c:v>1.4599999999999999E-3</c:v>
                </c:pt>
                <c:pt idx="13">
                  <c:v>3.8600000000000001E-3</c:v>
                </c:pt>
                <c:pt idx="14">
                  <c:v>2.7000000000000001E-3</c:v>
                </c:pt>
                <c:pt idx="15">
                  <c:v>2.5600000000000002E-3</c:v>
                </c:pt>
                <c:pt idx="16">
                  <c:v>1.64E-3</c:v>
                </c:pt>
                <c:pt idx="17">
                  <c:v>1.5900000000000001E-3</c:v>
                </c:pt>
                <c:pt idx="18">
                  <c:v>2.6700000000000001E-3</c:v>
                </c:pt>
                <c:pt idx="19">
                  <c:v>1.99E-3</c:v>
                </c:pt>
                <c:pt idx="20">
                  <c:v>1.91E-3</c:v>
                </c:pt>
                <c:pt idx="21">
                  <c:v>3.8899999999999998E-3</c:v>
                </c:pt>
                <c:pt idx="22">
                  <c:v>5.1500000000000001E-3</c:v>
                </c:pt>
                <c:pt idx="23">
                  <c:v>5.5500000000000002E-3</c:v>
                </c:pt>
                <c:pt idx="24">
                  <c:v>8.9700000000000005E-3</c:v>
                </c:pt>
                <c:pt idx="25">
                  <c:v>9.9699999999999997E-3</c:v>
                </c:pt>
                <c:pt idx="26">
                  <c:v>1.14E-2</c:v>
                </c:pt>
                <c:pt idx="27">
                  <c:v>1.23E-2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05592"/>
        <c:axId val="270805200"/>
      </c:scatterChart>
      <c:valAx>
        <c:axId val="27080559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05200"/>
        <c:crosses val="autoZero"/>
        <c:crossBetween val="midCat"/>
        <c:majorUnit val="10"/>
      </c:valAx>
      <c:valAx>
        <c:axId val="270805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Rd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263E-3"/>
              <c:y val="0.47721905421109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0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Tau vs State of Charge (SOC)</a:t>
            </a:r>
          </a:p>
        </c:rich>
      </c:tx>
      <c:layout>
        <c:manualLayout>
          <c:xMode val="edge"/>
          <c:yMode val="edge"/>
          <c:x val="0.37570057820382402"/>
          <c:y val="3.2258679045193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7948381452318"/>
          <c:y val="0.12078703703703704"/>
          <c:w val="0.834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4.04701283064189</c:v>
                </c:pt>
                <c:pt idx="2">
                  <c:v>8.0940256612837942</c:v>
                </c:pt>
                <c:pt idx="3">
                  <c:v>12.141038491925698</c:v>
                </c:pt>
                <c:pt idx="4">
                  <c:v>16.188051322567588</c:v>
                </c:pt>
                <c:pt idx="5">
                  <c:v>20.235064153209493</c:v>
                </c:pt>
                <c:pt idx="6">
                  <c:v>24.282076983851383</c:v>
                </c:pt>
                <c:pt idx="7">
                  <c:v>28.329089814493287</c:v>
                </c:pt>
                <c:pt idx="8">
                  <c:v>32.376102645135191</c:v>
                </c:pt>
                <c:pt idx="9">
                  <c:v>36.423115475777081</c:v>
                </c:pt>
                <c:pt idx="10">
                  <c:v>40.470128306418971</c:v>
                </c:pt>
                <c:pt idx="11">
                  <c:v>44.517141137060868</c:v>
                </c:pt>
                <c:pt idx="12">
                  <c:v>48.564153967702758</c:v>
                </c:pt>
                <c:pt idx="13">
                  <c:v>52.611166798344655</c:v>
                </c:pt>
                <c:pt idx="14">
                  <c:v>56.658179628986552</c:v>
                </c:pt>
                <c:pt idx="15">
                  <c:v>60.705192459628442</c:v>
                </c:pt>
                <c:pt idx="16">
                  <c:v>64.752205290270339</c:v>
                </c:pt>
                <c:pt idx="17">
                  <c:v>68.799218120912229</c:v>
                </c:pt>
                <c:pt idx="18">
                  <c:v>72.846230951554134</c:v>
                </c:pt>
                <c:pt idx="19">
                  <c:v>76.893243782196024</c:v>
                </c:pt>
                <c:pt idx="20">
                  <c:v>80.940256612837914</c:v>
                </c:pt>
                <c:pt idx="21">
                  <c:v>84.987269443479818</c:v>
                </c:pt>
                <c:pt idx="22">
                  <c:v>89.034282274121708</c:v>
                </c:pt>
                <c:pt idx="23">
                  <c:v>93.081295104763598</c:v>
                </c:pt>
                <c:pt idx="24">
                  <c:v>97.128307935405502</c:v>
                </c:pt>
                <c:pt idx="25">
                  <c:v>98.763718141384231</c:v>
                </c:pt>
                <c:pt idx="26">
                  <c:v>99.654629631033742</c:v>
                </c:pt>
                <c:pt idx="27">
                  <c:v>100</c:v>
                </c:pt>
              </c:numCache>
            </c:numRef>
          </c:xVal>
          <c:yVal>
            <c:numRef>
              <c:f>'PB2 - SIS vs OCV'!$F$5:$F$32</c:f>
              <c:numCache>
                <c:formatCode>General</c:formatCode>
                <c:ptCount val="28"/>
                <c:pt idx="0">
                  <c:v>0.47299999999999998</c:v>
                </c:pt>
                <c:pt idx="1">
                  <c:v>0.48699999999999999</c:v>
                </c:pt>
                <c:pt idx="2">
                  <c:v>0.39800000000000002</c:v>
                </c:pt>
                <c:pt idx="3">
                  <c:v>0.23699999999999999</c:v>
                </c:pt>
                <c:pt idx="4">
                  <c:v>0.107</c:v>
                </c:pt>
                <c:pt idx="5">
                  <c:v>5.6399999999999999E-2</c:v>
                </c:pt>
                <c:pt idx="6">
                  <c:v>3.4599999999999999E-2</c:v>
                </c:pt>
                <c:pt idx="7">
                  <c:v>3.0499999999999999E-2</c:v>
                </c:pt>
                <c:pt idx="8">
                  <c:v>2.75E-2</c:v>
                </c:pt>
                <c:pt idx="9">
                  <c:v>2.63E-2</c:v>
                </c:pt>
                <c:pt idx="10">
                  <c:v>2.7199999999999998E-2</c:v>
                </c:pt>
                <c:pt idx="11">
                  <c:v>2.7900000000000001E-2</c:v>
                </c:pt>
                <c:pt idx="12">
                  <c:v>2.8400000000000002E-2</c:v>
                </c:pt>
                <c:pt idx="13">
                  <c:v>3.2099999999999997E-2</c:v>
                </c:pt>
                <c:pt idx="14">
                  <c:v>3.3000000000000002E-2</c:v>
                </c:pt>
                <c:pt idx="15">
                  <c:v>2.9100000000000001E-2</c:v>
                </c:pt>
                <c:pt idx="16">
                  <c:v>2.8400000000000002E-2</c:v>
                </c:pt>
                <c:pt idx="17">
                  <c:v>2.6700000000000002E-2</c:v>
                </c:pt>
                <c:pt idx="18">
                  <c:v>2.76E-2</c:v>
                </c:pt>
                <c:pt idx="19">
                  <c:v>2.64E-2</c:v>
                </c:pt>
                <c:pt idx="20">
                  <c:v>2.8000000000000001E-2</c:v>
                </c:pt>
                <c:pt idx="21">
                  <c:v>2.7900000000000001E-2</c:v>
                </c:pt>
                <c:pt idx="22">
                  <c:v>3.09E-2</c:v>
                </c:pt>
                <c:pt idx="23">
                  <c:v>3.9E-2</c:v>
                </c:pt>
                <c:pt idx="24">
                  <c:v>5.5100000000000003E-2</c:v>
                </c:pt>
                <c:pt idx="25">
                  <c:v>6.1800000000000001E-2</c:v>
                </c:pt>
                <c:pt idx="26">
                  <c:v>6.8599999999999994E-2</c:v>
                </c:pt>
                <c:pt idx="27">
                  <c:v>7.2800000000000004E-2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46376"/>
        <c:axId val="272642024"/>
      </c:scatterChart>
      <c:valAx>
        <c:axId val="27154637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3109501597289499"/>
              <c:y val="0.9146564260177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42024"/>
        <c:crosses val="autoZero"/>
        <c:crossBetween val="midCat"/>
        <c:majorUnit val="10"/>
      </c:valAx>
      <c:valAx>
        <c:axId val="272642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Tau</a:t>
                </a:r>
              </a:p>
            </c:rich>
          </c:tx>
          <c:layout>
            <c:manualLayout>
              <c:xMode val="edge"/>
              <c:yMode val="edge"/>
              <c:x val="2.730760236073974E-2"/>
              <c:y val="0.47710443429834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</a:t>
            </a:r>
            <a:r>
              <a:rPr lang="en-US" b="1" baseline="0"/>
              <a:t> dE/dq vs State of Charge (SOC)</a:t>
            </a:r>
            <a:endParaRPr lang="en-US" b="1"/>
          </a:p>
        </c:rich>
      </c:tx>
      <c:layout>
        <c:manualLayout>
          <c:xMode val="edge"/>
          <c:yMode val="edge"/>
          <c:x val="0.34563789625509628"/>
          <c:y val="4.8388018567790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8"/>
          <c:y val="0.13467592592592595"/>
          <c:w val="0.840134295713035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4.04701283064189</c:v>
                </c:pt>
                <c:pt idx="2">
                  <c:v>8.0940256612837942</c:v>
                </c:pt>
                <c:pt idx="3">
                  <c:v>12.141038491925698</c:v>
                </c:pt>
                <c:pt idx="4">
                  <c:v>16.188051322567588</c:v>
                </c:pt>
                <c:pt idx="5">
                  <c:v>20.235064153209493</c:v>
                </c:pt>
                <c:pt idx="6">
                  <c:v>24.282076983851383</c:v>
                </c:pt>
                <c:pt idx="7">
                  <c:v>28.329089814493287</c:v>
                </c:pt>
                <c:pt idx="8">
                  <c:v>32.376102645135191</c:v>
                </c:pt>
                <c:pt idx="9">
                  <c:v>36.423115475777081</c:v>
                </c:pt>
                <c:pt idx="10">
                  <c:v>40.470128306418971</c:v>
                </c:pt>
                <c:pt idx="11">
                  <c:v>44.517141137060868</c:v>
                </c:pt>
                <c:pt idx="12">
                  <c:v>48.564153967702758</c:v>
                </c:pt>
                <c:pt idx="13">
                  <c:v>52.611166798344655</c:v>
                </c:pt>
                <c:pt idx="14">
                  <c:v>56.658179628986552</c:v>
                </c:pt>
                <c:pt idx="15">
                  <c:v>60.705192459628442</c:v>
                </c:pt>
                <c:pt idx="16">
                  <c:v>64.752205290270339</c:v>
                </c:pt>
                <c:pt idx="17">
                  <c:v>68.799218120912229</c:v>
                </c:pt>
                <c:pt idx="18">
                  <c:v>72.846230951554134</c:v>
                </c:pt>
                <c:pt idx="19">
                  <c:v>76.893243782196024</c:v>
                </c:pt>
                <c:pt idx="20">
                  <c:v>80.940256612837914</c:v>
                </c:pt>
                <c:pt idx="21">
                  <c:v>84.987269443479818</c:v>
                </c:pt>
                <c:pt idx="22">
                  <c:v>89.034282274121708</c:v>
                </c:pt>
                <c:pt idx="23">
                  <c:v>93.081295104763598</c:v>
                </c:pt>
                <c:pt idx="24">
                  <c:v>97.128307935405502</c:v>
                </c:pt>
                <c:pt idx="25">
                  <c:v>98.763718141384231</c:v>
                </c:pt>
                <c:pt idx="26">
                  <c:v>99.654629631033742</c:v>
                </c:pt>
                <c:pt idx="27">
                  <c:v>100</c:v>
                </c:pt>
              </c:numCache>
            </c:numRef>
          </c:xVal>
          <c:yVal>
            <c:numRef>
              <c:f>'PB2 - SIS vs OCV'!$K$5:$K$32</c:f>
              <c:numCache>
                <c:formatCode>General</c:formatCode>
                <c:ptCount val="28"/>
                <c:pt idx="0">
                  <c:v>1.074E-2</c:v>
                </c:pt>
                <c:pt idx="1">
                  <c:v>5.0000000000000001E-3</c:v>
                </c:pt>
                <c:pt idx="2">
                  <c:v>1.5200000000000001E-3</c:v>
                </c:pt>
                <c:pt idx="3">
                  <c:v>8.0599999999999997E-4</c:v>
                </c:pt>
                <c:pt idx="4">
                  <c:v>6.3199999999999997E-4</c:v>
                </c:pt>
                <c:pt idx="5">
                  <c:v>5.5999999999999995E-4</c:v>
                </c:pt>
                <c:pt idx="6">
                  <c:v>5.3600000000000002E-4</c:v>
                </c:pt>
                <c:pt idx="7">
                  <c:v>5.1000000000000004E-4</c:v>
                </c:pt>
                <c:pt idx="8">
                  <c:v>5.6999999999999998E-4</c:v>
                </c:pt>
                <c:pt idx="9">
                  <c:v>5.8E-4</c:v>
                </c:pt>
                <c:pt idx="10">
                  <c:v>6.1000000000000008E-4</c:v>
                </c:pt>
                <c:pt idx="11">
                  <c:v>6.0400000000000004E-4</c:v>
                </c:pt>
                <c:pt idx="12">
                  <c:v>6.3199999999999997E-4</c:v>
                </c:pt>
                <c:pt idx="13">
                  <c:v>6.96E-4</c:v>
                </c:pt>
                <c:pt idx="14">
                  <c:v>6.7200000000000007E-4</c:v>
                </c:pt>
                <c:pt idx="15">
                  <c:v>5.8E-4</c:v>
                </c:pt>
                <c:pt idx="16">
                  <c:v>6.02E-4</c:v>
                </c:pt>
                <c:pt idx="17">
                  <c:v>6.02E-4</c:v>
                </c:pt>
                <c:pt idx="18">
                  <c:v>5.4999999999999992E-4</c:v>
                </c:pt>
                <c:pt idx="19">
                  <c:v>5.7400000000000007E-4</c:v>
                </c:pt>
                <c:pt idx="20">
                  <c:v>6.3600000000000006E-4</c:v>
                </c:pt>
                <c:pt idx="21">
                  <c:v>6.2799999999999998E-4</c:v>
                </c:pt>
                <c:pt idx="22">
                  <c:v>6.5200000000000002E-4</c:v>
                </c:pt>
                <c:pt idx="23">
                  <c:v>6.2600000000000004E-4</c:v>
                </c:pt>
                <c:pt idx="24">
                  <c:v>6.96E-4</c:v>
                </c:pt>
                <c:pt idx="25">
                  <c:v>7.9199999999999995E-4</c:v>
                </c:pt>
                <c:pt idx="26">
                  <c:v>8.3599999999999994E-4</c:v>
                </c:pt>
                <c:pt idx="27">
                  <c:v>8.52E-4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42808"/>
        <c:axId val="272643200"/>
      </c:scatterChart>
      <c:valAx>
        <c:axId val="27264280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1090269609565531"/>
              <c:y val="0.91644827498618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43200"/>
        <c:crosses val="autoZero"/>
        <c:crossBetween val="midCat"/>
        <c:majorUnit val="10"/>
      </c:valAx>
      <c:valAx>
        <c:axId val="272643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dE/dq</a:t>
                </a:r>
              </a:p>
            </c:rich>
          </c:tx>
          <c:layout>
            <c:manualLayout>
              <c:xMode val="edge"/>
              <c:yMode val="edge"/>
              <c:x val="2.1455290294263005E-2"/>
              <c:y val="0.4500757253440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4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PB2: Voltage</a:t>
            </a:r>
            <a:r>
              <a:rPr lang="en-US" b="1" baseline="0"/>
              <a:t> difference (dE) vs State of Charge (SOC)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27634829213155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'PB2 -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4.04701283064189</c:v>
                </c:pt>
                <c:pt idx="2">
                  <c:v>8.0940256612837942</c:v>
                </c:pt>
                <c:pt idx="3">
                  <c:v>12.141038491925698</c:v>
                </c:pt>
                <c:pt idx="4">
                  <c:v>16.188051322567588</c:v>
                </c:pt>
                <c:pt idx="5">
                  <c:v>20.235064153209493</c:v>
                </c:pt>
                <c:pt idx="6">
                  <c:v>24.282076983851383</c:v>
                </c:pt>
                <c:pt idx="7">
                  <c:v>28.329089814493287</c:v>
                </c:pt>
                <c:pt idx="8">
                  <c:v>32.376102645135191</c:v>
                </c:pt>
                <c:pt idx="9">
                  <c:v>36.423115475777081</c:v>
                </c:pt>
                <c:pt idx="10">
                  <c:v>40.470128306418971</c:v>
                </c:pt>
                <c:pt idx="11">
                  <c:v>44.517141137060868</c:v>
                </c:pt>
                <c:pt idx="12">
                  <c:v>48.564153967702758</c:v>
                </c:pt>
                <c:pt idx="13">
                  <c:v>52.611166798344655</c:v>
                </c:pt>
                <c:pt idx="14">
                  <c:v>56.658179628986552</c:v>
                </c:pt>
                <c:pt idx="15">
                  <c:v>60.705192459628442</c:v>
                </c:pt>
                <c:pt idx="16">
                  <c:v>64.752205290270339</c:v>
                </c:pt>
                <c:pt idx="17">
                  <c:v>68.799218120912229</c:v>
                </c:pt>
                <c:pt idx="18">
                  <c:v>72.846230951554134</c:v>
                </c:pt>
                <c:pt idx="19">
                  <c:v>76.893243782196024</c:v>
                </c:pt>
                <c:pt idx="20">
                  <c:v>80.940256612837914</c:v>
                </c:pt>
                <c:pt idx="21">
                  <c:v>84.987269443479818</c:v>
                </c:pt>
                <c:pt idx="22">
                  <c:v>89.034282274121708</c:v>
                </c:pt>
                <c:pt idx="23">
                  <c:v>93.081295104763598</c:v>
                </c:pt>
                <c:pt idx="24">
                  <c:v>97.128307935405502</c:v>
                </c:pt>
                <c:pt idx="25">
                  <c:v>98.763718141384231</c:v>
                </c:pt>
                <c:pt idx="26">
                  <c:v>99.654629631033742</c:v>
                </c:pt>
                <c:pt idx="27">
                  <c:v>100</c:v>
                </c:pt>
              </c:numCache>
            </c:numRef>
          </c:xVal>
          <c:yVal>
            <c:numRef>
              <c:f>'PB2 - SIS vs OCV'!$I$5:$I$32</c:f>
              <c:numCache>
                <c:formatCode>General</c:formatCode>
                <c:ptCount val="28"/>
                <c:pt idx="0">
                  <c:v>5.3699999999999998E-2</c:v>
                </c:pt>
                <c:pt idx="1">
                  <c:v>2.5000000000000001E-2</c:v>
                </c:pt>
                <c:pt idx="2">
                  <c:v>7.6E-3</c:v>
                </c:pt>
                <c:pt idx="3">
                  <c:v>4.0299999999999997E-3</c:v>
                </c:pt>
                <c:pt idx="4">
                  <c:v>3.16E-3</c:v>
                </c:pt>
                <c:pt idx="5">
                  <c:v>2.8E-3</c:v>
                </c:pt>
                <c:pt idx="6">
                  <c:v>2.6800000000000001E-3</c:v>
                </c:pt>
                <c:pt idx="7">
                  <c:v>2.5500000000000002E-3</c:v>
                </c:pt>
                <c:pt idx="8">
                  <c:v>2.8500000000000001E-3</c:v>
                </c:pt>
                <c:pt idx="9">
                  <c:v>2.8999999999999998E-3</c:v>
                </c:pt>
                <c:pt idx="10">
                  <c:v>3.0500000000000002E-3</c:v>
                </c:pt>
                <c:pt idx="11">
                  <c:v>3.0200000000000001E-3</c:v>
                </c:pt>
                <c:pt idx="12">
                  <c:v>3.16E-3</c:v>
                </c:pt>
                <c:pt idx="13">
                  <c:v>3.48E-3</c:v>
                </c:pt>
                <c:pt idx="14">
                  <c:v>3.3600000000000001E-3</c:v>
                </c:pt>
                <c:pt idx="15">
                  <c:v>2.8999999999999998E-3</c:v>
                </c:pt>
                <c:pt idx="16">
                  <c:v>3.0100000000000001E-3</c:v>
                </c:pt>
                <c:pt idx="17">
                  <c:v>3.0100000000000001E-3</c:v>
                </c:pt>
                <c:pt idx="18">
                  <c:v>2.7499999999999998E-3</c:v>
                </c:pt>
                <c:pt idx="19">
                  <c:v>2.8700000000000002E-3</c:v>
                </c:pt>
                <c:pt idx="20">
                  <c:v>3.1800000000000001E-3</c:v>
                </c:pt>
                <c:pt idx="21">
                  <c:v>3.14E-3</c:v>
                </c:pt>
                <c:pt idx="22">
                  <c:v>3.2599999999999999E-3</c:v>
                </c:pt>
                <c:pt idx="23">
                  <c:v>3.13E-3</c:v>
                </c:pt>
                <c:pt idx="24">
                  <c:v>3.48E-3</c:v>
                </c:pt>
                <c:pt idx="25">
                  <c:v>3.96E-3</c:v>
                </c:pt>
                <c:pt idx="26">
                  <c:v>4.1799999999999997E-3</c:v>
                </c:pt>
                <c:pt idx="27">
                  <c:v>4.2599999999999999E-3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43984"/>
        <c:axId val="272644376"/>
      </c:scatterChart>
      <c:valAx>
        <c:axId val="27264398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233830971863973"/>
              <c:y val="0.95030147259599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44376"/>
        <c:crosses val="autoZero"/>
        <c:crossBetween val="midCat"/>
        <c:majorUnit val="10"/>
      </c:valAx>
      <c:valAx>
        <c:axId val="272644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8676552766435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PB1: High frequency resistance (Rhf) vs State of Charge (SOC)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5881619708006E-2"/>
          <c:y val="7.4779650361640124E-2"/>
          <c:w val="0.89158718620144628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4.0543722654351058</c:v>
                </c:pt>
                <c:pt idx="2">
                  <c:v>8.1087445308702115</c:v>
                </c:pt>
                <c:pt idx="3">
                  <c:v>12.163116796305303</c:v>
                </c:pt>
                <c:pt idx="4">
                  <c:v>16.217489061740409</c:v>
                </c:pt>
                <c:pt idx="5">
                  <c:v>20.271861327175515</c:v>
                </c:pt>
                <c:pt idx="6">
                  <c:v>24.326233592610606</c:v>
                </c:pt>
                <c:pt idx="7">
                  <c:v>28.380605858045712</c:v>
                </c:pt>
                <c:pt idx="8">
                  <c:v>32.434978123480818</c:v>
                </c:pt>
                <c:pt idx="9">
                  <c:v>36.489350388915923</c:v>
                </c:pt>
                <c:pt idx="10">
                  <c:v>40.543722654351008</c:v>
                </c:pt>
                <c:pt idx="11">
                  <c:v>44.598094919786114</c:v>
                </c:pt>
                <c:pt idx="12">
                  <c:v>48.652467185221205</c:v>
                </c:pt>
                <c:pt idx="13">
                  <c:v>52.706839450656304</c:v>
                </c:pt>
                <c:pt idx="14">
                  <c:v>56.76121171609141</c:v>
                </c:pt>
                <c:pt idx="15">
                  <c:v>60.815583981526508</c:v>
                </c:pt>
                <c:pt idx="16">
                  <c:v>64.869956246961607</c:v>
                </c:pt>
                <c:pt idx="17">
                  <c:v>68.924328512396698</c:v>
                </c:pt>
                <c:pt idx="18">
                  <c:v>72.978700777831804</c:v>
                </c:pt>
                <c:pt idx="19">
                  <c:v>77.033073043266896</c:v>
                </c:pt>
                <c:pt idx="20">
                  <c:v>81.087445308702002</c:v>
                </c:pt>
                <c:pt idx="21">
                  <c:v>85.141817574137093</c:v>
                </c:pt>
                <c:pt idx="22">
                  <c:v>89.196189839572185</c:v>
                </c:pt>
                <c:pt idx="23">
                  <c:v>93.25056210500729</c:v>
                </c:pt>
                <c:pt idx="24">
                  <c:v>97.161369713174523</c:v>
                </c:pt>
                <c:pt idx="25">
                  <c:v>98.751215362177931</c:v>
                </c:pt>
                <c:pt idx="26">
                  <c:v>99.63691054934371</c:v>
                </c:pt>
                <c:pt idx="27">
                  <c:v>100</c:v>
                </c:pt>
              </c:numCache>
            </c:numRef>
          </c:xVal>
          <c:yVal>
            <c:numRef>
              <c:f>'PB1 - SIS vs OCV'!$D$5:$D$32</c:f>
              <c:numCache>
                <c:formatCode>General</c:formatCode>
                <c:ptCount val="28"/>
                <c:pt idx="0">
                  <c:v>6.0999999999999999E-2</c:v>
                </c:pt>
                <c:pt idx="1">
                  <c:v>6.4399999999999999E-2</c:v>
                </c:pt>
                <c:pt idx="2">
                  <c:v>6.4399999999999999E-2</c:v>
                </c:pt>
                <c:pt idx="3">
                  <c:v>6.4899999999999999E-2</c:v>
                </c:pt>
                <c:pt idx="4">
                  <c:v>6.3899999999999998E-2</c:v>
                </c:pt>
                <c:pt idx="5">
                  <c:v>6.3299999999999995E-2</c:v>
                </c:pt>
                <c:pt idx="6">
                  <c:v>6.4000000000000001E-2</c:v>
                </c:pt>
                <c:pt idx="7">
                  <c:v>6.3399999999999998E-2</c:v>
                </c:pt>
                <c:pt idx="8">
                  <c:v>6.4699999999999994E-2</c:v>
                </c:pt>
                <c:pt idx="9">
                  <c:v>6.54E-2</c:v>
                </c:pt>
                <c:pt idx="10">
                  <c:v>6.7000000000000004E-2</c:v>
                </c:pt>
                <c:pt idx="11">
                  <c:v>6.7699999999999996E-2</c:v>
                </c:pt>
                <c:pt idx="12">
                  <c:v>6.7799999999999999E-2</c:v>
                </c:pt>
                <c:pt idx="13">
                  <c:v>6.6900000000000001E-2</c:v>
                </c:pt>
                <c:pt idx="14">
                  <c:v>6.8199999999999997E-2</c:v>
                </c:pt>
                <c:pt idx="15">
                  <c:v>6.8500000000000005E-2</c:v>
                </c:pt>
                <c:pt idx="16">
                  <c:v>7.0999999999999994E-2</c:v>
                </c:pt>
                <c:pt idx="17">
                  <c:v>7.0599999999999996E-2</c:v>
                </c:pt>
                <c:pt idx="18">
                  <c:v>6.9199999999999998E-2</c:v>
                </c:pt>
                <c:pt idx="19">
                  <c:v>7.0099999999999996E-2</c:v>
                </c:pt>
                <c:pt idx="20">
                  <c:v>7.17E-2</c:v>
                </c:pt>
                <c:pt idx="21">
                  <c:v>7.0699999999999999E-2</c:v>
                </c:pt>
                <c:pt idx="22">
                  <c:v>7.1199999999999999E-2</c:v>
                </c:pt>
                <c:pt idx="23">
                  <c:v>7.1400000000000005E-2</c:v>
                </c:pt>
                <c:pt idx="24">
                  <c:v>7.1599999999999997E-2</c:v>
                </c:pt>
                <c:pt idx="25">
                  <c:v>7.2400000000000006E-2</c:v>
                </c:pt>
                <c:pt idx="26">
                  <c:v>7.1300000000000002E-2</c:v>
                </c:pt>
                <c:pt idx="27">
                  <c:v>7.0900000000000005E-2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30960"/>
        <c:axId val="184031352"/>
      </c:scatterChart>
      <c:valAx>
        <c:axId val="184030960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SOC (%)</a:t>
                </a:r>
              </a:p>
            </c:rich>
          </c:tx>
          <c:layout>
            <c:manualLayout>
              <c:xMode val="edge"/>
              <c:yMode val="edge"/>
              <c:x val="0.51326401185208392"/>
              <c:y val="0.9572470900512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1352"/>
        <c:crosses val="autoZero"/>
        <c:crossBetween val="midCat"/>
        <c:majorUnit val="10"/>
      </c:valAx>
      <c:valAx>
        <c:axId val="1840313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Rhf (Ohms)</a:t>
                </a:r>
              </a:p>
              <a:p>
                <a:pPr>
                  <a:defRPr/>
                </a:pPr>
                <a:endParaRPr lang="en-US" sz="1200" b="1"/>
              </a:p>
            </c:rich>
          </c:tx>
          <c:layout>
            <c:manualLayout>
              <c:xMode val="edge"/>
              <c:yMode val="edge"/>
              <c:x val="1.0241546116334287E-2"/>
              <c:y val="0.4105998018758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PB1:</a:t>
            </a:r>
            <a:r>
              <a:rPr lang="en-US" b="1" baseline="0"/>
              <a:t> </a:t>
            </a:r>
            <a:r>
              <a:rPr lang="en-US" b="1"/>
              <a:t>Rd vs SOC</a:t>
            </a:r>
          </a:p>
        </c:rich>
      </c:tx>
      <c:layout>
        <c:manualLayout>
          <c:xMode val="edge"/>
          <c:yMode val="edge"/>
          <c:x val="0.46868275745276966"/>
          <c:y val="1.2097004641947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3283803726352E-2"/>
          <c:y val="7.27634829213155E-2"/>
          <c:w val="0.88849271859479995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4.0543722654351058</c:v>
                </c:pt>
                <c:pt idx="2">
                  <c:v>8.1087445308702115</c:v>
                </c:pt>
                <c:pt idx="3">
                  <c:v>12.163116796305303</c:v>
                </c:pt>
                <c:pt idx="4">
                  <c:v>16.217489061740409</c:v>
                </c:pt>
                <c:pt idx="5">
                  <c:v>20.271861327175515</c:v>
                </c:pt>
                <c:pt idx="6">
                  <c:v>24.326233592610606</c:v>
                </c:pt>
                <c:pt idx="7">
                  <c:v>28.380605858045712</c:v>
                </c:pt>
                <c:pt idx="8">
                  <c:v>32.434978123480818</c:v>
                </c:pt>
                <c:pt idx="9">
                  <c:v>36.489350388915923</c:v>
                </c:pt>
                <c:pt idx="10">
                  <c:v>40.543722654351008</c:v>
                </c:pt>
                <c:pt idx="11">
                  <c:v>44.598094919786114</c:v>
                </c:pt>
                <c:pt idx="12">
                  <c:v>48.652467185221205</c:v>
                </c:pt>
                <c:pt idx="13">
                  <c:v>52.706839450656304</c:v>
                </c:pt>
                <c:pt idx="14">
                  <c:v>56.76121171609141</c:v>
                </c:pt>
                <c:pt idx="15">
                  <c:v>60.815583981526508</c:v>
                </c:pt>
                <c:pt idx="16">
                  <c:v>64.869956246961607</c:v>
                </c:pt>
                <c:pt idx="17">
                  <c:v>68.924328512396698</c:v>
                </c:pt>
                <c:pt idx="18">
                  <c:v>72.978700777831804</c:v>
                </c:pt>
                <c:pt idx="19">
                  <c:v>77.033073043266896</c:v>
                </c:pt>
                <c:pt idx="20">
                  <c:v>81.087445308702002</c:v>
                </c:pt>
                <c:pt idx="21">
                  <c:v>85.141817574137093</c:v>
                </c:pt>
                <c:pt idx="22">
                  <c:v>89.196189839572185</c:v>
                </c:pt>
                <c:pt idx="23">
                  <c:v>93.25056210500729</c:v>
                </c:pt>
                <c:pt idx="24">
                  <c:v>97.161369713174523</c:v>
                </c:pt>
                <c:pt idx="25">
                  <c:v>98.751215362177931</c:v>
                </c:pt>
                <c:pt idx="26">
                  <c:v>99.63691054934371</c:v>
                </c:pt>
                <c:pt idx="27">
                  <c:v>100</c:v>
                </c:pt>
              </c:numCache>
            </c:numRef>
          </c:xVal>
          <c:yVal>
            <c:numRef>
              <c:f>'PB1 - SIS vs OCV'!$E$5:$E$320</c:f>
              <c:numCache>
                <c:formatCode>General</c:formatCode>
                <c:ptCount val="316"/>
                <c:pt idx="0">
                  <c:v>3.3500000000000002E-2</c:v>
                </c:pt>
                <c:pt idx="1">
                  <c:v>3.9300000000000002E-2</c:v>
                </c:pt>
                <c:pt idx="2">
                  <c:v>3.6999999999999998E-2</c:v>
                </c:pt>
                <c:pt idx="3">
                  <c:v>2.6100000000000002E-2</c:v>
                </c:pt>
                <c:pt idx="4">
                  <c:v>1.32E-2</c:v>
                </c:pt>
                <c:pt idx="5">
                  <c:v>8.1799999999999998E-3</c:v>
                </c:pt>
                <c:pt idx="6">
                  <c:v>4.9699999999999996E-3</c:v>
                </c:pt>
                <c:pt idx="7">
                  <c:v>4.6800000000000001E-3</c:v>
                </c:pt>
                <c:pt idx="8">
                  <c:v>3.46E-3</c:v>
                </c:pt>
                <c:pt idx="9">
                  <c:v>2.5899999999999999E-3</c:v>
                </c:pt>
                <c:pt idx="10">
                  <c:v>1.4300000000000001E-3</c:v>
                </c:pt>
                <c:pt idx="11">
                  <c:v>1.41E-3</c:v>
                </c:pt>
                <c:pt idx="12">
                  <c:v>1.4599999999999999E-3</c:v>
                </c:pt>
                <c:pt idx="13">
                  <c:v>3.8600000000000001E-3</c:v>
                </c:pt>
                <c:pt idx="14">
                  <c:v>2.7000000000000001E-3</c:v>
                </c:pt>
                <c:pt idx="15">
                  <c:v>2.5600000000000002E-3</c:v>
                </c:pt>
                <c:pt idx="16">
                  <c:v>1.64E-3</c:v>
                </c:pt>
                <c:pt idx="17">
                  <c:v>1.5900000000000001E-3</c:v>
                </c:pt>
                <c:pt idx="18">
                  <c:v>2.6700000000000001E-3</c:v>
                </c:pt>
                <c:pt idx="19">
                  <c:v>1.99E-3</c:v>
                </c:pt>
                <c:pt idx="20">
                  <c:v>1.91E-3</c:v>
                </c:pt>
                <c:pt idx="21">
                  <c:v>3.8899999999999998E-3</c:v>
                </c:pt>
                <c:pt idx="22">
                  <c:v>5.1500000000000001E-3</c:v>
                </c:pt>
                <c:pt idx="23">
                  <c:v>5.5500000000000002E-3</c:v>
                </c:pt>
                <c:pt idx="24">
                  <c:v>8.9700000000000005E-3</c:v>
                </c:pt>
                <c:pt idx="25">
                  <c:v>9.9699999999999997E-3</c:v>
                </c:pt>
                <c:pt idx="26">
                  <c:v>1.14E-2</c:v>
                </c:pt>
                <c:pt idx="27">
                  <c:v>1.23E-2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02456"/>
        <c:axId val="270802848"/>
      </c:scatterChart>
      <c:valAx>
        <c:axId val="27080245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 (%)</a:t>
                </a:r>
              </a:p>
            </c:rich>
          </c:tx>
          <c:layout>
            <c:manualLayout>
              <c:xMode val="edge"/>
              <c:yMode val="edge"/>
              <c:x val="0.52409436046786251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02848"/>
        <c:crosses val="autoZero"/>
        <c:crossBetween val="midCat"/>
        <c:majorUnit val="10"/>
      </c:valAx>
      <c:valAx>
        <c:axId val="270802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Rd</a:t>
                </a:r>
                <a:r>
                  <a:rPr lang="en-US" sz="1200" b="1" baseline="0"/>
                  <a:t> </a:t>
                </a:r>
                <a:r>
                  <a:rPr lang="en-US" sz="1200" b="1"/>
                  <a:t>(Ohms)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3167702149572654E-2"/>
              <c:y val="0.42918378556868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0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PB1:</a:t>
            </a:r>
            <a:r>
              <a:rPr lang="en-US" b="1" baseline="0"/>
              <a:t> </a:t>
            </a:r>
            <a:r>
              <a:rPr lang="en-US" b="1"/>
              <a:t>Tau</a:t>
            </a:r>
            <a:r>
              <a:rPr lang="en-US" b="1" baseline="0"/>
              <a:t> vs State of Charge </a:t>
            </a:r>
            <a:endParaRPr lang="en-US" b="1"/>
          </a:p>
        </c:rich>
      </c:tx>
      <c:layout>
        <c:manualLayout>
          <c:xMode val="edge"/>
          <c:yMode val="edge"/>
          <c:x val="0.43229185987168683"/>
          <c:y val="1.971303745943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7.4779650361640124E-2"/>
          <c:w val="0.91302127914491726"/>
          <c:h val="0.830766397632670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4.0543722654351058</c:v>
                </c:pt>
                <c:pt idx="2">
                  <c:v>8.1087445308702115</c:v>
                </c:pt>
                <c:pt idx="3">
                  <c:v>12.163116796305303</c:v>
                </c:pt>
                <c:pt idx="4">
                  <c:v>16.217489061740409</c:v>
                </c:pt>
                <c:pt idx="5">
                  <c:v>20.271861327175515</c:v>
                </c:pt>
                <c:pt idx="6">
                  <c:v>24.326233592610606</c:v>
                </c:pt>
                <c:pt idx="7">
                  <c:v>28.380605858045712</c:v>
                </c:pt>
                <c:pt idx="8">
                  <c:v>32.434978123480818</c:v>
                </c:pt>
                <c:pt idx="9">
                  <c:v>36.489350388915923</c:v>
                </c:pt>
                <c:pt idx="10">
                  <c:v>40.543722654351008</c:v>
                </c:pt>
                <c:pt idx="11">
                  <c:v>44.598094919786114</c:v>
                </c:pt>
                <c:pt idx="12">
                  <c:v>48.652467185221205</c:v>
                </c:pt>
                <c:pt idx="13">
                  <c:v>52.706839450656304</c:v>
                </c:pt>
                <c:pt idx="14">
                  <c:v>56.76121171609141</c:v>
                </c:pt>
                <c:pt idx="15">
                  <c:v>60.815583981526508</c:v>
                </c:pt>
                <c:pt idx="16">
                  <c:v>64.869956246961607</c:v>
                </c:pt>
                <c:pt idx="17">
                  <c:v>68.924328512396698</c:v>
                </c:pt>
                <c:pt idx="18">
                  <c:v>72.978700777831804</c:v>
                </c:pt>
                <c:pt idx="19">
                  <c:v>77.033073043266896</c:v>
                </c:pt>
                <c:pt idx="20">
                  <c:v>81.087445308702002</c:v>
                </c:pt>
                <c:pt idx="21">
                  <c:v>85.141817574137093</c:v>
                </c:pt>
                <c:pt idx="22">
                  <c:v>89.196189839572185</c:v>
                </c:pt>
                <c:pt idx="23">
                  <c:v>93.25056210500729</c:v>
                </c:pt>
                <c:pt idx="24">
                  <c:v>97.161369713174523</c:v>
                </c:pt>
                <c:pt idx="25">
                  <c:v>98.751215362177931</c:v>
                </c:pt>
                <c:pt idx="26">
                  <c:v>99.63691054934371</c:v>
                </c:pt>
                <c:pt idx="27">
                  <c:v>100</c:v>
                </c:pt>
              </c:numCache>
            </c:numRef>
          </c:xVal>
          <c:yVal>
            <c:numRef>
              <c:f>'PB1 - SIS vs OCV'!$F$5:$F$32</c:f>
              <c:numCache>
                <c:formatCode>General</c:formatCode>
                <c:ptCount val="28"/>
                <c:pt idx="0">
                  <c:v>0.47299999999999998</c:v>
                </c:pt>
                <c:pt idx="1">
                  <c:v>0.48699999999999999</c:v>
                </c:pt>
                <c:pt idx="2">
                  <c:v>0.39800000000000002</c:v>
                </c:pt>
                <c:pt idx="3">
                  <c:v>0.23699999999999999</c:v>
                </c:pt>
                <c:pt idx="4">
                  <c:v>0.107</c:v>
                </c:pt>
                <c:pt idx="5">
                  <c:v>5.6399999999999999E-2</c:v>
                </c:pt>
                <c:pt idx="6">
                  <c:v>3.4599999999999999E-2</c:v>
                </c:pt>
                <c:pt idx="7">
                  <c:v>3.0499999999999999E-2</c:v>
                </c:pt>
                <c:pt idx="8">
                  <c:v>2.75E-2</c:v>
                </c:pt>
                <c:pt idx="9">
                  <c:v>2.63E-2</c:v>
                </c:pt>
                <c:pt idx="10">
                  <c:v>2.7199999999999998E-2</c:v>
                </c:pt>
                <c:pt idx="11">
                  <c:v>2.7900000000000001E-2</c:v>
                </c:pt>
                <c:pt idx="12">
                  <c:v>2.8400000000000002E-2</c:v>
                </c:pt>
                <c:pt idx="13">
                  <c:v>3.2099999999999997E-2</c:v>
                </c:pt>
                <c:pt idx="14">
                  <c:v>3.3000000000000002E-2</c:v>
                </c:pt>
                <c:pt idx="15">
                  <c:v>2.9100000000000001E-2</c:v>
                </c:pt>
                <c:pt idx="16">
                  <c:v>2.8400000000000002E-2</c:v>
                </c:pt>
                <c:pt idx="17">
                  <c:v>2.6700000000000002E-2</c:v>
                </c:pt>
                <c:pt idx="18">
                  <c:v>2.76E-2</c:v>
                </c:pt>
                <c:pt idx="19">
                  <c:v>2.64E-2</c:v>
                </c:pt>
                <c:pt idx="20">
                  <c:v>2.8000000000000001E-2</c:v>
                </c:pt>
                <c:pt idx="21">
                  <c:v>2.7900000000000001E-2</c:v>
                </c:pt>
                <c:pt idx="22">
                  <c:v>3.09E-2</c:v>
                </c:pt>
                <c:pt idx="23">
                  <c:v>3.9E-2</c:v>
                </c:pt>
                <c:pt idx="24">
                  <c:v>5.5100000000000003E-2</c:v>
                </c:pt>
                <c:pt idx="25">
                  <c:v>6.1800000000000001E-2</c:v>
                </c:pt>
                <c:pt idx="26">
                  <c:v>6.8599999999999994E-2</c:v>
                </c:pt>
                <c:pt idx="27">
                  <c:v>7.2800000000000004E-2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03632"/>
        <c:axId val="270804024"/>
      </c:scatterChart>
      <c:valAx>
        <c:axId val="27080363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</a:p>
            </c:rich>
          </c:tx>
          <c:layout>
            <c:manualLayout>
              <c:xMode val="edge"/>
              <c:yMode val="edge"/>
              <c:x val="0.49046556985736717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04024"/>
        <c:crosses val="autoZero"/>
        <c:crossBetween val="midCat"/>
        <c:majorUnit val="10"/>
      </c:valAx>
      <c:valAx>
        <c:axId val="270804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Tau</a:t>
                </a:r>
                <a:br>
                  <a:rPr lang="en-US" sz="1200" b="1"/>
                </a:br>
                <a:endParaRPr lang="en-US" sz="1200" b="1"/>
              </a:p>
            </c:rich>
          </c:tx>
          <c:layout>
            <c:manualLayout>
              <c:xMode val="edge"/>
              <c:yMode val="edge"/>
              <c:x val="0"/>
              <c:y val="0.458514100471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PB1: dE/dq</a:t>
            </a:r>
            <a:r>
              <a:rPr lang="en-US" b="1" baseline="0"/>
              <a:t>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25459317585302"/>
          <c:y val="0.15319444444444447"/>
          <c:w val="0.8289884076990375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4.0543722654351058</c:v>
                </c:pt>
                <c:pt idx="2">
                  <c:v>8.1087445308702115</c:v>
                </c:pt>
                <c:pt idx="3">
                  <c:v>12.163116796305303</c:v>
                </c:pt>
                <c:pt idx="4">
                  <c:v>16.217489061740409</c:v>
                </c:pt>
                <c:pt idx="5">
                  <c:v>20.271861327175515</c:v>
                </c:pt>
                <c:pt idx="6">
                  <c:v>24.326233592610606</c:v>
                </c:pt>
                <c:pt idx="7">
                  <c:v>28.380605858045712</c:v>
                </c:pt>
                <c:pt idx="8">
                  <c:v>32.434978123480818</c:v>
                </c:pt>
                <c:pt idx="9">
                  <c:v>36.489350388915923</c:v>
                </c:pt>
                <c:pt idx="10">
                  <c:v>40.543722654351008</c:v>
                </c:pt>
                <c:pt idx="11">
                  <c:v>44.598094919786114</c:v>
                </c:pt>
                <c:pt idx="12">
                  <c:v>48.652467185221205</c:v>
                </c:pt>
                <c:pt idx="13">
                  <c:v>52.706839450656304</c:v>
                </c:pt>
                <c:pt idx="14">
                  <c:v>56.76121171609141</c:v>
                </c:pt>
                <c:pt idx="15">
                  <c:v>60.815583981526508</c:v>
                </c:pt>
                <c:pt idx="16">
                  <c:v>64.869956246961607</c:v>
                </c:pt>
                <c:pt idx="17">
                  <c:v>68.924328512396698</c:v>
                </c:pt>
                <c:pt idx="18">
                  <c:v>72.978700777831804</c:v>
                </c:pt>
                <c:pt idx="19">
                  <c:v>77.033073043266896</c:v>
                </c:pt>
                <c:pt idx="20">
                  <c:v>81.087445308702002</c:v>
                </c:pt>
                <c:pt idx="21">
                  <c:v>85.141817574137093</c:v>
                </c:pt>
                <c:pt idx="22">
                  <c:v>89.196189839572185</c:v>
                </c:pt>
                <c:pt idx="23">
                  <c:v>93.25056210500729</c:v>
                </c:pt>
                <c:pt idx="24">
                  <c:v>97.161369713174523</c:v>
                </c:pt>
                <c:pt idx="25">
                  <c:v>98.751215362177931</c:v>
                </c:pt>
                <c:pt idx="26">
                  <c:v>99.63691054934371</c:v>
                </c:pt>
                <c:pt idx="27">
                  <c:v>100</c:v>
                </c:pt>
              </c:numCache>
            </c:numRef>
          </c:xVal>
          <c:yVal>
            <c:numRef>
              <c:f>'PB1 - SIS vs OCV'!$K$5:$K$32</c:f>
              <c:numCache>
                <c:formatCode>General</c:formatCode>
                <c:ptCount val="28"/>
                <c:pt idx="0">
                  <c:v>1.074E-2</c:v>
                </c:pt>
                <c:pt idx="1">
                  <c:v>5.0000000000000001E-3</c:v>
                </c:pt>
                <c:pt idx="2">
                  <c:v>1.5200000000000001E-3</c:v>
                </c:pt>
                <c:pt idx="3">
                  <c:v>8.0599999999999997E-4</c:v>
                </c:pt>
                <c:pt idx="4">
                  <c:v>6.3199999999999997E-4</c:v>
                </c:pt>
                <c:pt idx="5">
                  <c:v>5.5999999999999995E-4</c:v>
                </c:pt>
                <c:pt idx="6">
                  <c:v>5.3600000000000002E-4</c:v>
                </c:pt>
                <c:pt idx="7">
                  <c:v>5.1000000000000004E-4</c:v>
                </c:pt>
                <c:pt idx="8">
                  <c:v>5.6999999999999998E-4</c:v>
                </c:pt>
                <c:pt idx="9">
                  <c:v>5.8E-4</c:v>
                </c:pt>
                <c:pt idx="10">
                  <c:v>6.1000000000000008E-4</c:v>
                </c:pt>
                <c:pt idx="11">
                  <c:v>6.0400000000000004E-4</c:v>
                </c:pt>
                <c:pt idx="12">
                  <c:v>6.3199999999999997E-4</c:v>
                </c:pt>
                <c:pt idx="13">
                  <c:v>6.96E-4</c:v>
                </c:pt>
                <c:pt idx="14">
                  <c:v>6.7200000000000007E-4</c:v>
                </c:pt>
                <c:pt idx="15">
                  <c:v>5.8E-4</c:v>
                </c:pt>
                <c:pt idx="16">
                  <c:v>6.02E-4</c:v>
                </c:pt>
                <c:pt idx="17">
                  <c:v>6.02E-4</c:v>
                </c:pt>
                <c:pt idx="18">
                  <c:v>5.4999999999999992E-4</c:v>
                </c:pt>
                <c:pt idx="19">
                  <c:v>5.7400000000000007E-4</c:v>
                </c:pt>
                <c:pt idx="20">
                  <c:v>6.3600000000000006E-4</c:v>
                </c:pt>
                <c:pt idx="21">
                  <c:v>6.2799999999999998E-4</c:v>
                </c:pt>
                <c:pt idx="22">
                  <c:v>6.5200000000000002E-4</c:v>
                </c:pt>
                <c:pt idx="23">
                  <c:v>6.2600000000000004E-4</c:v>
                </c:pt>
                <c:pt idx="24">
                  <c:v>6.96E-4</c:v>
                </c:pt>
                <c:pt idx="25">
                  <c:v>7.9199999999999995E-4</c:v>
                </c:pt>
                <c:pt idx="26">
                  <c:v>8.3599999999999994E-4</c:v>
                </c:pt>
                <c:pt idx="27">
                  <c:v>8.52E-4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45200"/>
        <c:axId val="271545592"/>
      </c:scatterChart>
      <c:valAx>
        <c:axId val="271545200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SOC</a:t>
                </a:r>
                <a:r>
                  <a:rPr lang="en-US" b="1" baseline="0"/>
                  <a:t> (%)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5140492354553341"/>
              <c:y val="0.84642169967677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45592"/>
        <c:crosses val="autoZero"/>
        <c:crossBetween val="midCat"/>
        <c:majorUnit val="10"/>
      </c:valAx>
      <c:valAx>
        <c:axId val="2715455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dE/dq</a:t>
                </a:r>
              </a:p>
            </c:rich>
          </c:tx>
          <c:layout>
            <c:manualLayout>
              <c:xMode val="edge"/>
              <c:yMode val="edge"/>
              <c:x val="2.4154381227441814E-2"/>
              <c:y val="0.4193486985401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PB1: Voltage difference (dE) vs State of Charge (SOC)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96359009392493E-2"/>
          <c:y val="5.6634143398718542E-2"/>
          <c:w val="0.90634964338913382"/>
          <c:h val="0.878448757596347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'PB1 - SIS vs OCV'!$L$5:$L$32</c:f>
              <c:numCache>
                <c:formatCode>0.00\%</c:formatCode>
                <c:ptCount val="28"/>
                <c:pt idx="0">
                  <c:v>0</c:v>
                </c:pt>
                <c:pt idx="1">
                  <c:v>4.0543722654351058</c:v>
                </c:pt>
                <c:pt idx="2">
                  <c:v>8.1087445308702115</c:v>
                </c:pt>
                <c:pt idx="3">
                  <c:v>12.163116796305303</c:v>
                </c:pt>
                <c:pt idx="4">
                  <c:v>16.217489061740409</c:v>
                </c:pt>
                <c:pt idx="5">
                  <c:v>20.271861327175515</c:v>
                </c:pt>
                <c:pt idx="6">
                  <c:v>24.326233592610606</c:v>
                </c:pt>
                <c:pt idx="7">
                  <c:v>28.380605858045712</c:v>
                </c:pt>
                <c:pt idx="8">
                  <c:v>32.434978123480818</c:v>
                </c:pt>
                <c:pt idx="9">
                  <c:v>36.489350388915923</c:v>
                </c:pt>
                <c:pt idx="10">
                  <c:v>40.543722654351008</c:v>
                </c:pt>
                <c:pt idx="11">
                  <c:v>44.598094919786114</c:v>
                </c:pt>
                <c:pt idx="12">
                  <c:v>48.652467185221205</c:v>
                </c:pt>
                <c:pt idx="13">
                  <c:v>52.706839450656304</c:v>
                </c:pt>
                <c:pt idx="14">
                  <c:v>56.76121171609141</c:v>
                </c:pt>
                <c:pt idx="15">
                  <c:v>60.815583981526508</c:v>
                </c:pt>
                <c:pt idx="16">
                  <c:v>64.869956246961607</c:v>
                </c:pt>
                <c:pt idx="17">
                  <c:v>68.924328512396698</c:v>
                </c:pt>
                <c:pt idx="18">
                  <c:v>72.978700777831804</c:v>
                </c:pt>
                <c:pt idx="19">
                  <c:v>77.033073043266896</c:v>
                </c:pt>
                <c:pt idx="20">
                  <c:v>81.087445308702002</c:v>
                </c:pt>
                <c:pt idx="21">
                  <c:v>85.141817574137093</c:v>
                </c:pt>
                <c:pt idx="22">
                  <c:v>89.196189839572185</c:v>
                </c:pt>
                <c:pt idx="23">
                  <c:v>93.25056210500729</c:v>
                </c:pt>
                <c:pt idx="24">
                  <c:v>97.161369713174523</c:v>
                </c:pt>
                <c:pt idx="25">
                  <c:v>98.751215362177931</c:v>
                </c:pt>
                <c:pt idx="26">
                  <c:v>99.63691054934371</c:v>
                </c:pt>
                <c:pt idx="27">
                  <c:v>100</c:v>
                </c:pt>
              </c:numCache>
            </c:numRef>
          </c:xVal>
          <c:yVal>
            <c:numRef>
              <c:f>'PB1 - SIS vs OCV'!$I$5:$I$32</c:f>
              <c:numCache>
                <c:formatCode>General</c:formatCode>
                <c:ptCount val="28"/>
                <c:pt idx="0">
                  <c:v>5.3699999999999998E-2</c:v>
                </c:pt>
                <c:pt idx="1">
                  <c:v>2.5000000000000001E-2</c:v>
                </c:pt>
                <c:pt idx="2">
                  <c:v>7.6E-3</c:v>
                </c:pt>
                <c:pt idx="3">
                  <c:v>4.0299999999999997E-3</c:v>
                </c:pt>
                <c:pt idx="4">
                  <c:v>3.16E-3</c:v>
                </c:pt>
                <c:pt idx="5">
                  <c:v>2.8E-3</c:v>
                </c:pt>
                <c:pt idx="6">
                  <c:v>2.6800000000000001E-3</c:v>
                </c:pt>
                <c:pt idx="7">
                  <c:v>2.5500000000000002E-3</c:v>
                </c:pt>
                <c:pt idx="8">
                  <c:v>2.8500000000000001E-3</c:v>
                </c:pt>
                <c:pt idx="9">
                  <c:v>2.8999999999999998E-3</c:v>
                </c:pt>
                <c:pt idx="10">
                  <c:v>3.0500000000000002E-3</c:v>
                </c:pt>
                <c:pt idx="11">
                  <c:v>3.0200000000000001E-3</c:v>
                </c:pt>
                <c:pt idx="12">
                  <c:v>3.16E-3</c:v>
                </c:pt>
                <c:pt idx="13">
                  <c:v>3.48E-3</c:v>
                </c:pt>
                <c:pt idx="14">
                  <c:v>3.3600000000000001E-3</c:v>
                </c:pt>
                <c:pt idx="15">
                  <c:v>2.8999999999999998E-3</c:v>
                </c:pt>
                <c:pt idx="16">
                  <c:v>3.0100000000000001E-3</c:v>
                </c:pt>
                <c:pt idx="17">
                  <c:v>3.0100000000000001E-3</c:v>
                </c:pt>
                <c:pt idx="18">
                  <c:v>2.7499999999999998E-3</c:v>
                </c:pt>
                <c:pt idx="19">
                  <c:v>2.8700000000000002E-3</c:v>
                </c:pt>
                <c:pt idx="20">
                  <c:v>3.1800000000000001E-3</c:v>
                </c:pt>
                <c:pt idx="21">
                  <c:v>3.14E-3</c:v>
                </c:pt>
                <c:pt idx="22">
                  <c:v>3.2599999999999999E-3</c:v>
                </c:pt>
                <c:pt idx="23">
                  <c:v>3.13E-3</c:v>
                </c:pt>
                <c:pt idx="24">
                  <c:v>3.48E-3</c:v>
                </c:pt>
                <c:pt idx="25">
                  <c:v>3.96E-3</c:v>
                </c:pt>
                <c:pt idx="26">
                  <c:v>4.1799999999999997E-3</c:v>
                </c:pt>
                <c:pt idx="27">
                  <c:v>4.2599999999999999E-3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46768"/>
        <c:axId val="271547160"/>
      </c:scatterChart>
      <c:valAx>
        <c:axId val="27154676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747187030907813"/>
              <c:y val="0.96441464467827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47160"/>
        <c:crosses val="autoZero"/>
        <c:crossBetween val="midCat"/>
        <c:majorUnit val="10"/>
      </c:valAx>
      <c:valAx>
        <c:axId val="2715471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7431577309702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4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LG1:</a:t>
            </a:r>
            <a:r>
              <a:rPr lang="en-US" b="1" baseline="0"/>
              <a:t> Open circuit voltage (OCV)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04211015019016E-2"/>
          <c:y val="7.4779650361640124E-2"/>
          <c:w val="0.91894179138350729"/>
          <c:h val="0.83076639763267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OCV'!$L$5:$L$28</c:f>
              <c:numCache>
                <c:formatCode>0.00\ \%</c:formatCode>
                <c:ptCount val="24"/>
                <c:pt idx="0">
                  <c:v>0</c:v>
                </c:pt>
                <c:pt idx="1">
                  <c:v>5.0011712344811343</c:v>
                </c:pt>
                <c:pt idx="2">
                  <c:v>10.002342468962283</c:v>
                </c:pt>
                <c:pt idx="3">
                  <c:v>15.003513703443446</c:v>
                </c:pt>
                <c:pt idx="4">
                  <c:v>20.004684937924594</c:v>
                </c:pt>
                <c:pt idx="5">
                  <c:v>25.005856172405728</c:v>
                </c:pt>
                <c:pt idx="6">
                  <c:v>30.007027406886877</c:v>
                </c:pt>
                <c:pt idx="7">
                  <c:v>35.008198641368026</c:v>
                </c:pt>
                <c:pt idx="8">
                  <c:v>40.009369875849167</c:v>
                </c:pt>
                <c:pt idx="9">
                  <c:v>45.010541110330315</c:v>
                </c:pt>
                <c:pt idx="10">
                  <c:v>50.011712344811457</c:v>
                </c:pt>
                <c:pt idx="11">
                  <c:v>55.012883579292591</c:v>
                </c:pt>
                <c:pt idx="12">
                  <c:v>60.01405481377374</c:v>
                </c:pt>
                <c:pt idx="13">
                  <c:v>65.015226048254874</c:v>
                </c:pt>
                <c:pt idx="14">
                  <c:v>70.016397282736023</c:v>
                </c:pt>
                <c:pt idx="15">
                  <c:v>75.017568517217157</c:v>
                </c:pt>
                <c:pt idx="16">
                  <c:v>80.018739751698305</c:v>
                </c:pt>
                <c:pt idx="17">
                  <c:v>82.616537830873753</c:v>
                </c:pt>
                <c:pt idx="18">
                  <c:v>87.617709065354887</c:v>
                </c:pt>
                <c:pt idx="19">
                  <c:v>92.618880299836036</c:v>
                </c:pt>
                <c:pt idx="20">
                  <c:v>95.676270789412044</c:v>
                </c:pt>
                <c:pt idx="21">
                  <c:v>97.865073787772317</c:v>
                </c:pt>
                <c:pt idx="22">
                  <c:v>99.113609744670882</c:v>
                </c:pt>
                <c:pt idx="23">
                  <c:v>100</c:v>
                </c:pt>
              </c:numCache>
            </c:numRef>
          </c:xVal>
          <c:yVal>
            <c:numRef>
              <c:f>'LG1 - SIS vs OCV'!$B$5:$B$28</c:f>
              <c:numCache>
                <c:formatCode>General</c:formatCode>
                <c:ptCount val="24"/>
                <c:pt idx="0">
                  <c:v>2.72</c:v>
                </c:pt>
                <c:pt idx="1">
                  <c:v>3.61</c:v>
                </c:pt>
                <c:pt idx="2">
                  <c:v>3.69</c:v>
                </c:pt>
                <c:pt idx="3">
                  <c:v>3.73</c:v>
                </c:pt>
                <c:pt idx="4">
                  <c:v>3.77</c:v>
                </c:pt>
                <c:pt idx="5">
                  <c:v>3.79</c:v>
                </c:pt>
                <c:pt idx="6">
                  <c:v>3.8</c:v>
                </c:pt>
                <c:pt idx="7">
                  <c:v>3.8</c:v>
                </c:pt>
                <c:pt idx="8">
                  <c:v>3.81</c:v>
                </c:pt>
                <c:pt idx="9">
                  <c:v>3.82</c:v>
                </c:pt>
                <c:pt idx="10">
                  <c:v>3.85</c:v>
                </c:pt>
                <c:pt idx="11">
                  <c:v>3.88</c:v>
                </c:pt>
                <c:pt idx="12">
                  <c:v>3.93</c:v>
                </c:pt>
                <c:pt idx="13">
                  <c:v>3.97</c:v>
                </c:pt>
                <c:pt idx="14">
                  <c:v>4</c:v>
                </c:pt>
                <c:pt idx="15">
                  <c:v>4.0599999999999996</c:v>
                </c:pt>
                <c:pt idx="16">
                  <c:v>4.1100000000000003</c:v>
                </c:pt>
                <c:pt idx="17">
                  <c:v>4.1399999999999997</c:v>
                </c:pt>
                <c:pt idx="18">
                  <c:v>4.18</c:v>
                </c:pt>
                <c:pt idx="19">
                  <c:v>4.24</c:v>
                </c:pt>
                <c:pt idx="20">
                  <c:v>4.28</c:v>
                </c:pt>
                <c:pt idx="21">
                  <c:v>4.3099999999999996</c:v>
                </c:pt>
                <c:pt idx="22">
                  <c:v>4.33</c:v>
                </c:pt>
                <c:pt idx="23">
                  <c:v>4.33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48728"/>
        <c:axId val="184045720"/>
      </c:scatterChart>
      <c:valAx>
        <c:axId val="271548728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50150443589126215"/>
              <c:y val="0.95231764003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5720"/>
        <c:crosses val="autoZero"/>
        <c:crossBetween val="midCat"/>
        <c:majorUnit val="10"/>
      </c:valAx>
      <c:valAx>
        <c:axId val="184045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OCV</a:t>
                </a:r>
                <a:r>
                  <a:rPr lang="en-US" sz="1200" b="1" baseline="0"/>
                  <a:t> (Volts)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"/>
              <c:y val="0.43473332613651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4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1" baseline="0"/>
              <a:t> frequency resistance (Rhf)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24723253609021E-2"/>
          <c:y val="8.2844320122938603E-2"/>
          <c:w val="0.91302127914491726"/>
          <c:h val="0.825846949078278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OCV'!$L$5:$L$28</c:f>
              <c:numCache>
                <c:formatCode>0.00\ \%</c:formatCode>
                <c:ptCount val="24"/>
                <c:pt idx="0">
                  <c:v>0</c:v>
                </c:pt>
                <c:pt idx="1">
                  <c:v>5.0011712344811343</c:v>
                </c:pt>
                <c:pt idx="2">
                  <c:v>10.002342468962283</c:v>
                </c:pt>
                <c:pt idx="3">
                  <c:v>15.003513703443446</c:v>
                </c:pt>
                <c:pt idx="4">
                  <c:v>20.004684937924594</c:v>
                </c:pt>
                <c:pt idx="5">
                  <c:v>25.005856172405728</c:v>
                </c:pt>
                <c:pt idx="6">
                  <c:v>30.007027406886877</c:v>
                </c:pt>
                <c:pt idx="7">
                  <c:v>35.008198641368026</c:v>
                </c:pt>
                <c:pt idx="8">
                  <c:v>40.009369875849167</c:v>
                </c:pt>
                <c:pt idx="9">
                  <c:v>45.010541110330315</c:v>
                </c:pt>
                <c:pt idx="10">
                  <c:v>50.011712344811457</c:v>
                </c:pt>
                <c:pt idx="11">
                  <c:v>55.012883579292591</c:v>
                </c:pt>
                <c:pt idx="12">
                  <c:v>60.01405481377374</c:v>
                </c:pt>
                <c:pt idx="13">
                  <c:v>65.015226048254874</c:v>
                </c:pt>
                <c:pt idx="14">
                  <c:v>70.016397282736023</c:v>
                </c:pt>
                <c:pt idx="15">
                  <c:v>75.017568517217157</c:v>
                </c:pt>
                <c:pt idx="16">
                  <c:v>80.018739751698305</c:v>
                </c:pt>
                <c:pt idx="17">
                  <c:v>82.616537830873753</c:v>
                </c:pt>
                <c:pt idx="18">
                  <c:v>87.617709065354887</c:v>
                </c:pt>
                <c:pt idx="19">
                  <c:v>92.618880299836036</c:v>
                </c:pt>
                <c:pt idx="20">
                  <c:v>95.676270789412044</c:v>
                </c:pt>
                <c:pt idx="21">
                  <c:v>97.865073787772317</c:v>
                </c:pt>
                <c:pt idx="22">
                  <c:v>99.113609744670882</c:v>
                </c:pt>
                <c:pt idx="23">
                  <c:v>100</c:v>
                </c:pt>
              </c:numCache>
            </c:numRef>
          </c:xVal>
          <c:yVal>
            <c:numRef>
              <c:f>'LG1 - SIS vs OCV'!$D$5:$D$28</c:f>
              <c:numCache>
                <c:formatCode>General</c:formatCode>
                <c:ptCount val="24"/>
                <c:pt idx="0">
                  <c:v>7.8399999999999997E-2</c:v>
                </c:pt>
                <c:pt idx="1">
                  <c:v>9.1999999999999998E-2</c:v>
                </c:pt>
                <c:pt idx="2">
                  <c:v>9.2700000000000005E-2</c:v>
                </c:pt>
                <c:pt idx="3">
                  <c:v>9.35E-2</c:v>
                </c:pt>
                <c:pt idx="4">
                  <c:v>9.3899999999999997E-2</c:v>
                </c:pt>
                <c:pt idx="5">
                  <c:v>9.4700000000000006E-2</c:v>
                </c:pt>
                <c:pt idx="6">
                  <c:v>9.4600000000000004E-2</c:v>
                </c:pt>
                <c:pt idx="7">
                  <c:v>9.4399999999999998E-2</c:v>
                </c:pt>
                <c:pt idx="8">
                  <c:v>9.4399999999999998E-2</c:v>
                </c:pt>
                <c:pt idx="9">
                  <c:v>9.5500000000000002E-2</c:v>
                </c:pt>
                <c:pt idx="10">
                  <c:v>9.6699999999999994E-2</c:v>
                </c:pt>
                <c:pt idx="11">
                  <c:v>9.5899999999999999E-2</c:v>
                </c:pt>
                <c:pt idx="12">
                  <c:v>9.7199999999999995E-2</c:v>
                </c:pt>
                <c:pt idx="13">
                  <c:v>9.8799999999999999E-2</c:v>
                </c:pt>
                <c:pt idx="14">
                  <c:v>9.9599999999999994E-2</c:v>
                </c:pt>
                <c:pt idx="15">
                  <c:v>0.10100000000000001</c:v>
                </c:pt>
                <c:pt idx="16">
                  <c:v>0.10299999999999999</c:v>
                </c:pt>
                <c:pt idx="17">
                  <c:v>0.10299999999999999</c:v>
                </c:pt>
                <c:pt idx="18">
                  <c:v>0.112</c:v>
                </c:pt>
                <c:pt idx="19">
                  <c:v>0.113</c:v>
                </c:pt>
                <c:pt idx="20">
                  <c:v>0.114</c:v>
                </c:pt>
                <c:pt idx="21">
                  <c:v>0.114</c:v>
                </c:pt>
                <c:pt idx="22">
                  <c:v>0.115</c:v>
                </c:pt>
                <c:pt idx="23">
                  <c:v>0.115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6504"/>
        <c:axId val="184046896"/>
      </c:scatterChart>
      <c:valAx>
        <c:axId val="184046504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SOC</a:t>
                </a:r>
                <a:r>
                  <a:rPr lang="en-US" sz="1400" b="1" baseline="0"/>
                  <a:t> (%)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7733807355250313"/>
              <c:y val="0.94134968916095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6896"/>
        <c:crosses val="autoZero"/>
        <c:crossBetween val="midCat"/>
        <c:majorUnit val="10"/>
      </c:valAx>
      <c:valAx>
        <c:axId val="184046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Rhf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565E-3"/>
              <c:y val="0.44715799767585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LG1</a:t>
            </a:r>
            <a:r>
              <a:rPr lang="en-US" b="1" baseline="0"/>
              <a:t>: Rd vs State of Charge (SOC)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96359009392493E-2"/>
          <c:y val="5.4617975958393926E-2"/>
          <c:w val="0.90634964338913382"/>
          <c:h val="0.878448757596347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'LG1 - SIS vs OCV'!$L$5:$L$28</c:f>
              <c:numCache>
                <c:formatCode>0.00\ \%</c:formatCode>
                <c:ptCount val="24"/>
                <c:pt idx="0">
                  <c:v>0</c:v>
                </c:pt>
                <c:pt idx="1">
                  <c:v>5.0011712344811343</c:v>
                </c:pt>
                <c:pt idx="2">
                  <c:v>10.002342468962283</c:v>
                </c:pt>
                <c:pt idx="3">
                  <c:v>15.003513703443446</c:v>
                </c:pt>
                <c:pt idx="4">
                  <c:v>20.004684937924594</c:v>
                </c:pt>
                <c:pt idx="5">
                  <c:v>25.005856172405728</c:v>
                </c:pt>
                <c:pt idx="6">
                  <c:v>30.007027406886877</c:v>
                </c:pt>
                <c:pt idx="7">
                  <c:v>35.008198641368026</c:v>
                </c:pt>
                <c:pt idx="8">
                  <c:v>40.009369875849167</c:v>
                </c:pt>
                <c:pt idx="9">
                  <c:v>45.010541110330315</c:v>
                </c:pt>
                <c:pt idx="10">
                  <c:v>50.011712344811457</c:v>
                </c:pt>
                <c:pt idx="11">
                  <c:v>55.012883579292591</c:v>
                </c:pt>
                <c:pt idx="12">
                  <c:v>60.01405481377374</c:v>
                </c:pt>
                <c:pt idx="13">
                  <c:v>65.015226048254874</c:v>
                </c:pt>
                <c:pt idx="14">
                  <c:v>70.016397282736023</c:v>
                </c:pt>
                <c:pt idx="15">
                  <c:v>75.017568517217157</c:v>
                </c:pt>
                <c:pt idx="16">
                  <c:v>80.018739751698305</c:v>
                </c:pt>
                <c:pt idx="17">
                  <c:v>82.616537830873753</c:v>
                </c:pt>
                <c:pt idx="18">
                  <c:v>87.617709065354887</c:v>
                </c:pt>
                <c:pt idx="19">
                  <c:v>92.618880299836036</c:v>
                </c:pt>
                <c:pt idx="20">
                  <c:v>95.676270789412044</c:v>
                </c:pt>
                <c:pt idx="21">
                  <c:v>97.865073787772317</c:v>
                </c:pt>
                <c:pt idx="22">
                  <c:v>99.113609744670882</c:v>
                </c:pt>
                <c:pt idx="23">
                  <c:v>100</c:v>
                </c:pt>
              </c:numCache>
            </c:numRef>
          </c:xVal>
          <c:yVal>
            <c:numRef>
              <c:f>'LG1 - SIS vs OCV'!$E$5:$E$28</c:f>
              <c:numCache>
                <c:formatCode>General</c:formatCode>
                <c:ptCount val="24"/>
                <c:pt idx="0">
                  <c:v>3.5099999999999999E-2</c:v>
                </c:pt>
                <c:pt idx="1">
                  <c:v>1.9E-2</c:v>
                </c:pt>
                <c:pt idx="2">
                  <c:v>1.4500000000000001E-2</c:v>
                </c:pt>
                <c:pt idx="3">
                  <c:v>1.26E-2</c:v>
                </c:pt>
                <c:pt idx="4">
                  <c:v>1.2E-2</c:v>
                </c:pt>
                <c:pt idx="5">
                  <c:v>1.2200000000000001E-2</c:v>
                </c:pt>
                <c:pt idx="6">
                  <c:v>1.17E-2</c:v>
                </c:pt>
                <c:pt idx="7">
                  <c:v>1.21E-2</c:v>
                </c:pt>
                <c:pt idx="8">
                  <c:v>1.18E-2</c:v>
                </c:pt>
                <c:pt idx="9">
                  <c:v>9.5200000000000007E-3</c:v>
                </c:pt>
                <c:pt idx="10">
                  <c:v>9.4999999999999998E-3</c:v>
                </c:pt>
                <c:pt idx="11">
                  <c:v>1.0999999999999999E-2</c:v>
                </c:pt>
                <c:pt idx="12">
                  <c:v>1.06E-2</c:v>
                </c:pt>
                <c:pt idx="13">
                  <c:v>1.1299999999999999E-2</c:v>
                </c:pt>
                <c:pt idx="14">
                  <c:v>1.04E-2</c:v>
                </c:pt>
                <c:pt idx="15">
                  <c:v>0.01</c:v>
                </c:pt>
                <c:pt idx="16">
                  <c:v>1.09E-2</c:v>
                </c:pt>
                <c:pt idx="17">
                  <c:v>9.9500000000000005E-3</c:v>
                </c:pt>
                <c:pt idx="18">
                  <c:v>9.6200000000000001E-3</c:v>
                </c:pt>
                <c:pt idx="19">
                  <c:v>8.5900000000000004E-3</c:v>
                </c:pt>
                <c:pt idx="20">
                  <c:v>1.04E-2</c:v>
                </c:pt>
                <c:pt idx="21">
                  <c:v>1.09E-2</c:v>
                </c:pt>
                <c:pt idx="22">
                  <c:v>1.11E-2</c:v>
                </c:pt>
                <c:pt idx="23">
                  <c:v>1.1299999999999999E-2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8072"/>
        <c:axId val="184048464"/>
      </c:scatterChart>
      <c:valAx>
        <c:axId val="184048072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SOC</a:t>
                </a:r>
                <a:r>
                  <a:rPr lang="en-US" sz="1200" b="1" baseline="0"/>
                  <a:t>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9308263625922044"/>
              <c:y val="0.96441464467827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 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8464"/>
        <c:crosses val="autoZero"/>
        <c:crossBetween val="midCat"/>
        <c:majorUnit val="10"/>
      </c:valAx>
      <c:valAx>
        <c:axId val="184048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Rd</a:t>
                </a:r>
                <a:r>
                  <a:rPr lang="en-US" sz="1200" b="1" baseline="0"/>
                  <a:t> (Ohms)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2297919549141263E-3"/>
              <c:y val="0.45100887748687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4"/>
  <sheetViews>
    <sheetView zoomScale="11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5"/>
  <sheetViews>
    <sheetView zoomScale="11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6"/>
  <sheetViews>
    <sheetView zoomScale="11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8"/>
  <sheetViews>
    <sheetView zoomScale="10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9"/>
  <sheetViews>
    <sheetView zoomScale="109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0"/>
  <sheetViews>
    <sheetView zoomScale="10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1"/>
  <sheetViews>
    <sheetView zoomScale="109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2"/>
  <sheetViews>
    <sheetView zoomScale="109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3"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1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1"/>
  <sheetViews>
    <sheetView zoomScale="11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2"/>
  <sheetViews>
    <sheetView zoomScale="11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3"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336994</xdr:colOff>
      <xdr:row>3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565844" y="36385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565844" y="36385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65844" y="38271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2565844" y="38271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5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41919" y="124345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41919" y="124345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51469" y="8572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8572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51469" y="10458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104581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16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41919" y="124345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41919" y="124345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438150</xdr:colOff>
      <xdr:row>35</xdr:row>
      <xdr:rowOff>180975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667000" y="7315200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𝒑𝒘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A000000}"/>
                </a:ext>
              </a:extLst>
            </xdr:cNvPr>
            <xdr:cNvSpPr txBox="1"/>
          </xdr:nvSpPr>
          <xdr:spPr>
            <a:xfrm>
              <a:off x="2667000" y="7315200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202406</xdr:colOff>
      <xdr:row>37</xdr:row>
      <xdr:rowOff>0</xdr:rowOff>
    </xdr:from>
    <xdr:ext cx="67012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431256" y="7515225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C000000}"/>
                </a:ext>
              </a:extLst>
            </xdr:cNvPr>
            <xdr:cNvSpPr txBox="1"/>
          </xdr:nvSpPr>
          <xdr:spPr>
            <a:xfrm>
              <a:off x="2431256" y="7515225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440532</xdr:colOff>
      <xdr:row>35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669382" y="7122319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669382" y="7122319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336994</xdr:colOff>
      <xdr:row>3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51469" y="6858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6858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51469" y="8743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8743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5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41919" y="10720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41919" y="10720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51469" y="30480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851469" y="30480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51469" y="32365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851469" y="32365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16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641919" y="34342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641919" y="34342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438150</xdr:colOff>
      <xdr:row>36</xdr:row>
      <xdr:rowOff>180975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952625" y="829627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𝒑𝒘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A000000}"/>
                </a:ext>
              </a:extLst>
            </xdr:cNvPr>
            <xdr:cNvSpPr txBox="1"/>
          </xdr:nvSpPr>
          <xdr:spPr>
            <a:xfrm>
              <a:off x="1952625" y="829627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202406</xdr:colOff>
      <xdr:row>38</xdr:row>
      <xdr:rowOff>0</xdr:rowOff>
    </xdr:from>
    <xdr:ext cx="67012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716881" y="849630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C000000}"/>
                </a:ext>
              </a:extLst>
            </xdr:cNvPr>
            <xdr:cNvSpPr txBox="1"/>
          </xdr:nvSpPr>
          <xdr:spPr>
            <a:xfrm>
              <a:off x="1716881" y="849630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440532</xdr:colOff>
      <xdr:row>36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55007" y="81153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955007" y="81153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336994</xdr:colOff>
      <xdr:row>3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56244" y="6477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956244" y="6477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56244" y="8362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956244" y="8362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5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746694" y="10339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746694" y="10339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56244" y="33909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1956244" y="33909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14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56244" y="35794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1956244" y="35794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16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746694" y="37771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746694" y="37771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25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089594" y="30861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089594" y="30861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25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089594" y="32746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2089594" y="32746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27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880044" y="34723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880044" y="34723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336994</xdr:colOff>
      <xdr:row>36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089594" y="54610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089594" y="546100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336994</xdr:colOff>
      <xdr:row>36</xdr:row>
      <xdr:rowOff>188564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089594" y="56495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𝒑𝒘</m:t>
                      </m:r>
                    </m:sub>
                  </m:sSub>
                </m:oMath>
              </a14:m>
              <a:r>
                <a:rPr lang="en-US" sz="1200" b="1"/>
                <a:t> </a:t>
              </a: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3000000}"/>
                </a:ext>
              </a:extLst>
            </xdr:cNvPr>
            <xdr:cNvSpPr txBox="1"/>
          </xdr:nvSpPr>
          <xdr:spPr>
            <a:xfrm>
              <a:off x="2089594" y="5649564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r>
                <a:rPr lang="en-US" sz="1200" b="1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127444</xdr:colOff>
      <xdr:row>38</xdr:row>
      <xdr:rowOff>5207</xdr:rowOff>
    </xdr:from>
    <xdr:ext cx="86716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880044" y="58472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3.75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4000000}"/>
                </a:ext>
              </a:extLst>
            </xdr:cNvPr>
            <xdr:cNvSpPr txBox="1"/>
          </xdr:nvSpPr>
          <xdr:spPr>
            <a:xfrm>
              <a:off x="1880044" y="5847207"/>
              <a:ext cx="86716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3.75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438150</xdr:colOff>
      <xdr:row>58</xdr:row>
      <xdr:rowOff>180975</xdr:rowOff>
    </xdr:from>
    <xdr:ext cx="264047" cy="201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057400" y="892492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𝒑𝒘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A000000}"/>
                </a:ext>
              </a:extLst>
            </xdr:cNvPr>
            <xdr:cNvSpPr txBox="1"/>
          </xdr:nvSpPr>
          <xdr:spPr>
            <a:xfrm>
              <a:off x="2057400" y="8924925"/>
              <a:ext cx="264047" cy="201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𝒕_𝒑𝒘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202406</xdr:colOff>
      <xdr:row>60</xdr:row>
      <xdr:rowOff>0</xdr:rowOff>
    </xdr:from>
    <xdr:ext cx="67012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821656" y="912495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</a:rPr>
                        <m:t>𝒓𝒑</m:t>
                      </m:r>
                    </m:sub>
                  </m:sSub>
                </m:oMath>
              </a14:m>
              <a:r>
                <a:rPr lang="en-US" sz="1200" b="1"/>
                <a:t> = 5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𝒑𝒘</m:t>
                      </m:r>
                    </m:sub>
                  </m:sSub>
                </m:oMath>
              </a14:m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C000000}"/>
                </a:ext>
              </a:extLst>
            </xdr:cNvPr>
            <xdr:cNvSpPr txBox="1"/>
          </xdr:nvSpPr>
          <xdr:spPr>
            <a:xfrm>
              <a:off x="1821656" y="9124950"/>
              <a:ext cx="67012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i="0">
                  <a:latin typeface="Cambria Math" panose="02040503050406030204" pitchFamily="18" charset="0"/>
                </a:rPr>
                <a:t>𝒕_𝒓𝒑</a:t>
              </a:r>
              <a:r>
                <a:rPr lang="en-US" sz="1200" b="1"/>
                <a:t> = 5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𝒕_𝒑𝒘</a:t>
              </a:r>
              <a:endParaRPr lang="en-US" sz="1200">
                <a:effectLst/>
              </a:endParaRPr>
            </a:p>
            <a:p>
              <a:r>
                <a:rPr lang="en-US" sz="1200" b="1"/>
                <a:t>  </a:t>
              </a:r>
            </a:p>
          </xdr:txBody>
        </xdr:sp>
      </mc:Fallback>
    </mc:AlternateContent>
    <xdr:clientData/>
  </xdr:oneCellAnchor>
  <xdr:oneCellAnchor>
    <xdr:from>
      <xdr:col>1</xdr:col>
      <xdr:colOff>440532</xdr:colOff>
      <xdr:row>58</xdr:row>
      <xdr:rowOff>0</xdr:rowOff>
    </xdr:from>
    <xdr:ext cx="268150" cy="389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059782" y="87439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𝒑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 b="1"/>
            </a:p>
            <a:p>
              <a:endParaRPr lang="en-US" sz="1200" b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02000000}"/>
                </a:ext>
              </a:extLst>
            </xdr:cNvPr>
            <xdr:cNvSpPr txBox="1"/>
          </xdr:nvSpPr>
          <xdr:spPr>
            <a:xfrm>
              <a:off x="2059782" y="8743950"/>
              <a:ext cx="268150" cy="389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𝒊_𝒑  </a:t>
              </a:r>
              <a:endParaRPr lang="en-US" sz="1200" b="1"/>
            </a:p>
            <a:p>
              <a:endParaRPr lang="en-US" sz="12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D05F479-4339-164C-BC8C-C53C6DB957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8"/>
  <sheetViews>
    <sheetView zoomScale="71" zoomScaleNormal="71" workbookViewId="0">
      <selection activeCell="D20" sqref="D20:D21"/>
    </sheetView>
  </sheetViews>
  <sheetFormatPr defaultColWidth="8.85546875" defaultRowHeight="15" x14ac:dyDescent="0.25"/>
  <cols>
    <col min="1" max="1" width="33.42578125" style="2" customWidth="1"/>
    <col min="2" max="2" width="15.42578125" style="2" customWidth="1"/>
    <col min="3" max="3" width="17.85546875" style="2" customWidth="1"/>
    <col min="4" max="4" width="15.42578125" style="10" customWidth="1"/>
    <col min="5" max="5" width="23.28515625" style="2" customWidth="1"/>
    <col min="6" max="6" width="15.5703125" style="28" customWidth="1"/>
    <col min="7" max="7" width="13.85546875" style="2" customWidth="1"/>
    <col min="8" max="8" width="13.42578125" style="2" customWidth="1"/>
    <col min="9" max="9" width="17" style="2" customWidth="1"/>
    <col min="10" max="10" width="20.140625" style="2" customWidth="1"/>
    <col min="11" max="11" width="12" style="2" customWidth="1"/>
    <col min="12" max="12" width="13.5703125" style="3" customWidth="1"/>
    <col min="13" max="13" width="13.7109375" style="2" customWidth="1"/>
    <col min="14" max="14" width="12.5703125" style="42" customWidth="1"/>
  </cols>
  <sheetData>
    <row r="1" spans="1:14" ht="18.75" x14ac:dyDescent="0.25">
      <c r="A1" s="12" t="s">
        <v>28</v>
      </c>
    </row>
    <row r="3" spans="1:14" ht="51.75" customHeight="1" x14ac:dyDescent="0.25">
      <c r="A3" s="18" t="s">
        <v>19</v>
      </c>
      <c r="B3" s="18" t="s">
        <v>18</v>
      </c>
      <c r="C3" s="18" t="s">
        <v>17</v>
      </c>
      <c r="D3" s="27" t="s">
        <v>20</v>
      </c>
      <c r="E3" s="18" t="s">
        <v>21</v>
      </c>
      <c r="F3" s="29" t="s">
        <v>22</v>
      </c>
      <c r="G3" s="19" t="s">
        <v>23</v>
      </c>
      <c r="H3" s="19" t="s">
        <v>24</v>
      </c>
      <c r="I3" s="19" t="s">
        <v>43</v>
      </c>
      <c r="J3" s="19" t="s">
        <v>46</v>
      </c>
      <c r="K3" s="19" t="s">
        <v>56</v>
      </c>
      <c r="L3" s="19" t="s">
        <v>47</v>
      </c>
      <c r="M3" s="19" t="s">
        <v>54</v>
      </c>
      <c r="N3" s="19" t="s">
        <v>57</v>
      </c>
    </row>
    <row r="4" spans="1:14" x14ac:dyDescent="0.25">
      <c r="A4" s="20"/>
      <c r="B4" s="20"/>
      <c r="C4" s="20"/>
      <c r="D4" s="21"/>
      <c r="E4" s="20"/>
      <c r="F4" s="30"/>
      <c r="G4" s="20"/>
      <c r="H4" s="20"/>
      <c r="I4" s="20"/>
      <c r="J4" s="20"/>
      <c r="K4" s="20"/>
      <c r="L4" s="58"/>
      <c r="M4" s="20"/>
      <c r="N4" s="22"/>
    </row>
    <row r="5" spans="1:14" x14ac:dyDescent="0.25">
      <c r="A5" s="22" t="s">
        <v>2</v>
      </c>
      <c r="B5" s="22" t="s">
        <v>25</v>
      </c>
      <c r="C5" s="22" t="s">
        <v>26</v>
      </c>
      <c r="D5" s="23" t="s">
        <v>27</v>
      </c>
      <c r="E5" s="22">
        <v>18650</v>
      </c>
      <c r="F5" s="31">
        <v>3.2</v>
      </c>
      <c r="G5" s="22">
        <v>3.6</v>
      </c>
      <c r="H5" s="22">
        <v>4.2</v>
      </c>
      <c r="I5" s="22" t="s">
        <v>44</v>
      </c>
      <c r="J5" s="22">
        <v>4.2</v>
      </c>
      <c r="K5" s="22" t="s">
        <v>52</v>
      </c>
      <c r="L5" s="22" t="s">
        <v>48</v>
      </c>
      <c r="M5" s="22" t="s">
        <v>55</v>
      </c>
      <c r="N5" s="22" t="s">
        <v>58</v>
      </c>
    </row>
    <row r="6" spans="1:14" x14ac:dyDescent="0.25">
      <c r="A6" s="22" t="s">
        <v>3</v>
      </c>
      <c r="B6" s="22" t="s">
        <v>25</v>
      </c>
      <c r="C6" s="22" t="s">
        <v>40</v>
      </c>
      <c r="D6" s="56" t="s">
        <v>41</v>
      </c>
      <c r="E6" s="22">
        <v>18650</v>
      </c>
      <c r="F6" s="31">
        <v>2.8</v>
      </c>
      <c r="G6" s="22">
        <v>3.75</v>
      </c>
      <c r="H6" s="22">
        <v>4.3499999999999996</v>
      </c>
      <c r="I6" s="22" t="s">
        <v>50</v>
      </c>
      <c r="J6" s="22">
        <v>4.3499999999999996</v>
      </c>
      <c r="K6" s="22" t="s">
        <v>53</v>
      </c>
      <c r="L6" s="22" t="s">
        <v>51</v>
      </c>
      <c r="M6" s="22" t="s">
        <v>59</v>
      </c>
      <c r="N6" s="22" t="s">
        <v>60</v>
      </c>
    </row>
    <row r="7" spans="1:14" s="3" customFormat="1" x14ac:dyDescent="0.25">
      <c r="A7" s="22" t="s">
        <v>4</v>
      </c>
      <c r="B7" s="22" t="s">
        <v>25</v>
      </c>
      <c r="C7" s="22" t="s">
        <v>26</v>
      </c>
      <c r="D7" s="23" t="s">
        <v>27</v>
      </c>
      <c r="E7" s="22">
        <v>18650</v>
      </c>
      <c r="F7" s="31">
        <v>3.2</v>
      </c>
      <c r="G7" s="22">
        <v>3.6</v>
      </c>
      <c r="H7" s="22">
        <v>4.2</v>
      </c>
      <c r="I7" s="22" t="s">
        <v>45</v>
      </c>
      <c r="J7" s="22">
        <v>4.2</v>
      </c>
      <c r="K7" s="22" t="s">
        <v>52</v>
      </c>
      <c r="L7" s="22" t="s">
        <v>49</v>
      </c>
      <c r="M7" s="22" t="s">
        <v>55</v>
      </c>
      <c r="N7" s="22" t="s">
        <v>58</v>
      </c>
    </row>
    <row r="10" spans="1:14" ht="18.75" x14ac:dyDescent="0.3">
      <c r="A10" s="13"/>
      <c r="B10"/>
      <c r="C10"/>
    </row>
    <row r="11" spans="1:14" x14ac:dyDescent="0.25">
      <c r="C11" s="3"/>
      <c r="D11" s="2"/>
      <c r="E11" s="42"/>
      <c r="F11"/>
      <c r="G11"/>
      <c r="H11"/>
      <c r="I11"/>
      <c r="J11"/>
      <c r="K11"/>
      <c r="L11"/>
      <c r="M11"/>
      <c r="N11"/>
    </row>
    <row r="12" spans="1:14" x14ac:dyDescent="0.25">
      <c r="C12" s="3"/>
      <c r="D12" s="2"/>
      <c r="E12" s="42"/>
      <c r="F12"/>
      <c r="G12"/>
      <c r="H12"/>
      <c r="I12"/>
      <c r="J12"/>
      <c r="K12"/>
      <c r="L12"/>
      <c r="M12"/>
      <c r="N12"/>
    </row>
    <row r="13" spans="1:14" x14ac:dyDescent="0.25">
      <c r="C13" s="3"/>
      <c r="D13" s="2"/>
      <c r="E13" s="42"/>
      <c r="F13"/>
      <c r="G13"/>
      <c r="H13"/>
      <c r="I13"/>
      <c r="J13"/>
      <c r="K13"/>
      <c r="L13"/>
      <c r="M13"/>
      <c r="N13"/>
    </row>
    <row r="14" spans="1:14" x14ac:dyDescent="0.25">
      <c r="C14" s="3"/>
      <c r="D14" s="2"/>
      <c r="E14" s="42"/>
      <c r="F14"/>
      <c r="G14"/>
      <c r="H14"/>
      <c r="I14"/>
      <c r="J14"/>
      <c r="K14"/>
      <c r="L14"/>
      <c r="M14"/>
      <c r="N14"/>
    </row>
    <row r="15" spans="1:14" x14ac:dyDescent="0.25">
      <c r="B15" s="42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25">
      <c r="B16" s="42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B17" s="42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B18" s="42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C19" s="3"/>
      <c r="D19" s="2"/>
      <c r="E19" s="42"/>
      <c r="F19"/>
      <c r="G19"/>
      <c r="H19"/>
      <c r="I19"/>
      <c r="J19"/>
      <c r="K19"/>
      <c r="L19"/>
      <c r="M19"/>
      <c r="N19"/>
    </row>
    <row r="20" spans="1:14" ht="53.25" customHeight="1" x14ac:dyDescent="0.25">
      <c r="C20" s="42"/>
      <c r="D20" s="2"/>
      <c r="E20" s="42"/>
      <c r="F20"/>
      <c r="G20"/>
      <c r="H20"/>
      <c r="I20"/>
      <c r="J20"/>
      <c r="K20"/>
      <c r="L20"/>
      <c r="M20"/>
      <c r="N20"/>
    </row>
    <row r="21" spans="1:14" x14ac:dyDescent="0.25">
      <c r="C21" s="42"/>
      <c r="D21" s="2"/>
      <c r="E21" s="42"/>
      <c r="F21"/>
      <c r="G21"/>
      <c r="H21"/>
      <c r="I21"/>
      <c r="J21"/>
      <c r="K21"/>
      <c r="L21"/>
      <c r="M21"/>
      <c r="N21"/>
    </row>
    <row r="22" spans="1:14" x14ac:dyDescent="0.25">
      <c r="C22" s="42"/>
      <c r="D22" s="2"/>
      <c r="E22" s="42"/>
      <c r="F22"/>
      <c r="G22"/>
      <c r="H22"/>
      <c r="I22"/>
      <c r="J22"/>
      <c r="K22"/>
      <c r="L22"/>
      <c r="M22"/>
      <c r="N22"/>
    </row>
    <row r="23" spans="1:14" s="3" customFormat="1" x14ac:dyDescent="0.25">
      <c r="A23" s="42"/>
      <c r="B23" s="42"/>
      <c r="C23" s="42"/>
      <c r="D23" s="42"/>
      <c r="E23" s="42"/>
    </row>
    <row r="24" spans="1:14" s="3" customFormat="1" x14ac:dyDescent="0.25">
      <c r="A24" s="42"/>
      <c r="B24" s="42"/>
      <c r="C24" s="42"/>
      <c r="D24" s="42"/>
      <c r="E24" s="42"/>
    </row>
    <row r="25" spans="1:14" x14ac:dyDescent="0.25">
      <c r="C25" s="3"/>
      <c r="D25" s="2"/>
      <c r="E25" s="42"/>
      <c r="F25"/>
      <c r="G25"/>
      <c r="H25"/>
      <c r="I25"/>
      <c r="J25"/>
      <c r="K25"/>
      <c r="L25"/>
      <c r="M25"/>
      <c r="N25"/>
    </row>
    <row r="26" spans="1:14" x14ac:dyDescent="0.25">
      <c r="C26" s="3"/>
      <c r="D26" s="2"/>
      <c r="E26" s="42"/>
      <c r="F26"/>
      <c r="G26"/>
      <c r="H26"/>
      <c r="I26"/>
      <c r="J26"/>
      <c r="K26"/>
      <c r="L26"/>
      <c r="M26"/>
      <c r="N26"/>
    </row>
    <row r="27" spans="1:14" s="17" customFormat="1" x14ac:dyDescent="0.25">
      <c r="A27" s="9"/>
      <c r="B27" s="9"/>
      <c r="C27" s="59"/>
      <c r="D27" s="9"/>
      <c r="E27" s="60"/>
    </row>
    <row r="28" spans="1:14" s="17" customFormat="1" x14ac:dyDescent="0.25">
      <c r="C28" s="59"/>
      <c r="D28" s="9"/>
      <c r="E28" s="60"/>
    </row>
    <row r="29" spans="1:14" x14ac:dyDescent="0.25">
      <c r="A29"/>
      <c r="B29"/>
      <c r="C29" s="3"/>
      <c r="D29" s="2"/>
      <c r="E29" s="42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 s="3"/>
      <c r="D30" s="2"/>
      <c r="E30" s="42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 s="3"/>
      <c r="D31" s="2"/>
      <c r="E31" s="42"/>
      <c r="F31"/>
      <c r="G31"/>
      <c r="H31"/>
      <c r="I31"/>
      <c r="J31"/>
      <c r="K31"/>
      <c r="L31"/>
      <c r="M31"/>
      <c r="N31"/>
    </row>
    <row r="32" spans="1:14" x14ac:dyDescent="0.25">
      <c r="A32"/>
      <c r="B32"/>
      <c r="C32" s="3"/>
      <c r="D32" s="2"/>
      <c r="E32" s="42"/>
      <c r="F32"/>
      <c r="G32"/>
      <c r="H32"/>
      <c r="I32"/>
      <c r="J32"/>
      <c r="K32"/>
      <c r="L32"/>
      <c r="M32"/>
      <c r="N32"/>
    </row>
    <row r="33" spans="1:14" x14ac:dyDescent="0.25">
      <c r="C33" s="3"/>
      <c r="D33" s="2"/>
      <c r="E33" s="42"/>
      <c r="F33"/>
      <c r="G33"/>
      <c r="H33"/>
      <c r="I33"/>
      <c r="J33"/>
      <c r="K33"/>
      <c r="L33"/>
      <c r="M33"/>
      <c r="N33"/>
    </row>
    <row r="34" spans="1:14" x14ac:dyDescent="0.25">
      <c r="C34" s="3"/>
      <c r="D34" s="2"/>
      <c r="E34" s="42"/>
      <c r="F34"/>
      <c r="G34"/>
      <c r="H34"/>
      <c r="I34"/>
      <c r="J34"/>
      <c r="K34"/>
      <c r="L34"/>
      <c r="M34"/>
      <c r="N34"/>
    </row>
    <row r="35" spans="1:14" x14ac:dyDescent="0.25">
      <c r="C35" s="3"/>
      <c r="D35" s="2"/>
      <c r="E35" s="42"/>
      <c r="F35"/>
      <c r="G35"/>
      <c r="H35"/>
      <c r="I35"/>
      <c r="J35"/>
      <c r="K35"/>
      <c r="L35"/>
      <c r="M35"/>
      <c r="N35"/>
    </row>
    <row r="36" spans="1:14" x14ac:dyDescent="0.25">
      <c r="C36" s="3"/>
      <c r="D36" s="2"/>
      <c r="E36" s="42"/>
      <c r="F36"/>
      <c r="G36"/>
      <c r="H36"/>
      <c r="I36"/>
      <c r="J36"/>
      <c r="K36"/>
      <c r="L36"/>
      <c r="M36"/>
      <c r="N36"/>
    </row>
    <row r="37" spans="1:14" x14ac:dyDescent="0.25">
      <c r="C37" s="3"/>
      <c r="D37" s="2"/>
      <c r="E37" s="42"/>
      <c r="F37"/>
      <c r="G37"/>
      <c r="H37"/>
      <c r="I37"/>
      <c r="J37"/>
      <c r="K37"/>
      <c r="L37"/>
      <c r="M37"/>
      <c r="N37"/>
    </row>
    <row r="38" spans="1:14" s="3" customFormat="1" x14ac:dyDescent="0.25">
      <c r="A38" s="42"/>
      <c r="B38" s="42"/>
      <c r="D38" s="42"/>
      <c r="E38" s="42"/>
    </row>
    <row r="39" spans="1:14" s="3" customFormat="1" x14ac:dyDescent="0.25">
      <c r="A39" s="42"/>
      <c r="B39" s="42"/>
      <c r="C39" s="42"/>
      <c r="D39" s="42"/>
      <c r="E39" s="42"/>
    </row>
    <row r="40" spans="1:14" s="3" customFormat="1" x14ac:dyDescent="0.25">
      <c r="A40" s="42"/>
      <c r="B40" s="42"/>
      <c r="C40" s="42"/>
      <c r="D40" s="42"/>
      <c r="E40" s="42"/>
    </row>
    <row r="41" spans="1:14" s="3" customFormat="1" x14ac:dyDescent="0.25">
      <c r="A41" s="42"/>
      <c r="B41" s="42"/>
      <c r="C41" s="42"/>
      <c r="D41" s="42"/>
      <c r="E41" s="42"/>
    </row>
    <row r="42" spans="1:14" x14ac:dyDescent="0.25">
      <c r="C42" s="3"/>
      <c r="D42" s="2"/>
      <c r="E42" s="42"/>
      <c r="F42"/>
      <c r="G42"/>
      <c r="H42"/>
      <c r="I42"/>
      <c r="J42"/>
      <c r="K42"/>
      <c r="L42"/>
      <c r="M42"/>
      <c r="N42"/>
    </row>
    <row r="43" spans="1:14" x14ac:dyDescent="0.25">
      <c r="C43" s="3"/>
      <c r="D43" s="2"/>
      <c r="E43" s="42"/>
      <c r="F43"/>
      <c r="G43"/>
      <c r="H43"/>
      <c r="I43"/>
      <c r="J43"/>
      <c r="K43"/>
      <c r="L43"/>
      <c r="M43"/>
      <c r="N43"/>
    </row>
    <row r="44" spans="1:14" x14ac:dyDescent="0.25">
      <c r="C44" s="3"/>
      <c r="D44" s="2"/>
      <c r="E44" s="42"/>
      <c r="F44"/>
      <c r="G44"/>
      <c r="H44"/>
      <c r="I44"/>
      <c r="J44"/>
      <c r="K44"/>
      <c r="L44"/>
      <c r="M44"/>
      <c r="N44"/>
    </row>
    <row r="45" spans="1:14" x14ac:dyDescent="0.25">
      <c r="C45" s="3"/>
      <c r="D45" s="2"/>
      <c r="E45" s="42"/>
      <c r="F45"/>
      <c r="G45"/>
      <c r="H45"/>
      <c r="I45"/>
      <c r="J45"/>
      <c r="K45"/>
      <c r="L45"/>
      <c r="M45"/>
      <c r="N45"/>
    </row>
    <row r="46" spans="1:14" x14ac:dyDescent="0.25">
      <c r="C46" s="3"/>
      <c r="D46" s="2"/>
      <c r="E46" s="42"/>
      <c r="F46"/>
      <c r="G46"/>
      <c r="H46"/>
      <c r="I46"/>
      <c r="J46"/>
      <c r="K46"/>
      <c r="L46"/>
      <c r="M46"/>
      <c r="N46"/>
    </row>
    <row r="47" spans="1:14" x14ac:dyDescent="0.25">
      <c r="C47" s="3"/>
      <c r="D47" s="2"/>
      <c r="E47" s="42"/>
      <c r="F47"/>
      <c r="G47"/>
      <c r="H47"/>
      <c r="I47"/>
      <c r="J47"/>
      <c r="K47"/>
      <c r="L47"/>
      <c r="M47"/>
      <c r="N47"/>
    </row>
    <row r="48" spans="1:14" x14ac:dyDescent="0.25">
      <c r="C48" s="3"/>
      <c r="D48" s="2"/>
      <c r="E48" s="42"/>
      <c r="F48"/>
      <c r="G48"/>
      <c r="H48"/>
      <c r="I48"/>
      <c r="J48"/>
      <c r="K48"/>
      <c r="L48"/>
      <c r="M48"/>
      <c r="N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7" zoomScaleNormal="87" workbookViewId="0">
      <selection activeCell="F21" sqref="F21"/>
    </sheetView>
  </sheetViews>
  <sheetFormatPr defaultRowHeight="15" x14ac:dyDescent="0.25"/>
  <cols>
    <col min="1" max="1" width="22.7109375" customWidth="1"/>
    <col min="2" max="2" width="16" customWidth="1"/>
    <col min="3" max="3" width="17.7109375" customWidth="1"/>
    <col min="4" max="4" width="15" customWidth="1"/>
    <col min="5" max="5" width="24.42578125" customWidth="1"/>
    <col min="6" max="6" width="16.140625" customWidth="1"/>
    <col min="7" max="7" width="16.7109375" customWidth="1"/>
    <col min="9" max="9" width="18.85546875" customWidth="1"/>
    <col min="10" max="10" width="12.5703125" customWidth="1"/>
    <col min="11" max="11" width="14.85546875" customWidth="1"/>
  </cols>
  <sheetData>
    <row r="1" spans="1:11" ht="15.75" thickBot="1" x14ac:dyDescent="0.3">
      <c r="A1" s="80" t="s">
        <v>2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9.5" customHeight="1" thickBot="1" x14ac:dyDescent="0.3">
      <c r="A2" s="89" t="s">
        <v>109</v>
      </c>
      <c r="B2" s="90"/>
      <c r="C2" s="91"/>
    </row>
    <row r="3" spans="1:11" ht="18.75" x14ac:dyDescent="0.25">
      <c r="A3" s="61"/>
      <c r="B3" s="62"/>
      <c r="C3" s="67"/>
    </row>
    <row r="4" spans="1:11" x14ac:dyDescent="0.25">
      <c r="A4" s="63" t="s">
        <v>30</v>
      </c>
      <c r="B4" s="22"/>
      <c r="C4" s="68">
        <v>0.3</v>
      </c>
    </row>
    <row r="5" spans="1:11" x14ac:dyDescent="0.25">
      <c r="A5" s="63" t="s">
        <v>31</v>
      </c>
      <c r="B5" s="22"/>
      <c r="C5" s="68">
        <f>24/60</f>
        <v>0.4</v>
      </c>
    </row>
    <row r="6" spans="1:11" x14ac:dyDescent="0.25">
      <c r="A6" s="63" t="s">
        <v>32</v>
      </c>
      <c r="B6" s="22"/>
      <c r="C6" s="68">
        <v>1.5</v>
      </c>
    </row>
    <row r="7" spans="1:11" ht="15.75" thickBot="1" x14ac:dyDescent="0.3">
      <c r="A7" s="64" t="s">
        <v>61</v>
      </c>
      <c r="B7" s="65"/>
      <c r="C7" s="69" t="s">
        <v>83</v>
      </c>
    </row>
    <row r="8" spans="1:11" x14ac:dyDescent="0.25">
      <c r="A8" s="24"/>
      <c r="B8" s="24"/>
      <c r="C8" s="24"/>
      <c r="D8" s="10"/>
      <c r="E8" s="2"/>
      <c r="F8" s="28"/>
      <c r="G8" s="2"/>
      <c r="H8" s="2"/>
      <c r="I8" s="2"/>
    </row>
    <row r="9" spans="1:11" ht="30" x14ac:dyDescent="0.25">
      <c r="A9" s="25" t="s">
        <v>1</v>
      </c>
      <c r="B9" s="25" t="s">
        <v>0</v>
      </c>
      <c r="C9" s="57" t="s">
        <v>68</v>
      </c>
      <c r="D9" s="57" t="s">
        <v>62</v>
      </c>
      <c r="E9" s="66" t="s">
        <v>64</v>
      </c>
      <c r="F9" s="57" t="s">
        <v>65</v>
      </c>
      <c r="G9" s="28"/>
      <c r="H9" s="2"/>
      <c r="I9" s="2"/>
    </row>
    <row r="10" spans="1:11" x14ac:dyDescent="0.25">
      <c r="A10" s="22"/>
      <c r="B10" s="22"/>
      <c r="C10" s="22"/>
      <c r="D10" s="22"/>
      <c r="E10" s="21"/>
      <c r="F10" s="20"/>
      <c r="G10" s="28"/>
      <c r="H10" s="2"/>
      <c r="I10" s="2"/>
    </row>
    <row r="11" spans="1:11" x14ac:dyDescent="0.25">
      <c r="A11" s="22" t="s">
        <v>2</v>
      </c>
      <c r="B11" s="22">
        <v>0</v>
      </c>
      <c r="C11" s="22">
        <v>23</v>
      </c>
      <c r="D11" s="22">
        <f>C4*C5</f>
        <v>0.12</v>
      </c>
      <c r="E11" s="23">
        <f>D11*3600</f>
        <v>432</v>
      </c>
      <c r="F11" s="22">
        <f>D11*C11</f>
        <v>2.76</v>
      </c>
      <c r="G11" s="28"/>
      <c r="H11" s="2"/>
      <c r="I11" s="2"/>
    </row>
    <row r="12" spans="1:11" ht="15.75" thickBot="1" x14ac:dyDescent="0.3">
      <c r="A12" s="41"/>
      <c r="B12" s="42"/>
      <c r="C12" s="42"/>
    </row>
    <row r="13" spans="1:11" ht="15.75" thickBot="1" x14ac:dyDescent="0.3">
      <c r="A13" s="92" t="s">
        <v>110</v>
      </c>
      <c r="B13" s="93"/>
      <c r="C13" s="94"/>
    </row>
    <row r="14" spans="1:11" ht="18.75" x14ac:dyDescent="0.25">
      <c r="A14" s="61"/>
      <c r="B14" s="62"/>
      <c r="C14" s="67"/>
    </row>
    <row r="15" spans="1:11" x14ac:dyDescent="0.25">
      <c r="A15" s="63" t="s">
        <v>30</v>
      </c>
      <c r="B15" s="22"/>
      <c r="C15" s="68">
        <v>0.3</v>
      </c>
    </row>
    <row r="16" spans="1:11" x14ac:dyDescent="0.25">
      <c r="A16" s="63" t="s">
        <v>31</v>
      </c>
      <c r="B16" s="22"/>
      <c r="C16" s="68">
        <f>23.16/60</f>
        <v>0.38600000000000001</v>
      </c>
    </row>
    <row r="17" spans="1:11" x14ac:dyDescent="0.25">
      <c r="A17" s="63" t="s">
        <v>32</v>
      </c>
      <c r="B17" s="22"/>
      <c r="C17" s="68">
        <v>1.5</v>
      </c>
    </row>
    <row r="18" spans="1:11" ht="15.75" thickBot="1" x14ac:dyDescent="0.3">
      <c r="A18" s="64" t="s">
        <v>61</v>
      </c>
      <c r="B18" s="65"/>
      <c r="C18" s="69" t="s">
        <v>58</v>
      </c>
    </row>
    <row r="20" spans="1:11" ht="30" x14ac:dyDescent="0.25">
      <c r="A20" s="25" t="s">
        <v>1</v>
      </c>
      <c r="B20" s="25" t="s">
        <v>0</v>
      </c>
      <c r="C20" s="57" t="s">
        <v>69</v>
      </c>
      <c r="D20" s="57" t="s">
        <v>67</v>
      </c>
      <c r="E20" s="66" t="s">
        <v>117</v>
      </c>
      <c r="F20" s="57" t="s">
        <v>116</v>
      </c>
    </row>
    <row r="21" spans="1:11" x14ac:dyDescent="0.25">
      <c r="A21" s="22"/>
      <c r="B21" s="22"/>
      <c r="C21" s="22"/>
      <c r="D21" s="22"/>
      <c r="E21" s="21"/>
      <c r="F21" s="20"/>
    </row>
    <row r="22" spans="1:11" x14ac:dyDescent="0.25">
      <c r="A22" s="22" t="s">
        <v>2</v>
      </c>
      <c r="B22" s="22">
        <v>0</v>
      </c>
      <c r="C22" s="22">
        <v>1</v>
      </c>
      <c r="D22" s="22">
        <f>C15*C16</f>
        <v>0.1158</v>
      </c>
      <c r="E22" s="23">
        <f>D22*3600</f>
        <v>416.88</v>
      </c>
      <c r="F22" s="22">
        <f>D22*C22</f>
        <v>0.1158</v>
      </c>
    </row>
    <row r="23" spans="1:11" ht="15.75" thickBot="1" x14ac:dyDescent="0.3"/>
    <row r="24" spans="1:11" ht="15.75" thickBot="1" x14ac:dyDescent="0.3">
      <c r="A24" s="83" t="s">
        <v>70</v>
      </c>
      <c r="B24" s="84"/>
      <c r="C24" s="85"/>
      <c r="E24" s="83" t="s">
        <v>75</v>
      </c>
      <c r="F24" s="84"/>
      <c r="G24" s="85"/>
      <c r="I24" s="83" t="s">
        <v>113</v>
      </c>
      <c r="J24" s="84"/>
      <c r="K24" s="85"/>
    </row>
    <row r="25" spans="1:11" x14ac:dyDescent="0.25">
      <c r="A25" s="70"/>
      <c r="B25" s="62"/>
      <c r="C25" s="67"/>
      <c r="E25" s="70"/>
      <c r="F25" s="62"/>
      <c r="G25" s="67"/>
      <c r="I25" s="70"/>
      <c r="J25" s="62"/>
      <c r="K25" s="67"/>
    </row>
    <row r="26" spans="1:11" ht="30" x14ac:dyDescent="0.25">
      <c r="A26" s="58" t="s">
        <v>71</v>
      </c>
      <c r="B26" s="82" t="s">
        <v>72</v>
      </c>
      <c r="C26" s="82"/>
      <c r="E26" s="58" t="s">
        <v>71</v>
      </c>
      <c r="F26" s="82" t="s">
        <v>76</v>
      </c>
      <c r="G26" s="82"/>
      <c r="I26" s="71" t="s">
        <v>71</v>
      </c>
      <c r="J26" s="86" t="s">
        <v>77</v>
      </c>
      <c r="K26" s="86"/>
    </row>
    <row r="27" spans="1:11" x14ac:dyDescent="0.25">
      <c r="A27" s="58" t="s">
        <v>78</v>
      </c>
      <c r="B27" s="87">
        <v>4.2</v>
      </c>
      <c r="C27" s="88"/>
      <c r="E27" s="58" t="s">
        <v>79</v>
      </c>
      <c r="F27" s="87">
        <v>4.2</v>
      </c>
      <c r="G27" s="88"/>
      <c r="I27" s="71" t="s">
        <v>79</v>
      </c>
      <c r="J27" s="75">
        <v>4.2</v>
      </c>
      <c r="K27" s="76"/>
    </row>
    <row r="28" spans="1:11" x14ac:dyDescent="0.25">
      <c r="A28" s="58" t="s">
        <v>73</v>
      </c>
      <c r="B28" s="82">
        <v>0.5</v>
      </c>
      <c r="C28" s="82"/>
      <c r="E28" s="58" t="s">
        <v>73</v>
      </c>
      <c r="F28" s="82">
        <v>0.5</v>
      </c>
      <c r="G28" s="82"/>
      <c r="I28" s="58" t="s">
        <v>73</v>
      </c>
      <c r="J28" s="82">
        <v>0.5</v>
      </c>
      <c r="K28" s="82"/>
    </row>
    <row r="30" spans="1:11" ht="59.25" customHeight="1" x14ac:dyDescent="0.25">
      <c r="A30" s="25" t="s">
        <v>1</v>
      </c>
      <c r="B30" s="25" t="s">
        <v>0</v>
      </c>
      <c r="C30" s="57" t="s">
        <v>74</v>
      </c>
      <c r="E30" s="25" t="s">
        <v>1</v>
      </c>
      <c r="F30" s="25" t="s">
        <v>0</v>
      </c>
      <c r="G30" s="57" t="s">
        <v>107</v>
      </c>
      <c r="I30" s="25" t="s">
        <v>1</v>
      </c>
      <c r="J30" s="25" t="s">
        <v>0</v>
      </c>
      <c r="K30" s="57" t="s">
        <v>108</v>
      </c>
    </row>
    <row r="31" spans="1:11" x14ac:dyDescent="0.25">
      <c r="A31" s="22"/>
      <c r="B31" s="22"/>
      <c r="C31" s="22"/>
      <c r="E31" s="22"/>
      <c r="F31" s="22"/>
      <c r="G31" s="22"/>
      <c r="I31" s="22"/>
      <c r="J31" s="22"/>
      <c r="K31" s="22"/>
    </row>
    <row r="32" spans="1:11" x14ac:dyDescent="0.25">
      <c r="A32" s="22" t="s">
        <v>2</v>
      </c>
      <c r="B32" s="22">
        <v>0</v>
      </c>
      <c r="C32" s="22">
        <v>4.7899999999999998E-2</v>
      </c>
      <c r="E32" s="22" t="s">
        <v>2</v>
      </c>
      <c r="F32" s="22">
        <v>0</v>
      </c>
      <c r="G32" s="22">
        <v>2.7300000000000001E-2</v>
      </c>
      <c r="I32" s="22" t="s">
        <v>2</v>
      </c>
      <c r="J32" s="22">
        <v>0</v>
      </c>
      <c r="K32" s="22">
        <v>1.34E-2</v>
      </c>
    </row>
    <row r="34" spans="1:5" ht="18.75" x14ac:dyDescent="0.25">
      <c r="A34" s="15" t="s">
        <v>29</v>
      </c>
      <c r="B34" s="2"/>
      <c r="C34" s="2"/>
      <c r="D34" s="10"/>
      <c r="E34" s="2"/>
    </row>
    <row r="35" spans="1:5" ht="18.75" x14ac:dyDescent="0.25">
      <c r="A35" s="14"/>
      <c r="B35" s="9"/>
      <c r="C35" s="9"/>
      <c r="D35" s="16"/>
      <c r="E35" s="9"/>
    </row>
    <row r="36" spans="1:5" x14ac:dyDescent="0.25">
      <c r="A36" s="22" t="s">
        <v>30</v>
      </c>
      <c r="B36" s="20"/>
      <c r="C36" s="22">
        <v>5</v>
      </c>
      <c r="D36" s="10"/>
      <c r="E36" s="2"/>
    </row>
    <row r="37" spans="1:5" x14ac:dyDescent="0.25">
      <c r="A37" s="22" t="s">
        <v>16</v>
      </c>
      <c r="B37" s="20"/>
      <c r="C37" s="22">
        <v>1</v>
      </c>
      <c r="D37" s="10"/>
      <c r="E37" s="2"/>
    </row>
    <row r="38" spans="1:5" x14ac:dyDescent="0.25">
      <c r="A38" s="22" t="s">
        <v>33</v>
      </c>
      <c r="B38" s="20"/>
      <c r="C38" s="22">
        <v>5</v>
      </c>
      <c r="D38" s="10"/>
      <c r="E38" s="2"/>
    </row>
    <row r="39" spans="1:5" x14ac:dyDescent="0.25">
      <c r="A39" s="24"/>
      <c r="B39" s="26"/>
      <c r="C39" s="24"/>
      <c r="D39" s="10"/>
      <c r="E39" s="2"/>
    </row>
    <row r="40" spans="1:5" x14ac:dyDescent="0.25">
      <c r="A40" s="25" t="s">
        <v>1</v>
      </c>
      <c r="B40" s="25" t="s">
        <v>0</v>
      </c>
      <c r="C40" s="25" t="s">
        <v>42</v>
      </c>
      <c r="D40" s="25" t="s">
        <v>111</v>
      </c>
      <c r="E40" s="55" t="s">
        <v>36</v>
      </c>
    </row>
    <row r="41" spans="1:5" x14ac:dyDescent="0.25">
      <c r="A41" s="22"/>
      <c r="B41" s="22"/>
      <c r="C41" s="22"/>
      <c r="D41" s="22"/>
      <c r="E41" s="30"/>
    </row>
    <row r="42" spans="1:5" x14ac:dyDescent="0.25">
      <c r="A42" s="22" t="s">
        <v>2</v>
      </c>
      <c r="B42" s="22">
        <v>0</v>
      </c>
      <c r="C42" s="22">
        <v>28</v>
      </c>
      <c r="D42" s="22">
        <f>C36*(C37/3600)</f>
        <v>1.3888888888888889E-3</v>
      </c>
      <c r="E42" s="31">
        <f>D42*C42</f>
        <v>3.888888888888889E-2</v>
      </c>
    </row>
    <row r="45" spans="1:5" ht="15.75" thickBot="1" x14ac:dyDescent="0.3"/>
    <row r="46" spans="1:5" ht="27" thickBot="1" x14ac:dyDescent="0.45">
      <c r="A46" s="77" t="s">
        <v>80</v>
      </c>
      <c r="B46" s="78"/>
      <c r="C46" s="78"/>
      <c r="D46" s="79"/>
      <c r="E46" s="73">
        <f>(F11+F22+C32+G32+K32)-E42</f>
        <v>2.9255111111111107</v>
      </c>
    </row>
  </sheetData>
  <mergeCells count="16">
    <mergeCell ref="J27:K27"/>
    <mergeCell ref="A46:D46"/>
    <mergeCell ref="A1:K1"/>
    <mergeCell ref="B26:C26"/>
    <mergeCell ref="B28:C28"/>
    <mergeCell ref="E24:G24"/>
    <mergeCell ref="F26:G26"/>
    <mergeCell ref="F28:G28"/>
    <mergeCell ref="I24:K24"/>
    <mergeCell ref="J26:K26"/>
    <mergeCell ref="J28:K28"/>
    <mergeCell ref="B27:C27"/>
    <mergeCell ref="F27:G27"/>
    <mergeCell ref="A2:C2"/>
    <mergeCell ref="A13:C13"/>
    <mergeCell ref="A24:C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6" zoomScale="84" zoomScaleNormal="84" workbookViewId="0">
      <selection activeCell="A23" sqref="A23"/>
    </sheetView>
  </sheetViews>
  <sheetFormatPr defaultRowHeight="15" x14ac:dyDescent="0.25"/>
  <cols>
    <col min="1" max="1" width="24.28515625" customWidth="1"/>
    <col min="2" max="2" width="17.140625" customWidth="1"/>
    <col min="3" max="3" width="21.7109375" customWidth="1"/>
    <col min="4" max="4" width="15.140625" customWidth="1"/>
    <col min="5" max="5" width="22.42578125" customWidth="1"/>
    <col min="6" max="6" width="16" customWidth="1"/>
    <col min="7" max="7" width="23.42578125" customWidth="1"/>
    <col min="9" max="9" width="20.85546875" customWidth="1"/>
    <col min="11" max="11" width="19.85546875" customWidth="1"/>
  </cols>
  <sheetData>
    <row r="1" spans="1:11" ht="15.75" thickBot="1" x14ac:dyDescent="0.3">
      <c r="A1" s="80" t="s">
        <v>4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6.5" thickBot="1" x14ac:dyDescent="0.3">
      <c r="A2" s="89" t="s">
        <v>63</v>
      </c>
      <c r="B2" s="90"/>
      <c r="C2" s="91"/>
    </row>
    <row r="3" spans="1:11" ht="18.75" x14ac:dyDescent="0.25">
      <c r="A3" s="61"/>
      <c r="B3" s="62"/>
      <c r="C3" s="67"/>
    </row>
    <row r="4" spans="1:11" x14ac:dyDescent="0.25">
      <c r="A4" s="63" t="s">
        <v>30</v>
      </c>
      <c r="B4" s="22"/>
      <c r="C4" s="68">
        <v>0.3</v>
      </c>
    </row>
    <row r="5" spans="1:11" x14ac:dyDescent="0.25">
      <c r="A5" s="63" t="s">
        <v>31</v>
      </c>
      <c r="B5" s="22"/>
      <c r="C5" s="68">
        <f>24/60</f>
        <v>0.4</v>
      </c>
    </row>
    <row r="6" spans="1:11" x14ac:dyDescent="0.25">
      <c r="A6" s="63" t="s">
        <v>32</v>
      </c>
      <c r="B6" s="22"/>
      <c r="C6" s="68">
        <v>1.5</v>
      </c>
    </row>
    <row r="7" spans="1:11" ht="15.75" thickBot="1" x14ac:dyDescent="0.3">
      <c r="A7" s="64" t="s">
        <v>61</v>
      </c>
      <c r="B7" s="65"/>
      <c r="C7" s="69" t="s">
        <v>83</v>
      </c>
    </row>
    <row r="8" spans="1:11" x14ac:dyDescent="0.25">
      <c r="A8" s="24"/>
      <c r="B8" s="24"/>
      <c r="C8" s="24"/>
      <c r="D8" s="10"/>
      <c r="E8" s="2"/>
      <c r="F8" s="28"/>
      <c r="G8" s="2"/>
      <c r="H8" s="2"/>
      <c r="I8" s="2"/>
    </row>
    <row r="9" spans="1:11" ht="60" x14ac:dyDescent="0.25">
      <c r="A9" s="25" t="s">
        <v>1</v>
      </c>
      <c r="B9" s="25" t="s">
        <v>0</v>
      </c>
      <c r="C9" s="57" t="s">
        <v>68</v>
      </c>
      <c r="D9" s="57" t="s">
        <v>62</v>
      </c>
      <c r="E9" s="66" t="s">
        <v>64</v>
      </c>
      <c r="F9" s="57" t="s">
        <v>65</v>
      </c>
      <c r="G9" s="28"/>
      <c r="H9" s="2"/>
      <c r="I9" s="2"/>
    </row>
    <row r="10" spans="1:11" x14ac:dyDescent="0.25">
      <c r="A10" s="22"/>
      <c r="B10" s="22"/>
      <c r="C10" s="22"/>
      <c r="D10" s="22"/>
      <c r="E10" s="21"/>
      <c r="F10" s="20"/>
      <c r="G10" s="28"/>
      <c r="H10" s="2"/>
      <c r="I10" s="2"/>
    </row>
    <row r="11" spans="1:11" x14ac:dyDescent="0.25">
      <c r="A11" s="22" t="s">
        <v>4</v>
      </c>
      <c r="B11" s="22">
        <v>1</v>
      </c>
      <c r="C11" s="22">
        <v>23</v>
      </c>
      <c r="D11" s="22">
        <f>C4*C5</f>
        <v>0.12</v>
      </c>
      <c r="E11" s="23">
        <f>D11*3600</f>
        <v>432</v>
      </c>
      <c r="F11" s="22">
        <f>D11*C11</f>
        <v>2.76</v>
      </c>
      <c r="G11" s="28"/>
      <c r="H11" s="2"/>
      <c r="I11" s="2"/>
    </row>
    <row r="12" spans="1:11" ht="15.75" thickBot="1" x14ac:dyDescent="0.3">
      <c r="A12" s="41"/>
      <c r="B12" s="42"/>
      <c r="C12" s="42"/>
    </row>
    <row r="13" spans="1:11" ht="15.75" thickBot="1" x14ac:dyDescent="0.3">
      <c r="A13" s="92" t="s">
        <v>66</v>
      </c>
      <c r="B13" s="93"/>
      <c r="C13" s="94"/>
    </row>
    <row r="14" spans="1:11" ht="18.75" x14ac:dyDescent="0.25">
      <c r="A14" s="61"/>
      <c r="B14" s="62"/>
      <c r="C14" s="67"/>
    </row>
    <row r="15" spans="1:11" x14ac:dyDescent="0.25">
      <c r="A15" s="63" t="s">
        <v>30</v>
      </c>
      <c r="B15" s="22"/>
      <c r="C15" s="68">
        <v>0.3</v>
      </c>
    </row>
    <row r="16" spans="1:11" x14ac:dyDescent="0.25">
      <c r="A16" s="63" t="s">
        <v>31</v>
      </c>
      <c r="B16" s="22"/>
      <c r="C16" s="68">
        <f>24/60</f>
        <v>0.4</v>
      </c>
    </row>
    <row r="17" spans="1:11" x14ac:dyDescent="0.25">
      <c r="A17" s="63" t="s">
        <v>32</v>
      </c>
      <c r="B17" s="22"/>
      <c r="C17" s="68">
        <v>1.5</v>
      </c>
    </row>
    <row r="18" spans="1:11" ht="15.75" thickBot="1" x14ac:dyDescent="0.3">
      <c r="A18" s="64" t="s">
        <v>61</v>
      </c>
      <c r="B18" s="65"/>
      <c r="C18" s="69" t="s">
        <v>58</v>
      </c>
    </row>
    <row r="20" spans="1:11" ht="30" x14ac:dyDescent="0.25">
      <c r="A20" s="25" t="s">
        <v>1</v>
      </c>
      <c r="B20" s="25" t="s">
        <v>0</v>
      </c>
      <c r="C20" s="57" t="s">
        <v>69</v>
      </c>
      <c r="D20" s="57" t="s">
        <v>67</v>
      </c>
      <c r="E20" s="66" t="s">
        <v>115</v>
      </c>
      <c r="F20" s="57" t="s">
        <v>116</v>
      </c>
    </row>
    <row r="21" spans="1:11" x14ac:dyDescent="0.25">
      <c r="A21" s="22"/>
      <c r="B21" s="22"/>
      <c r="C21" s="22"/>
      <c r="D21" s="22"/>
      <c r="E21" s="21"/>
      <c r="F21" s="20"/>
    </row>
    <row r="22" spans="1:11" x14ac:dyDescent="0.25">
      <c r="A22" s="22" t="s">
        <v>4</v>
      </c>
      <c r="B22" s="22">
        <v>1</v>
      </c>
      <c r="C22" s="22">
        <v>1</v>
      </c>
      <c r="D22" s="22">
        <f>C15*C16</f>
        <v>0.12</v>
      </c>
      <c r="E22" s="23">
        <f>D22*3600</f>
        <v>432</v>
      </c>
      <c r="F22" s="22">
        <f>D22*C22</f>
        <v>0.12</v>
      </c>
    </row>
    <row r="23" spans="1:11" ht="15.75" thickBot="1" x14ac:dyDescent="0.3"/>
    <row r="24" spans="1:11" ht="15.75" thickBot="1" x14ac:dyDescent="0.3">
      <c r="A24" s="83" t="s">
        <v>70</v>
      </c>
      <c r="B24" s="84"/>
      <c r="C24" s="85"/>
      <c r="E24" s="83" t="s">
        <v>75</v>
      </c>
      <c r="F24" s="84"/>
      <c r="G24" s="85"/>
      <c r="I24" s="83" t="s">
        <v>113</v>
      </c>
      <c r="J24" s="84"/>
      <c r="K24" s="85"/>
    </row>
    <row r="25" spans="1:11" x14ac:dyDescent="0.25">
      <c r="A25" s="70"/>
      <c r="B25" s="62"/>
      <c r="C25" s="67"/>
      <c r="E25" s="70"/>
      <c r="F25" s="62"/>
      <c r="G25" s="67"/>
      <c r="I25" s="70"/>
      <c r="J25" s="62"/>
      <c r="K25" s="67"/>
    </row>
    <row r="26" spans="1:11" ht="15.75" customHeight="1" x14ac:dyDescent="0.25">
      <c r="A26" s="58" t="s">
        <v>71</v>
      </c>
      <c r="B26" s="82" t="s">
        <v>72</v>
      </c>
      <c r="C26" s="82"/>
      <c r="E26" s="58" t="s">
        <v>71</v>
      </c>
      <c r="F26" s="82" t="s">
        <v>76</v>
      </c>
      <c r="G26" s="82"/>
      <c r="I26" s="72" t="s">
        <v>71</v>
      </c>
      <c r="J26" s="86" t="s">
        <v>77</v>
      </c>
      <c r="K26" s="86"/>
    </row>
    <row r="27" spans="1:11" ht="19.5" customHeight="1" x14ac:dyDescent="0.25">
      <c r="A27" s="58" t="s">
        <v>78</v>
      </c>
      <c r="B27" s="87">
        <v>4.2</v>
      </c>
      <c r="C27" s="88"/>
      <c r="E27" s="58" t="s">
        <v>79</v>
      </c>
      <c r="F27" s="87">
        <v>4.2</v>
      </c>
      <c r="G27" s="88"/>
      <c r="I27" s="71" t="s">
        <v>79</v>
      </c>
      <c r="J27" s="75">
        <v>4.2</v>
      </c>
      <c r="K27" s="76"/>
    </row>
    <row r="28" spans="1:11" x14ac:dyDescent="0.25">
      <c r="A28" s="58" t="s">
        <v>73</v>
      </c>
      <c r="B28" s="82">
        <v>0.5</v>
      </c>
      <c r="C28" s="82"/>
      <c r="E28" s="58" t="s">
        <v>73</v>
      </c>
      <c r="F28" s="82">
        <v>0.5</v>
      </c>
      <c r="G28" s="82"/>
      <c r="I28" s="58" t="s">
        <v>73</v>
      </c>
      <c r="J28" s="82">
        <v>0.5</v>
      </c>
      <c r="K28" s="82"/>
    </row>
    <row r="30" spans="1:11" ht="46.5" customHeight="1" x14ac:dyDescent="0.25">
      <c r="A30" s="25" t="s">
        <v>1</v>
      </c>
      <c r="B30" s="25" t="s">
        <v>0</v>
      </c>
      <c r="C30" s="57" t="s">
        <v>74</v>
      </c>
      <c r="E30" s="25" t="s">
        <v>1</v>
      </c>
      <c r="F30" s="25" t="s">
        <v>0</v>
      </c>
      <c r="G30" s="57" t="s">
        <v>107</v>
      </c>
      <c r="I30" s="25" t="s">
        <v>1</v>
      </c>
      <c r="J30" s="25" t="s">
        <v>0</v>
      </c>
      <c r="K30" s="57" t="s">
        <v>108</v>
      </c>
    </row>
    <row r="31" spans="1:11" x14ac:dyDescent="0.25">
      <c r="A31" s="22"/>
      <c r="B31" s="22"/>
      <c r="C31" s="22"/>
      <c r="E31" s="22"/>
      <c r="F31" s="22"/>
      <c r="G31" s="22"/>
      <c r="I31" s="22"/>
      <c r="J31" s="22"/>
      <c r="K31" s="22"/>
    </row>
    <row r="32" spans="1:11" x14ac:dyDescent="0.25">
      <c r="A32" s="22" t="s">
        <v>4</v>
      </c>
      <c r="B32" s="22">
        <v>1</v>
      </c>
      <c r="C32" s="22">
        <v>4.9320000000000003E-2</v>
      </c>
      <c r="E32" s="22" t="s">
        <v>4</v>
      </c>
      <c r="F32" s="22">
        <v>1</v>
      </c>
      <c r="G32" s="22">
        <v>2.75E-2</v>
      </c>
      <c r="I32" s="22" t="s">
        <v>4</v>
      </c>
      <c r="J32" s="22">
        <v>1</v>
      </c>
      <c r="K32" s="22">
        <v>1.29E-2</v>
      </c>
    </row>
    <row r="35" spans="1:5" ht="18.75" x14ac:dyDescent="0.25">
      <c r="A35" s="15" t="s">
        <v>29</v>
      </c>
      <c r="B35" s="2"/>
      <c r="C35" s="2"/>
      <c r="D35" s="10"/>
      <c r="E35" s="2"/>
    </row>
    <row r="36" spans="1:5" ht="18.75" x14ac:dyDescent="0.25">
      <c r="A36" s="14"/>
      <c r="B36" s="9"/>
      <c r="C36" s="9"/>
      <c r="D36" s="16"/>
      <c r="E36" s="9"/>
    </row>
    <row r="37" spans="1:5" x14ac:dyDescent="0.25">
      <c r="A37" s="22" t="s">
        <v>30</v>
      </c>
      <c r="B37" s="20"/>
      <c r="C37" s="22">
        <v>5</v>
      </c>
      <c r="D37" s="10"/>
      <c r="E37" s="2"/>
    </row>
    <row r="38" spans="1:5" x14ac:dyDescent="0.25">
      <c r="A38" s="22" t="s">
        <v>16</v>
      </c>
      <c r="B38" s="20"/>
      <c r="C38" s="22">
        <v>1</v>
      </c>
      <c r="D38" s="10"/>
      <c r="E38" s="2"/>
    </row>
    <row r="39" spans="1:5" x14ac:dyDescent="0.25">
      <c r="A39" s="22" t="s">
        <v>33</v>
      </c>
      <c r="B39" s="20"/>
      <c r="C39" s="22">
        <v>5</v>
      </c>
      <c r="D39" s="10"/>
      <c r="E39" s="2"/>
    </row>
    <row r="40" spans="1:5" x14ac:dyDescent="0.25">
      <c r="A40" s="24"/>
      <c r="B40" s="26"/>
      <c r="C40" s="24"/>
      <c r="D40" s="10"/>
      <c r="E40" s="2"/>
    </row>
    <row r="41" spans="1:5" x14ac:dyDescent="0.25">
      <c r="A41" s="25" t="s">
        <v>1</v>
      </c>
      <c r="B41" s="25" t="s">
        <v>0</v>
      </c>
      <c r="C41" s="25" t="s">
        <v>42</v>
      </c>
      <c r="D41" s="25" t="s">
        <v>112</v>
      </c>
      <c r="E41" s="55" t="s">
        <v>36</v>
      </c>
    </row>
    <row r="42" spans="1:5" x14ac:dyDescent="0.25">
      <c r="A42" s="22"/>
      <c r="B42" s="22"/>
      <c r="C42" s="22"/>
      <c r="D42" s="22"/>
      <c r="E42" s="30"/>
    </row>
    <row r="43" spans="1:5" x14ac:dyDescent="0.25">
      <c r="A43" s="22" t="s">
        <v>2</v>
      </c>
      <c r="B43" s="22">
        <v>0</v>
      </c>
      <c r="C43" s="22">
        <v>28</v>
      </c>
      <c r="D43" s="22">
        <f>C37*(C38/3600)</f>
        <v>1.3888888888888889E-3</v>
      </c>
      <c r="E43" s="31">
        <f>D43*C43</f>
        <v>3.888888888888889E-2</v>
      </c>
    </row>
    <row r="46" spans="1:5" ht="15.75" thickBot="1" x14ac:dyDescent="0.3"/>
    <row r="47" spans="1:5" ht="27" thickBot="1" x14ac:dyDescent="0.45">
      <c r="A47" s="77" t="s">
        <v>80</v>
      </c>
      <c r="B47" s="78"/>
      <c r="C47" s="78"/>
      <c r="D47" s="79"/>
      <c r="E47" s="73">
        <f>(F11+F22+C32+G32+K32)-E43</f>
        <v>2.9308311111111109</v>
      </c>
    </row>
  </sheetData>
  <mergeCells count="16">
    <mergeCell ref="B28:C28"/>
    <mergeCell ref="F28:G28"/>
    <mergeCell ref="J28:K28"/>
    <mergeCell ref="A47:D47"/>
    <mergeCell ref="A1:K1"/>
    <mergeCell ref="B26:C26"/>
    <mergeCell ref="F26:G26"/>
    <mergeCell ref="J26:K26"/>
    <mergeCell ref="B27:C27"/>
    <mergeCell ref="F27:G27"/>
    <mergeCell ref="J27:K27"/>
    <mergeCell ref="A2:C2"/>
    <mergeCell ref="A13:C13"/>
    <mergeCell ref="A24:C24"/>
    <mergeCell ref="E24:G24"/>
    <mergeCell ref="I24:K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31" zoomScale="75" zoomScaleNormal="75" workbookViewId="0">
      <selection activeCell="G66" sqref="G66"/>
    </sheetView>
  </sheetViews>
  <sheetFormatPr defaultRowHeight="15" x14ac:dyDescent="0.25"/>
  <cols>
    <col min="1" max="1" width="26.28515625" customWidth="1"/>
    <col min="2" max="2" width="17.7109375" customWidth="1"/>
    <col min="3" max="3" width="20.85546875" customWidth="1"/>
    <col min="4" max="4" width="15.5703125" customWidth="1"/>
    <col min="5" max="5" width="23.28515625" customWidth="1"/>
    <col min="6" max="7" width="17.7109375" customWidth="1"/>
    <col min="9" max="9" width="25.5703125" customWidth="1"/>
    <col min="10" max="10" width="14.140625" customWidth="1"/>
    <col min="11" max="11" width="21.85546875" customWidth="1"/>
  </cols>
  <sheetData>
    <row r="1" spans="1:11" ht="15.75" thickBot="1" x14ac:dyDescent="0.3">
      <c r="A1" s="80" t="s">
        <v>3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6.5" thickBot="1" x14ac:dyDescent="0.3">
      <c r="A2" s="89" t="s">
        <v>81</v>
      </c>
      <c r="B2" s="90"/>
      <c r="C2" s="91"/>
    </row>
    <row r="3" spans="1:11" ht="18.75" x14ac:dyDescent="0.25">
      <c r="A3" s="61"/>
      <c r="B3" s="62"/>
      <c r="C3" s="67"/>
    </row>
    <row r="4" spans="1:11" x14ac:dyDescent="0.25">
      <c r="A4" s="63" t="s">
        <v>30</v>
      </c>
      <c r="B4" s="22"/>
      <c r="C4" s="68">
        <v>0.3</v>
      </c>
    </row>
    <row r="5" spans="1:11" x14ac:dyDescent="0.25">
      <c r="A5" s="63" t="s">
        <v>31</v>
      </c>
      <c r="B5" s="22"/>
      <c r="C5" s="68">
        <f>24/60</f>
        <v>0.4</v>
      </c>
    </row>
    <row r="6" spans="1:11" x14ac:dyDescent="0.25">
      <c r="A6" s="63" t="s">
        <v>32</v>
      </c>
      <c r="B6" s="22"/>
      <c r="C6" s="68">
        <v>1.5</v>
      </c>
    </row>
    <row r="7" spans="1:11" ht="15.75" thickBot="1" x14ac:dyDescent="0.3">
      <c r="A7" s="64" t="s">
        <v>61</v>
      </c>
      <c r="B7" s="65"/>
      <c r="C7" s="69" t="s">
        <v>82</v>
      </c>
    </row>
    <row r="8" spans="1:11" x14ac:dyDescent="0.25">
      <c r="A8" s="24"/>
      <c r="B8" s="24"/>
      <c r="C8" s="24"/>
      <c r="D8" s="10"/>
      <c r="E8" s="2"/>
      <c r="F8" s="28"/>
      <c r="G8" s="2"/>
      <c r="H8" s="2"/>
      <c r="I8" s="2"/>
    </row>
    <row r="9" spans="1:11" ht="33.75" customHeight="1" x14ac:dyDescent="0.25">
      <c r="A9" s="25" t="s">
        <v>1</v>
      </c>
      <c r="B9" s="25" t="s">
        <v>0</v>
      </c>
      <c r="C9" s="57" t="s">
        <v>84</v>
      </c>
      <c r="D9" s="57" t="s">
        <v>85</v>
      </c>
      <c r="E9" s="66" t="s">
        <v>86</v>
      </c>
      <c r="F9" s="57" t="s">
        <v>87</v>
      </c>
      <c r="G9" s="28"/>
      <c r="H9" s="2"/>
      <c r="I9" s="2"/>
    </row>
    <row r="10" spans="1:11" x14ac:dyDescent="0.25">
      <c r="A10" s="22"/>
      <c r="B10" s="22"/>
      <c r="C10" s="22"/>
      <c r="D10" s="22"/>
      <c r="E10" s="21"/>
      <c r="F10" s="20"/>
      <c r="G10" s="28"/>
      <c r="H10" s="2"/>
      <c r="I10" s="2"/>
    </row>
    <row r="11" spans="1:11" x14ac:dyDescent="0.25">
      <c r="A11" s="22" t="s">
        <v>3</v>
      </c>
      <c r="B11" s="22">
        <v>2</v>
      </c>
      <c r="C11" s="22">
        <v>16</v>
      </c>
      <c r="D11" s="22">
        <f>C4*C5</f>
        <v>0.12</v>
      </c>
      <c r="E11" s="23">
        <f>D11*3600</f>
        <v>432</v>
      </c>
      <c r="F11" s="22">
        <f>D11*C11</f>
        <v>1.92</v>
      </c>
      <c r="G11" s="28"/>
      <c r="H11" s="2"/>
      <c r="I11" s="2"/>
    </row>
    <row r="12" spans="1:11" ht="15.75" thickBot="1" x14ac:dyDescent="0.3">
      <c r="A12" s="41"/>
      <c r="B12" s="42"/>
      <c r="C12" s="42"/>
    </row>
    <row r="13" spans="1:11" ht="15.75" thickBot="1" x14ac:dyDescent="0.3">
      <c r="A13" s="92" t="s">
        <v>88</v>
      </c>
      <c r="B13" s="93"/>
      <c r="C13" s="94"/>
    </row>
    <row r="14" spans="1:11" ht="18.75" x14ac:dyDescent="0.25">
      <c r="A14" s="61"/>
      <c r="B14" s="62"/>
      <c r="C14" s="67"/>
    </row>
    <row r="15" spans="1:11" x14ac:dyDescent="0.25">
      <c r="A15" s="63" t="s">
        <v>30</v>
      </c>
      <c r="B15" s="22"/>
      <c r="C15" s="68">
        <v>0.3</v>
      </c>
    </row>
    <row r="16" spans="1:11" x14ac:dyDescent="0.25">
      <c r="A16" s="63" t="s">
        <v>31</v>
      </c>
      <c r="B16" s="22"/>
      <c r="C16" s="68">
        <f>12.6/60</f>
        <v>0.21</v>
      </c>
    </row>
    <row r="17" spans="1:6" x14ac:dyDescent="0.25">
      <c r="A17" s="63" t="s">
        <v>32</v>
      </c>
      <c r="B17" s="22"/>
      <c r="C17" s="68">
        <v>1.5</v>
      </c>
    </row>
    <row r="18" spans="1:6" ht="15.75" thickBot="1" x14ac:dyDescent="0.3">
      <c r="A18" s="64" t="s">
        <v>61</v>
      </c>
      <c r="B18" s="65"/>
      <c r="C18" s="69" t="s">
        <v>82</v>
      </c>
    </row>
    <row r="20" spans="1:6" ht="30" x14ac:dyDescent="0.25">
      <c r="A20" s="25" t="s">
        <v>1</v>
      </c>
      <c r="B20" s="25" t="s">
        <v>0</v>
      </c>
      <c r="C20" s="57" t="s">
        <v>89</v>
      </c>
      <c r="D20" s="57" t="s">
        <v>90</v>
      </c>
      <c r="E20" s="66" t="s">
        <v>91</v>
      </c>
      <c r="F20" s="57" t="s">
        <v>92</v>
      </c>
    </row>
    <row r="21" spans="1:6" x14ac:dyDescent="0.25">
      <c r="A21" s="22"/>
      <c r="B21" s="22"/>
      <c r="C21" s="22"/>
      <c r="D21" s="22"/>
      <c r="E21" s="21"/>
      <c r="F21" s="20"/>
    </row>
    <row r="22" spans="1:6" x14ac:dyDescent="0.25">
      <c r="A22" s="22" t="s">
        <v>3</v>
      </c>
      <c r="B22" s="22">
        <v>2</v>
      </c>
      <c r="C22" s="22">
        <v>1</v>
      </c>
      <c r="D22" s="22">
        <f>C15*C16</f>
        <v>6.3E-2</v>
      </c>
      <c r="E22" s="23">
        <f>D22*3600</f>
        <v>226.8</v>
      </c>
      <c r="F22" s="22">
        <f>D22*C22</f>
        <v>6.3E-2</v>
      </c>
    </row>
    <row r="23" spans="1:6" ht="15.75" thickBot="1" x14ac:dyDescent="0.3">
      <c r="A23" s="24"/>
      <c r="B23" s="24"/>
      <c r="C23" s="24"/>
      <c r="D23" s="24"/>
      <c r="E23" s="43"/>
      <c r="F23" s="24"/>
    </row>
    <row r="24" spans="1:6" ht="15.75" thickBot="1" x14ac:dyDescent="0.3">
      <c r="A24" s="92" t="s">
        <v>93</v>
      </c>
      <c r="B24" s="93"/>
      <c r="C24" s="94"/>
    </row>
    <row r="25" spans="1:6" ht="18.75" x14ac:dyDescent="0.25">
      <c r="A25" s="61"/>
      <c r="B25" s="62"/>
      <c r="C25" s="67"/>
    </row>
    <row r="26" spans="1:6" x14ac:dyDescent="0.25">
      <c r="A26" s="63" t="s">
        <v>30</v>
      </c>
      <c r="B26" s="22"/>
      <c r="C26" s="68">
        <v>0.3</v>
      </c>
    </row>
    <row r="27" spans="1:6" x14ac:dyDescent="0.25">
      <c r="A27" s="63" t="s">
        <v>31</v>
      </c>
      <c r="B27" s="22"/>
      <c r="C27" s="68">
        <f>24/60</f>
        <v>0.4</v>
      </c>
    </row>
    <row r="28" spans="1:6" x14ac:dyDescent="0.25">
      <c r="A28" s="63" t="s">
        <v>32</v>
      </c>
      <c r="B28" s="22"/>
      <c r="C28" s="68">
        <v>1.5</v>
      </c>
    </row>
    <row r="29" spans="1:6" ht="15.75" thickBot="1" x14ac:dyDescent="0.3">
      <c r="A29" s="64" t="s">
        <v>61</v>
      </c>
      <c r="B29" s="65"/>
      <c r="C29" s="69" t="s">
        <v>82</v>
      </c>
    </row>
    <row r="31" spans="1:6" ht="30" x14ac:dyDescent="0.25">
      <c r="A31" s="25" t="s">
        <v>1</v>
      </c>
      <c r="B31" s="25" t="s">
        <v>0</v>
      </c>
      <c r="C31" s="57" t="s">
        <v>99</v>
      </c>
      <c r="D31" s="57" t="s">
        <v>100</v>
      </c>
      <c r="E31" s="66" t="s">
        <v>101</v>
      </c>
      <c r="F31" s="57" t="s">
        <v>102</v>
      </c>
    </row>
    <row r="32" spans="1:6" x14ac:dyDescent="0.25">
      <c r="A32" s="22"/>
      <c r="B32" s="22"/>
      <c r="C32" s="22"/>
      <c r="D32" s="22"/>
      <c r="E32" s="21"/>
      <c r="F32" s="20"/>
    </row>
    <row r="33" spans="1:11" x14ac:dyDescent="0.25">
      <c r="A33" s="22" t="s">
        <v>3</v>
      </c>
      <c r="B33" s="22">
        <v>2</v>
      </c>
      <c r="C33" s="22">
        <v>2</v>
      </c>
      <c r="D33" s="22">
        <f>C26*C27</f>
        <v>0.12</v>
      </c>
      <c r="E33" s="23">
        <f>D33*3600</f>
        <v>432</v>
      </c>
      <c r="F33" s="22">
        <f>D33*C33</f>
        <v>0.24</v>
      </c>
    </row>
    <row r="34" spans="1:11" ht="15.75" thickBot="1" x14ac:dyDescent="0.3">
      <c r="A34" s="24"/>
      <c r="B34" s="24"/>
      <c r="C34" s="24"/>
      <c r="D34" s="24"/>
      <c r="E34" s="43"/>
      <c r="F34" s="24"/>
    </row>
    <row r="35" spans="1:11" ht="15.75" thickBot="1" x14ac:dyDescent="0.3">
      <c r="A35" s="92" t="s">
        <v>94</v>
      </c>
      <c r="B35" s="93"/>
      <c r="C35" s="94"/>
    </row>
    <row r="36" spans="1:11" ht="18.75" x14ac:dyDescent="0.25">
      <c r="A36" s="61"/>
      <c r="B36" s="62"/>
      <c r="C36" s="67"/>
    </row>
    <row r="37" spans="1:11" x14ac:dyDescent="0.25">
      <c r="A37" s="63" t="s">
        <v>30</v>
      </c>
      <c r="B37" s="22"/>
      <c r="C37" s="68">
        <v>0.3</v>
      </c>
    </row>
    <row r="38" spans="1:11" x14ac:dyDescent="0.25">
      <c r="A38" s="63" t="s">
        <v>31</v>
      </c>
      <c r="B38" s="22"/>
      <c r="C38" s="68">
        <f>14.78/60</f>
        <v>0.24633333333333332</v>
      </c>
    </row>
    <row r="39" spans="1:11" x14ac:dyDescent="0.25">
      <c r="A39" s="63" t="s">
        <v>32</v>
      </c>
      <c r="B39" s="22"/>
      <c r="C39" s="68">
        <v>1.5</v>
      </c>
    </row>
    <row r="40" spans="1:11" ht="15.75" thickBot="1" x14ac:dyDescent="0.3">
      <c r="A40" s="64" t="s">
        <v>61</v>
      </c>
      <c r="B40" s="65"/>
      <c r="C40" s="69" t="s">
        <v>82</v>
      </c>
    </row>
    <row r="42" spans="1:11" ht="30" x14ac:dyDescent="0.25">
      <c r="A42" s="25" t="s">
        <v>1</v>
      </c>
      <c r="B42" s="25" t="s">
        <v>0</v>
      </c>
      <c r="C42" s="57" t="s">
        <v>103</v>
      </c>
      <c r="D42" s="57" t="s">
        <v>104</v>
      </c>
      <c r="E42" s="66" t="s">
        <v>105</v>
      </c>
      <c r="F42" s="57" t="s">
        <v>106</v>
      </c>
    </row>
    <row r="43" spans="1:11" x14ac:dyDescent="0.25">
      <c r="A43" s="22"/>
      <c r="B43" s="22"/>
      <c r="C43" s="22"/>
      <c r="D43" s="22"/>
      <c r="E43" s="21"/>
      <c r="F43" s="20"/>
    </row>
    <row r="44" spans="1:11" x14ac:dyDescent="0.25">
      <c r="A44" s="22" t="s">
        <v>3</v>
      </c>
      <c r="B44" s="22">
        <v>2</v>
      </c>
      <c r="C44" s="22">
        <v>1</v>
      </c>
      <c r="D44" s="22">
        <f>C37*C38</f>
        <v>7.3899999999999993E-2</v>
      </c>
      <c r="E44" s="23">
        <f>D44*3600</f>
        <v>266.03999999999996</v>
      </c>
      <c r="F44" s="22">
        <f>D44*C44</f>
        <v>7.3899999999999993E-2</v>
      </c>
    </row>
    <row r="45" spans="1:11" ht="15.75" thickBot="1" x14ac:dyDescent="0.3">
      <c r="A45" s="24"/>
      <c r="B45" s="24"/>
      <c r="C45" s="24"/>
      <c r="D45" s="24"/>
      <c r="E45" s="43"/>
      <c r="F45" s="24"/>
    </row>
    <row r="46" spans="1:11" ht="15.75" thickBot="1" x14ac:dyDescent="0.3">
      <c r="A46" s="83" t="s">
        <v>95</v>
      </c>
      <c r="B46" s="84"/>
      <c r="C46" s="85"/>
      <c r="E46" s="83" t="s">
        <v>96</v>
      </c>
      <c r="F46" s="84"/>
      <c r="G46" s="85"/>
      <c r="I46" s="83" t="s">
        <v>97</v>
      </c>
      <c r="J46" s="84"/>
      <c r="K46" s="85"/>
    </row>
    <row r="47" spans="1:11" x14ac:dyDescent="0.25">
      <c r="A47" s="70"/>
      <c r="B47" s="62"/>
      <c r="C47" s="67"/>
      <c r="E47" s="70"/>
      <c r="F47" s="62"/>
      <c r="G47" s="67"/>
      <c r="I47" s="70"/>
      <c r="J47" s="62"/>
      <c r="K47" s="67"/>
    </row>
    <row r="48" spans="1:11" x14ac:dyDescent="0.25">
      <c r="A48" s="58" t="s">
        <v>71</v>
      </c>
      <c r="B48" s="82" t="s">
        <v>72</v>
      </c>
      <c r="C48" s="82"/>
      <c r="E48" s="58" t="s">
        <v>71</v>
      </c>
      <c r="F48" s="82" t="s">
        <v>76</v>
      </c>
      <c r="G48" s="82"/>
      <c r="I48" s="72" t="s">
        <v>71</v>
      </c>
      <c r="J48" s="86" t="s">
        <v>98</v>
      </c>
      <c r="K48" s="86"/>
    </row>
    <row r="49" spans="1:11" x14ac:dyDescent="0.25">
      <c r="A49" s="58" t="s">
        <v>78</v>
      </c>
      <c r="B49" s="87">
        <v>4.3499999999999996</v>
      </c>
      <c r="C49" s="88"/>
      <c r="E49" s="58" t="s">
        <v>79</v>
      </c>
      <c r="F49" s="87">
        <v>4.3499999999999996</v>
      </c>
      <c r="G49" s="88"/>
      <c r="I49" s="71" t="s">
        <v>79</v>
      </c>
      <c r="J49" s="75">
        <v>4.3499999999999996</v>
      </c>
      <c r="K49" s="76"/>
    </row>
    <row r="50" spans="1:11" x14ac:dyDescent="0.25">
      <c r="A50" s="58" t="s">
        <v>73</v>
      </c>
      <c r="B50" s="82">
        <v>0.5</v>
      </c>
      <c r="C50" s="82"/>
      <c r="E50" s="58" t="s">
        <v>73</v>
      </c>
      <c r="F50" s="82">
        <v>0.5</v>
      </c>
      <c r="G50" s="82"/>
      <c r="I50" s="58" t="s">
        <v>73</v>
      </c>
      <c r="J50" s="82">
        <v>0.5</v>
      </c>
      <c r="K50" s="82"/>
    </row>
    <row r="52" spans="1:11" ht="60" x14ac:dyDescent="0.25">
      <c r="A52" s="25" t="s">
        <v>1</v>
      </c>
      <c r="B52" s="25" t="s">
        <v>0</v>
      </c>
      <c r="C52" s="57" t="s">
        <v>74</v>
      </c>
      <c r="E52" s="25" t="s">
        <v>1</v>
      </c>
      <c r="F52" s="25" t="s">
        <v>0</v>
      </c>
      <c r="G52" s="57" t="s">
        <v>107</v>
      </c>
      <c r="I52" s="25" t="s">
        <v>1</v>
      </c>
      <c r="J52" s="25" t="s">
        <v>0</v>
      </c>
      <c r="K52" s="57" t="s">
        <v>108</v>
      </c>
    </row>
    <row r="53" spans="1:11" x14ac:dyDescent="0.25">
      <c r="A53" s="22"/>
      <c r="B53" s="22"/>
      <c r="C53" s="22"/>
      <c r="E53" s="22"/>
      <c r="F53" s="22"/>
      <c r="G53" s="22"/>
      <c r="I53" s="22"/>
      <c r="J53" s="22"/>
      <c r="K53" s="22"/>
    </row>
    <row r="54" spans="1:11" x14ac:dyDescent="0.25">
      <c r="A54" s="22" t="s">
        <v>4</v>
      </c>
      <c r="B54" s="22">
        <v>2</v>
      </c>
      <c r="C54" s="22">
        <v>5.33E-2</v>
      </c>
      <c r="E54" s="22" t="s">
        <v>4</v>
      </c>
      <c r="F54" s="22">
        <v>2</v>
      </c>
      <c r="G54" s="22">
        <v>3.1E-2</v>
      </c>
      <c r="I54" s="22" t="s">
        <v>4</v>
      </c>
      <c r="J54" s="22">
        <v>2</v>
      </c>
      <c r="K54" s="22">
        <v>2.3800000000000002E-2</v>
      </c>
    </row>
    <row r="57" spans="1:11" ht="18.75" x14ac:dyDescent="0.25">
      <c r="A57" s="15" t="s">
        <v>29</v>
      </c>
      <c r="B57" s="2"/>
      <c r="C57" s="2"/>
      <c r="D57" s="10"/>
      <c r="E57" s="2"/>
    </row>
    <row r="58" spans="1:11" ht="18.75" x14ac:dyDescent="0.25">
      <c r="A58" s="14"/>
      <c r="B58" s="9"/>
      <c r="C58" s="9"/>
      <c r="D58" s="16"/>
      <c r="E58" s="9"/>
    </row>
    <row r="59" spans="1:11" x14ac:dyDescent="0.25">
      <c r="A59" s="22" t="s">
        <v>30</v>
      </c>
      <c r="B59" s="20"/>
      <c r="C59" s="22">
        <v>5</v>
      </c>
      <c r="D59" s="10"/>
      <c r="E59" s="2"/>
    </row>
    <row r="60" spans="1:11" x14ac:dyDescent="0.25">
      <c r="A60" s="22" t="s">
        <v>16</v>
      </c>
      <c r="B60" s="20"/>
      <c r="C60" s="22">
        <v>1</v>
      </c>
      <c r="D60" s="10"/>
      <c r="E60" s="2"/>
    </row>
    <row r="61" spans="1:11" x14ac:dyDescent="0.25">
      <c r="A61" s="22" t="s">
        <v>33</v>
      </c>
      <c r="B61" s="20"/>
      <c r="C61" s="22">
        <v>5</v>
      </c>
      <c r="D61" s="10"/>
      <c r="E61" s="2"/>
    </row>
    <row r="62" spans="1:11" x14ac:dyDescent="0.25">
      <c r="A62" s="24"/>
      <c r="B62" s="26"/>
      <c r="C62" s="24"/>
      <c r="D62" s="10"/>
      <c r="E62" s="2"/>
    </row>
    <row r="63" spans="1:11" x14ac:dyDescent="0.25">
      <c r="A63" s="25" t="s">
        <v>1</v>
      </c>
      <c r="B63" s="25" t="s">
        <v>0</v>
      </c>
      <c r="C63" s="25" t="s">
        <v>42</v>
      </c>
      <c r="D63" s="25" t="s">
        <v>112</v>
      </c>
      <c r="E63" s="55" t="s">
        <v>36</v>
      </c>
    </row>
    <row r="64" spans="1:11" x14ac:dyDescent="0.25">
      <c r="A64" s="22"/>
      <c r="B64" s="22"/>
      <c r="C64" s="22"/>
      <c r="D64" s="22"/>
      <c r="E64" s="30"/>
    </row>
    <row r="65" spans="1:5" x14ac:dyDescent="0.25">
      <c r="A65" s="22" t="s">
        <v>2</v>
      </c>
      <c r="B65" s="22">
        <v>0</v>
      </c>
      <c r="C65" s="22">
        <v>24</v>
      </c>
      <c r="D65" s="22">
        <f>C59*(C60/3600)</f>
        <v>1.3888888888888889E-3</v>
      </c>
      <c r="E65" s="31">
        <f>D65*C65</f>
        <v>3.3333333333333333E-2</v>
      </c>
    </row>
    <row r="67" spans="1:5" ht="15.75" thickBot="1" x14ac:dyDescent="0.3"/>
    <row r="68" spans="1:5" ht="27" thickBot="1" x14ac:dyDescent="0.45">
      <c r="A68" s="77" t="s">
        <v>80</v>
      </c>
      <c r="B68" s="78"/>
      <c r="C68" s="78"/>
      <c r="D68" s="79"/>
      <c r="E68" s="73">
        <f>(F11+F22+F33+F44+C54+G54+K54)-E65</f>
        <v>2.371666666666667</v>
      </c>
    </row>
  </sheetData>
  <mergeCells count="18">
    <mergeCell ref="A46:C46"/>
    <mergeCell ref="E46:G46"/>
    <mergeCell ref="I46:K46"/>
    <mergeCell ref="A68:D68"/>
    <mergeCell ref="F48:G48"/>
    <mergeCell ref="J48:K48"/>
    <mergeCell ref="B49:C49"/>
    <mergeCell ref="F49:G49"/>
    <mergeCell ref="J49:K49"/>
    <mergeCell ref="B50:C50"/>
    <mergeCell ref="F50:G50"/>
    <mergeCell ref="J50:K50"/>
    <mergeCell ref="B48:C48"/>
    <mergeCell ref="A1:K1"/>
    <mergeCell ref="A2:C2"/>
    <mergeCell ref="A13:C13"/>
    <mergeCell ref="A24:C24"/>
    <mergeCell ref="A35:C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3"/>
  <sheetViews>
    <sheetView topLeftCell="A10" zoomScaleNormal="100" workbookViewId="0">
      <selection activeCell="L5" sqref="L5"/>
    </sheetView>
  </sheetViews>
  <sheetFormatPr defaultColWidth="8.85546875" defaultRowHeight="15" x14ac:dyDescent="0.25"/>
  <cols>
    <col min="1" max="1" width="9.7109375" customWidth="1"/>
    <col min="2" max="2" width="13" customWidth="1"/>
    <col min="3" max="3" width="12.140625" customWidth="1"/>
    <col min="4" max="4" width="9.42578125" customWidth="1"/>
    <col min="5" max="5" width="8.42578125" customWidth="1"/>
    <col min="6" max="6" width="9.140625" customWidth="1"/>
    <col min="7" max="7" width="8.85546875" customWidth="1"/>
    <col min="8" max="8" width="13.28515625" customWidth="1"/>
    <col min="9" max="9" width="11.42578125" customWidth="1"/>
    <col min="10" max="10" width="12.42578125" style="32" customWidth="1"/>
    <col min="11" max="11" width="9.85546875" customWidth="1"/>
    <col min="12" max="12" width="13.85546875" style="32" customWidth="1"/>
    <col min="13" max="13" width="20.140625" style="32" customWidth="1"/>
  </cols>
  <sheetData>
    <row r="1" spans="1:13" ht="21" x14ac:dyDescent="0.35">
      <c r="A1" s="7" t="s">
        <v>10</v>
      </c>
      <c r="B1" s="7"/>
    </row>
    <row r="3" spans="1:13" s="11" customFormat="1" ht="63" x14ac:dyDescent="0.25">
      <c r="A3" s="5" t="s">
        <v>5</v>
      </c>
      <c r="B3" s="5" t="s">
        <v>118</v>
      </c>
      <c r="C3" s="5" t="s">
        <v>119</v>
      </c>
      <c r="D3" s="5" t="s">
        <v>6</v>
      </c>
      <c r="E3" s="5" t="s">
        <v>7</v>
      </c>
      <c r="F3" s="5" t="s">
        <v>9</v>
      </c>
      <c r="G3" s="5" t="s">
        <v>34</v>
      </c>
      <c r="H3" s="5" t="s">
        <v>35</v>
      </c>
      <c r="I3" s="5" t="s">
        <v>8</v>
      </c>
      <c r="J3" s="33" t="s">
        <v>15</v>
      </c>
      <c r="K3" s="5" t="s">
        <v>11</v>
      </c>
      <c r="L3" s="33" t="s">
        <v>13</v>
      </c>
      <c r="M3" s="53" t="s">
        <v>114</v>
      </c>
    </row>
    <row r="4" spans="1:13" ht="15.75" x14ac:dyDescent="0.25">
      <c r="A4" s="4"/>
      <c r="B4" s="4"/>
      <c r="C4" s="4"/>
      <c r="D4" s="4"/>
      <c r="E4" s="4"/>
      <c r="F4" s="4"/>
      <c r="G4" s="4"/>
      <c r="I4" s="4"/>
      <c r="J4" s="34"/>
      <c r="K4" s="4"/>
      <c r="L4" s="34"/>
    </row>
    <row r="5" spans="1:13" x14ac:dyDescent="0.25">
      <c r="A5" s="2">
        <v>1</v>
      </c>
      <c r="B5" s="2">
        <v>3.19</v>
      </c>
      <c r="C5" s="2">
        <v>3.19</v>
      </c>
      <c r="D5" s="2">
        <v>6.0999999999999999E-2</v>
      </c>
      <c r="E5" s="2">
        <v>3.3500000000000002E-2</v>
      </c>
      <c r="F5" s="2">
        <v>0.47299999999999998</v>
      </c>
      <c r="G5" s="2">
        <f>'PB1'!$C$36</f>
        <v>5</v>
      </c>
      <c r="H5" s="2">
        <v>1</v>
      </c>
      <c r="I5" s="2">
        <v>5.3699999999999998E-2</v>
      </c>
      <c r="J5" s="35">
        <f t="shared" ref="J5:J32" si="0">G5*H5</f>
        <v>5</v>
      </c>
      <c r="K5" s="2">
        <f>I5/J5</f>
        <v>1.074E-2</v>
      </c>
      <c r="L5" s="44">
        <v>0</v>
      </c>
      <c r="M5" s="35">
        <f>0</f>
        <v>0</v>
      </c>
    </row>
    <row r="6" spans="1:13" x14ac:dyDescent="0.25">
      <c r="A6" s="2">
        <v>2</v>
      </c>
      <c r="B6" s="2">
        <v>3.35</v>
      </c>
      <c r="C6" s="2">
        <v>3.35</v>
      </c>
      <c r="D6" s="2">
        <v>6.4399999999999999E-2</v>
      </c>
      <c r="E6" s="2">
        <v>3.9300000000000002E-2</v>
      </c>
      <c r="F6" s="2">
        <v>0.48699999999999999</v>
      </c>
      <c r="G6" s="2">
        <f>'PB1'!$C$36</f>
        <v>5</v>
      </c>
      <c r="H6" s="2">
        <v>1</v>
      </c>
      <c r="I6" s="2">
        <v>2.5000000000000001E-2</v>
      </c>
      <c r="J6" s="35">
        <f t="shared" si="0"/>
        <v>5</v>
      </c>
      <c r="K6" s="2">
        <f t="shared" ref="K6:K32" si="1">I6/J6</f>
        <v>5.0000000000000001E-3</v>
      </c>
      <c r="L6" s="44">
        <f t="shared" ref="L6:L30" si="2">$L$32-((($M$32-M6)/$M$32)*100)</f>
        <v>4.0543722654351058</v>
      </c>
      <c r="M6" s="35">
        <f>M5+('PB1'!$D$11-'PB1'!$D$42)</f>
        <v>0.11861111111111111</v>
      </c>
    </row>
    <row r="7" spans="1:13" x14ac:dyDescent="0.25">
      <c r="A7" s="2">
        <v>3</v>
      </c>
      <c r="B7" s="2">
        <v>3.37</v>
      </c>
      <c r="C7" s="2">
        <v>3.37</v>
      </c>
      <c r="D7" s="2">
        <v>6.4399999999999999E-2</v>
      </c>
      <c r="E7" s="2">
        <v>3.6999999999999998E-2</v>
      </c>
      <c r="F7" s="2">
        <v>0.39800000000000002</v>
      </c>
      <c r="G7" s="2">
        <f>'PB1'!$C$36</f>
        <v>5</v>
      </c>
      <c r="H7" s="2">
        <v>1</v>
      </c>
      <c r="I7" s="2">
        <v>7.6E-3</v>
      </c>
      <c r="J7" s="35">
        <f t="shared" si="0"/>
        <v>5</v>
      </c>
      <c r="K7" s="2">
        <f t="shared" si="1"/>
        <v>1.5200000000000001E-3</v>
      </c>
      <c r="L7" s="44">
        <f t="shared" si="2"/>
        <v>8.1087445308702115</v>
      </c>
      <c r="M7" s="35">
        <f>M6+('PB1'!$D$11-'PB1'!$D$42)</f>
        <v>0.23722222222222222</v>
      </c>
    </row>
    <row r="8" spans="1:13" x14ac:dyDescent="0.25">
      <c r="A8" s="2">
        <v>4</v>
      </c>
      <c r="B8" s="2">
        <v>3.42</v>
      </c>
      <c r="C8" s="2">
        <v>3.42</v>
      </c>
      <c r="D8" s="2">
        <v>6.4899999999999999E-2</v>
      </c>
      <c r="E8" s="2">
        <v>2.6100000000000002E-2</v>
      </c>
      <c r="F8" s="2">
        <v>0.23699999999999999</v>
      </c>
      <c r="G8" s="2">
        <f>'PB1'!$C$36</f>
        <v>5</v>
      </c>
      <c r="H8" s="2">
        <v>1</v>
      </c>
      <c r="I8" s="2">
        <v>4.0299999999999997E-3</v>
      </c>
      <c r="J8" s="35">
        <f t="shared" si="0"/>
        <v>5</v>
      </c>
      <c r="K8" s="2">
        <f t="shared" si="1"/>
        <v>8.0599999999999997E-4</v>
      </c>
      <c r="L8" s="44">
        <f t="shared" si="2"/>
        <v>12.163116796305303</v>
      </c>
      <c r="M8" s="35">
        <f>M7+('PB1'!$D$11-'PB1'!$D$42)</f>
        <v>0.35583333333333333</v>
      </c>
    </row>
    <row r="9" spans="1:13" x14ac:dyDescent="0.25">
      <c r="A9" s="2">
        <v>5</v>
      </c>
      <c r="B9" s="2">
        <v>3.47</v>
      </c>
      <c r="C9" s="2">
        <v>3.47</v>
      </c>
      <c r="D9" s="2">
        <v>6.3899999999999998E-2</v>
      </c>
      <c r="E9" s="2">
        <v>1.32E-2</v>
      </c>
      <c r="F9" s="2">
        <v>0.107</v>
      </c>
      <c r="G9" s="2">
        <f>'PB1'!$C$36</f>
        <v>5</v>
      </c>
      <c r="H9" s="2">
        <v>1</v>
      </c>
      <c r="I9" s="2">
        <v>3.16E-3</v>
      </c>
      <c r="J9" s="35">
        <f t="shared" si="0"/>
        <v>5</v>
      </c>
      <c r="K9" s="2">
        <f t="shared" si="1"/>
        <v>6.3199999999999997E-4</v>
      </c>
      <c r="L9" s="44">
        <f t="shared" si="2"/>
        <v>16.217489061740409</v>
      </c>
      <c r="M9" s="35">
        <f>M8+('PB1'!$D$11-'PB1'!$D$42)</f>
        <v>0.47444444444444445</v>
      </c>
    </row>
    <row r="10" spans="1:13" s="17" customFormat="1" x14ac:dyDescent="0.25">
      <c r="A10" s="9">
        <v>6</v>
      </c>
      <c r="B10" s="9">
        <v>3.52</v>
      </c>
      <c r="C10" s="2">
        <v>3.52</v>
      </c>
      <c r="D10" s="2">
        <v>6.3299999999999995E-2</v>
      </c>
      <c r="E10" s="2">
        <v>8.1799999999999998E-3</v>
      </c>
      <c r="F10" s="2">
        <v>5.6399999999999999E-2</v>
      </c>
      <c r="G10" s="2">
        <f>'PB1'!$C$36</f>
        <v>5</v>
      </c>
      <c r="H10" s="2">
        <v>1</v>
      </c>
      <c r="I10" s="2">
        <v>2.8E-3</v>
      </c>
      <c r="J10" s="35">
        <f t="shared" si="0"/>
        <v>5</v>
      </c>
      <c r="K10" s="2">
        <f t="shared" si="1"/>
        <v>5.5999999999999995E-4</v>
      </c>
      <c r="L10" s="44">
        <f t="shared" si="2"/>
        <v>20.271861327175515</v>
      </c>
      <c r="M10" s="35">
        <f>M9+('PB1'!$D$11-'PB1'!$D$42)</f>
        <v>0.59305555555555556</v>
      </c>
    </row>
    <row r="11" spans="1:13" x14ac:dyDescent="0.25">
      <c r="A11" s="2">
        <v>7</v>
      </c>
      <c r="B11" s="2">
        <v>3.55</v>
      </c>
      <c r="C11" s="2">
        <v>3.5449999999999999</v>
      </c>
      <c r="D11" s="2">
        <v>6.4000000000000001E-2</v>
      </c>
      <c r="E11" s="2">
        <v>4.9699999999999996E-3</v>
      </c>
      <c r="F11" s="2">
        <v>3.4599999999999999E-2</v>
      </c>
      <c r="G11" s="2">
        <f>'PB1'!$C$36</f>
        <v>5</v>
      </c>
      <c r="H11" s="2">
        <v>1</v>
      </c>
      <c r="I11" s="2">
        <v>2.6800000000000001E-3</v>
      </c>
      <c r="J11" s="35">
        <f t="shared" si="0"/>
        <v>5</v>
      </c>
      <c r="K11" s="2">
        <f t="shared" si="1"/>
        <v>5.3600000000000002E-4</v>
      </c>
      <c r="L11" s="44">
        <f t="shared" si="2"/>
        <v>24.326233592610606</v>
      </c>
      <c r="M11" s="35">
        <f>M10+('PB1'!$D$11-'PB1'!$D$42)</f>
        <v>0.71166666666666667</v>
      </c>
    </row>
    <row r="12" spans="1:13" x14ac:dyDescent="0.25">
      <c r="A12" s="2">
        <v>8</v>
      </c>
      <c r="B12" s="2">
        <v>3.58</v>
      </c>
      <c r="C12" s="2">
        <v>3.5649999999999999</v>
      </c>
      <c r="D12" s="2">
        <v>6.3399999999999998E-2</v>
      </c>
      <c r="E12" s="2">
        <v>4.6800000000000001E-3</v>
      </c>
      <c r="F12" s="2">
        <v>3.0499999999999999E-2</v>
      </c>
      <c r="G12" s="2">
        <f>'PB1'!$C$36</f>
        <v>5</v>
      </c>
      <c r="H12" s="2">
        <v>1</v>
      </c>
      <c r="I12" s="2">
        <v>2.5500000000000002E-3</v>
      </c>
      <c r="J12" s="35">
        <f t="shared" si="0"/>
        <v>5</v>
      </c>
      <c r="K12" s="2">
        <f t="shared" si="1"/>
        <v>5.1000000000000004E-4</v>
      </c>
      <c r="L12" s="44">
        <f t="shared" si="2"/>
        <v>28.380605858045712</v>
      </c>
      <c r="M12" s="35">
        <f>M11+('PB1'!$D$11-'PB1'!$D$42)</f>
        <v>0.83027777777777778</v>
      </c>
    </row>
    <row r="13" spans="1:13" x14ac:dyDescent="0.25">
      <c r="A13" s="2">
        <v>9</v>
      </c>
      <c r="B13" s="2">
        <v>3.6</v>
      </c>
      <c r="C13" s="2">
        <v>3.59</v>
      </c>
      <c r="D13" s="2">
        <v>6.4699999999999994E-2</v>
      </c>
      <c r="E13" s="2">
        <v>3.46E-3</v>
      </c>
      <c r="F13" s="2">
        <v>2.75E-2</v>
      </c>
      <c r="G13" s="2">
        <f>'PB1'!$C$36</f>
        <v>5</v>
      </c>
      <c r="H13" s="2">
        <v>1</v>
      </c>
      <c r="I13" s="2">
        <v>2.8500000000000001E-3</v>
      </c>
      <c r="J13" s="35">
        <f t="shared" si="0"/>
        <v>5</v>
      </c>
      <c r="K13" s="2">
        <f t="shared" si="1"/>
        <v>5.6999999999999998E-4</v>
      </c>
      <c r="L13" s="44">
        <f t="shared" si="2"/>
        <v>32.434978123480818</v>
      </c>
      <c r="M13" s="35">
        <f>M12+('PB1'!$D$11-'PB1'!$D$42)</f>
        <v>0.94888888888888889</v>
      </c>
    </row>
    <row r="14" spans="1:13" x14ac:dyDescent="0.25">
      <c r="A14" s="2">
        <v>10</v>
      </c>
      <c r="B14" s="2">
        <v>3.61</v>
      </c>
      <c r="C14" s="2">
        <v>3.61</v>
      </c>
      <c r="D14" s="2">
        <v>6.54E-2</v>
      </c>
      <c r="E14" s="2">
        <v>2.5899999999999999E-3</v>
      </c>
      <c r="F14" s="2">
        <v>2.63E-2</v>
      </c>
      <c r="G14" s="2">
        <f>'PB1'!$C$36</f>
        <v>5</v>
      </c>
      <c r="H14" s="2">
        <v>1</v>
      </c>
      <c r="I14" s="2">
        <v>2.8999999999999998E-3</v>
      </c>
      <c r="J14" s="35">
        <f t="shared" si="0"/>
        <v>5</v>
      </c>
      <c r="K14" s="2">
        <f t="shared" si="1"/>
        <v>5.8E-4</v>
      </c>
      <c r="L14" s="44">
        <f t="shared" si="2"/>
        <v>36.489350388915923</v>
      </c>
      <c r="M14" s="35">
        <f>M13+('PB1'!$D$11-'PB1'!$D$42)</f>
        <v>1.0674999999999999</v>
      </c>
    </row>
    <row r="15" spans="1:13" x14ac:dyDescent="0.25">
      <c r="A15" s="2">
        <v>11</v>
      </c>
      <c r="B15" s="2">
        <v>3.64</v>
      </c>
      <c r="C15" s="2">
        <v>3.63</v>
      </c>
      <c r="D15" s="2">
        <v>6.7000000000000004E-2</v>
      </c>
      <c r="E15" s="2">
        <v>1.4300000000000001E-3</v>
      </c>
      <c r="F15" s="2">
        <v>2.7199999999999998E-2</v>
      </c>
      <c r="G15" s="2">
        <f>'PB1'!$C$36</f>
        <v>5</v>
      </c>
      <c r="H15" s="2">
        <v>1</v>
      </c>
      <c r="I15" s="2">
        <v>3.0500000000000002E-3</v>
      </c>
      <c r="J15" s="35">
        <f t="shared" si="0"/>
        <v>5</v>
      </c>
      <c r="K15" s="2">
        <f t="shared" si="1"/>
        <v>6.1000000000000008E-4</v>
      </c>
      <c r="L15" s="44">
        <f t="shared" si="2"/>
        <v>40.543722654351008</v>
      </c>
      <c r="M15" s="35">
        <f>M14+('PB1'!$D$11-'PB1'!$D$42)</f>
        <v>1.1861111111111109</v>
      </c>
    </row>
    <row r="16" spans="1:13" x14ac:dyDescent="0.25">
      <c r="A16" s="2">
        <v>12</v>
      </c>
      <c r="B16" s="2">
        <v>3.66</v>
      </c>
      <c r="C16" s="2">
        <v>3.65</v>
      </c>
      <c r="D16" s="2">
        <v>6.7699999999999996E-2</v>
      </c>
      <c r="E16" s="2">
        <v>1.41E-3</v>
      </c>
      <c r="F16" s="2">
        <v>2.7900000000000001E-2</v>
      </c>
      <c r="G16" s="2">
        <f>'PB1'!$C$36</f>
        <v>5</v>
      </c>
      <c r="H16" s="2">
        <v>1</v>
      </c>
      <c r="I16" s="2">
        <v>3.0200000000000001E-3</v>
      </c>
      <c r="J16" s="35">
        <f t="shared" si="0"/>
        <v>5</v>
      </c>
      <c r="K16" s="2">
        <f t="shared" si="1"/>
        <v>6.0400000000000004E-4</v>
      </c>
      <c r="L16" s="44">
        <f t="shared" si="2"/>
        <v>44.598094919786114</v>
      </c>
      <c r="M16" s="35">
        <f>M15+('PB1'!$D$11-'PB1'!$D$42)</f>
        <v>1.3047222222222219</v>
      </c>
    </row>
    <row r="17" spans="1:13" x14ac:dyDescent="0.25">
      <c r="A17" s="2">
        <v>13</v>
      </c>
      <c r="B17" s="2">
        <v>3.69</v>
      </c>
      <c r="C17" s="2">
        <v>3.68</v>
      </c>
      <c r="D17" s="2">
        <v>6.7799999999999999E-2</v>
      </c>
      <c r="E17" s="2">
        <v>1.4599999999999999E-3</v>
      </c>
      <c r="F17" s="2">
        <v>2.8400000000000002E-2</v>
      </c>
      <c r="G17" s="2">
        <f>'PB1'!$C$36</f>
        <v>5</v>
      </c>
      <c r="H17" s="2">
        <v>1</v>
      </c>
      <c r="I17" s="2">
        <v>3.16E-3</v>
      </c>
      <c r="J17" s="35">
        <f t="shared" si="0"/>
        <v>5</v>
      </c>
      <c r="K17" s="2">
        <f t="shared" si="1"/>
        <v>6.3199999999999997E-4</v>
      </c>
      <c r="L17" s="44">
        <f t="shared" si="2"/>
        <v>48.652467185221205</v>
      </c>
      <c r="M17" s="35">
        <f>M16+('PB1'!$D$11-'PB1'!$D$42)</f>
        <v>1.4233333333333329</v>
      </c>
    </row>
    <row r="18" spans="1:13" x14ac:dyDescent="0.25">
      <c r="A18" s="2">
        <v>14</v>
      </c>
      <c r="B18" s="2">
        <v>3.73</v>
      </c>
      <c r="C18" s="2">
        <v>3.7</v>
      </c>
      <c r="D18" s="2">
        <v>6.6900000000000001E-2</v>
      </c>
      <c r="E18" s="2">
        <v>3.8600000000000001E-3</v>
      </c>
      <c r="F18" s="2">
        <v>3.2099999999999997E-2</v>
      </c>
      <c r="G18" s="2">
        <f>'PB1'!$C$36</f>
        <v>5</v>
      </c>
      <c r="H18" s="2">
        <v>1</v>
      </c>
      <c r="I18" s="2">
        <v>3.48E-3</v>
      </c>
      <c r="J18" s="35">
        <f t="shared" si="0"/>
        <v>5</v>
      </c>
      <c r="K18" s="2">
        <f t="shared" si="1"/>
        <v>6.96E-4</v>
      </c>
      <c r="L18" s="44">
        <f t="shared" si="2"/>
        <v>52.706839450656304</v>
      </c>
      <c r="M18" s="35">
        <f>M17+('PB1'!$D$11-'PB1'!$D$42)</f>
        <v>1.5419444444444439</v>
      </c>
    </row>
    <row r="19" spans="1:13" x14ac:dyDescent="0.25">
      <c r="A19" s="2">
        <v>15</v>
      </c>
      <c r="B19" s="2">
        <v>3.78</v>
      </c>
      <c r="C19" s="2">
        <v>3.77</v>
      </c>
      <c r="D19" s="2">
        <v>6.8199999999999997E-2</v>
      </c>
      <c r="E19" s="2">
        <v>2.7000000000000001E-3</v>
      </c>
      <c r="F19" s="2">
        <v>3.3000000000000002E-2</v>
      </c>
      <c r="G19" s="2">
        <f>'PB1'!$C$36</f>
        <v>5</v>
      </c>
      <c r="H19" s="2">
        <v>1</v>
      </c>
      <c r="I19" s="2">
        <v>3.3600000000000001E-3</v>
      </c>
      <c r="J19" s="35">
        <f t="shared" si="0"/>
        <v>5</v>
      </c>
      <c r="K19" s="2">
        <f t="shared" si="1"/>
        <v>6.7200000000000007E-4</v>
      </c>
      <c r="L19" s="44">
        <f t="shared" si="2"/>
        <v>56.76121171609141</v>
      </c>
      <c r="M19" s="35">
        <f>M18+('PB1'!$D$11-'PB1'!$D$42)</f>
        <v>1.6605555555555549</v>
      </c>
    </row>
    <row r="20" spans="1:13" x14ac:dyDescent="0.25">
      <c r="A20" s="2">
        <v>16</v>
      </c>
      <c r="B20" s="2">
        <v>3.81</v>
      </c>
      <c r="C20" s="2">
        <v>3.81</v>
      </c>
      <c r="D20" s="2">
        <v>6.8500000000000005E-2</v>
      </c>
      <c r="E20" s="2">
        <v>2.5600000000000002E-3</v>
      </c>
      <c r="F20" s="2">
        <v>2.9100000000000001E-2</v>
      </c>
      <c r="G20" s="2">
        <f>'PB1'!$C$36</f>
        <v>5</v>
      </c>
      <c r="H20" s="2">
        <v>1</v>
      </c>
      <c r="I20" s="2">
        <v>2.8999999999999998E-3</v>
      </c>
      <c r="J20" s="35">
        <f t="shared" si="0"/>
        <v>5</v>
      </c>
      <c r="K20" s="2">
        <f t="shared" si="1"/>
        <v>5.8E-4</v>
      </c>
      <c r="L20" s="44">
        <f t="shared" si="2"/>
        <v>60.815583981526508</v>
      </c>
      <c r="M20" s="35">
        <f>M19+('PB1'!$D$11-'PB1'!$D$42)</f>
        <v>1.7791666666666659</v>
      </c>
    </row>
    <row r="21" spans="1:13" x14ac:dyDescent="0.25">
      <c r="A21" s="2">
        <v>17</v>
      </c>
      <c r="B21" s="2">
        <v>3.85</v>
      </c>
      <c r="C21" s="2">
        <v>3.84</v>
      </c>
      <c r="D21" s="2">
        <v>7.0999999999999994E-2</v>
      </c>
      <c r="E21" s="2">
        <v>1.64E-3</v>
      </c>
      <c r="F21" s="2">
        <v>2.8400000000000002E-2</v>
      </c>
      <c r="G21" s="2">
        <f>'PB1'!$C$36</f>
        <v>5</v>
      </c>
      <c r="H21" s="2">
        <v>1</v>
      </c>
      <c r="I21" s="2">
        <v>3.0100000000000001E-3</v>
      </c>
      <c r="J21" s="35">
        <f t="shared" si="0"/>
        <v>5</v>
      </c>
      <c r="K21" s="2">
        <f t="shared" si="1"/>
        <v>6.02E-4</v>
      </c>
      <c r="L21" s="44">
        <f t="shared" si="2"/>
        <v>64.869956246961607</v>
      </c>
      <c r="M21" s="35">
        <f>M20+('PB1'!$D$11-'PB1'!$D$42)</f>
        <v>1.8977777777777769</v>
      </c>
    </row>
    <row r="22" spans="1:13" x14ac:dyDescent="0.25">
      <c r="A22" s="2">
        <v>18</v>
      </c>
      <c r="B22" s="2">
        <v>3.88</v>
      </c>
      <c r="C22" s="2">
        <v>3.87</v>
      </c>
      <c r="D22" s="2">
        <v>7.0599999999999996E-2</v>
      </c>
      <c r="E22" s="2">
        <v>1.5900000000000001E-3</v>
      </c>
      <c r="F22" s="2">
        <v>2.6700000000000002E-2</v>
      </c>
      <c r="G22" s="2">
        <f>'PB1'!$C$36</f>
        <v>5</v>
      </c>
      <c r="H22" s="2">
        <v>1</v>
      </c>
      <c r="I22" s="2">
        <v>3.0100000000000001E-3</v>
      </c>
      <c r="J22" s="35">
        <f t="shared" si="0"/>
        <v>5</v>
      </c>
      <c r="K22" s="2">
        <f t="shared" si="1"/>
        <v>6.02E-4</v>
      </c>
      <c r="L22" s="44">
        <f t="shared" si="2"/>
        <v>68.924328512396698</v>
      </c>
      <c r="M22" s="35">
        <f>M21+('PB1'!$D$11-'PB1'!$D$42)</f>
        <v>2.0163888888888879</v>
      </c>
    </row>
    <row r="23" spans="1:13" x14ac:dyDescent="0.25">
      <c r="A23" s="2">
        <v>19</v>
      </c>
      <c r="B23" s="2">
        <v>3.91</v>
      </c>
      <c r="C23" s="2">
        <v>3.9</v>
      </c>
      <c r="D23" s="2">
        <v>6.9199999999999998E-2</v>
      </c>
      <c r="E23" s="2">
        <v>2.6700000000000001E-3</v>
      </c>
      <c r="F23" s="2">
        <v>2.76E-2</v>
      </c>
      <c r="G23" s="2">
        <f>'PB1'!$C$36</f>
        <v>5</v>
      </c>
      <c r="H23" s="2">
        <v>1</v>
      </c>
      <c r="I23" s="2">
        <v>2.7499999999999998E-3</v>
      </c>
      <c r="J23" s="35">
        <f t="shared" si="0"/>
        <v>5</v>
      </c>
      <c r="K23" s="2">
        <f t="shared" si="1"/>
        <v>5.4999999999999992E-4</v>
      </c>
      <c r="L23" s="44">
        <f t="shared" si="2"/>
        <v>72.978700777831804</v>
      </c>
      <c r="M23" s="35">
        <f>M22+('PB1'!$D$11-'PB1'!$D$42)</f>
        <v>2.1349999999999989</v>
      </c>
    </row>
    <row r="24" spans="1:13" x14ac:dyDescent="0.25">
      <c r="A24" s="2">
        <v>20</v>
      </c>
      <c r="B24" s="2">
        <v>3.94</v>
      </c>
      <c r="C24" s="2">
        <v>3.93</v>
      </c>
      <c r="D24" s="2">
        <v>7.0099999999999996E-2</v>
      </c>
      <c r="E24" s="2">
        <v>1.99E-3</v>
      </c>
      <c r="F24" s="2">
        <v>2.64E-2</v>
      </c>
      <c r="G24" s="2">
        <f>'PB1'!$C$36</f>
        <v>5</v>
      </c>
      <c r="H24" s="2">
        <v>1</v>
      </c>
      <c r="I24" s="2">
        <v>2.8700000000000002E-3</v>
      </c>
      <c r="J24" s="35">
        <f t="shared" si="0"/>
        <v>5</v>
      </c>
      <c r="K24" s="2">
        <f t="shared" si="1"/>
        <v>5.7400000000000007E-4</v>
      </c>
      <c r="L24" s="44">
        <f t="shared" si="2"/>
        <v>77.033073043266896</v>
      </c>
      <c r="M24" s="35">
        <f>M23+('PB1'!$D$11-'PB1'!$D$42)</f>
        <v>2.2536111111111099</v>
      </c>
    </row>
    <row r="25" spans="1:13" x14ac:dyDescent="0.25">
      <c r="A25" s="2">
        <v>21</v>
      </c>
      <c r="B25" s="2">
        <v>3.98</v>
      </c>
      <c r="C25" s="2">
        <v>3.97</v>
      </c>
      <c r="D25" s="2">
        <v>7.17E-2</v>
      </c>
      <c r="E25" s="2">
        <v>1.91E-3</v>
      </c>
      <c r="F25" s="2">
        <v>2.8000000000000001E-2</v>
      </c>
      <c r="G25" s="2">
        <f>'PB1'!$C$36</f>
        <v>5</v>
      </c>
      <c r="H25" s="2">
        <v>1</v>
      </c>
      <c r="I25" s="2">
        <v>3.1800000000000001E-3</v>
      </c>
      <c r="J25" s="35">
        <f t="shared" si="0"/>
        <v>5</v>
      </c>
      <c r="K25" s="2">
        <f t="shared" si="1"/>
        <v>6.3600000000000006E-4</v>
      </c>
      <c r="L25" s="44">
        <f t="shared" si="2"/>
        <v>81.087445308702002</v>
      </c>
      <c r="M25" s="35">
        <f>M24+('PB1'!$D$11-'PB1'!$D$42)</f>
        <v>2.3722222222222209</v>
      </c>
    </row>
    <row r="26" spans="1:13" x14ac:dyDescent="0.25">
      <c r="A26" s="2">
        <v>22</v>
      </c>
      <c r="B26" s="2">
        <v>4.0199999999999996</v>
      </c>
      <c r="C26" s="2">
        <v>4.0199999999999996</v>
      </c>
      <c r="D26" s="2">
        <v>7.0699999999999999E-2</v>
      </c>
      <c r="E26" s="2">
        <v>3.8899999999999998E-3</v>
      </c>
      <c r="F26" s="2">
        <v>2.7900000000000001E-2</v>
      </c>
      <c r="G26" s="2">
        <f>'PB1'!$C$36</f>
        <v>5</v>
      </c>
      <c r="H26" s="2">
        <v>1</v>
      </c>
      <c r="I26" s="2">
        <v>3.14E-3</v>
      </c>
      <c r="J26" s="35">
        <f t="shared" si="0"/>
        <v>5</v>
      </c>
      <c r="K26" s="2">
        <f t="shared" si="1"/>
        <v>6.2799999999999998E-4</v>
      </c>
      <c r="L26" s="44">
        <f t="shared" si="2"/>
        <v>85.141817574137093</v>
      </c>
      <c r="M26" s="35">
        <f>M25+('PB1'!$D$11-'PB1'!$D$42)</f>
        <v>2.4908333333333319</v>
      </c>
    </row>
    <row r="27" spans="1:13" x14ac:dyDescent="0.25">
      <c r="A27" s="2">
        <v>23</v>
      </c>
      <c r="B27" s="2">
        <v>4.07</v>
      </c>
      <c r="C27" s="2">
        <v>4.0599999999999996</v>
      </c>
      <c r="D27" s="2">
        <v>7.1199999999999999E-2</v>
      </c>
      <c r="E27" s="2">
        <v>5.1500000000000001E-3</v>
      </c>
      <c r="F27" s="2">
        <v>3.09E-2</v>
      </c>
      <c r="G27" s="2">
        <f>'PB1'!$C$36</f>
        <v>5</v>
      </c>
      <c r="H27" s="2">
        <v>1</v>
      </c>
      <c r="I27" s="2">
        <v>3.2599999999999999E-3</v>
      </c>
      <c r="J27" s="35">
        <f t="shared" si="0"/>
        <v>5</v>
      </c>
      <c r="K27" s="2">
        <f t="shared" si="1"/>
        <v>6.5200000000000002E-4</v>
      </c>
      <c r="L27" s="44">
        <f t="shared" si="2"/>
        <v>89.196189839572185</v>
      </c>
      <c r="M27" s="35">
        <f>M26+('PB1'!$D$11-'PB1'!$D$42)</f>
        <v>2.6094444444444429</v>
      </c>
    </row>
    <row r="28" spans="1:13" x14ac:dyDescent="0.25">
      <c r="A28" s="2">
        <v>24</v>
      </c>
      <c r="B28" s="2">
        <v>4.0999999999999996</v>
      </c>
      <c r="C28" s="2">
        <v>4.0999999999999996</v>
      </c>
      <c r="D28" s="2">
        <v>7.1400000000000005E-2</v>
      </c>
      <c r="E28" s="2">
        <v>5.5500000000000002E-3</v>
      </c>
      <c r="F28" s="2">
        <v>3.9E-2</v>
      </c>
      <c r="G28" s="2">
        <f>'PB1'!$C$36</f>
        <v>5</v>
      </c>
      <c r="H28" s="2">
        <v>1</v>
      </c>
      <c r="I28" s="2">
        <v>3.13E-3</v>
      </c>
      <c r="J28" s="35">
        <f t="shared" si="0"/>
        <v>5</v>
      </c>
      <c r="K28" s="2">
        <f t="shared" si="1"/>
        <v>6.2600000000000004E-4</v>
      </c>
      <c r="L28" s="44">
        <f t="shared" si="2"/>
        <v>93.25056210500729</v>
      </c>
      <c r="M28" s="35">
        <f>M27+('PB1'!$D$11-'PB1'!$D$42)</f>
        <v>2.7280555555555539</v>
      </c>
    </row>
    <row r="29" spans="1:13" s="17" customFormat="1" x14ac:dyDescent="0.25">
      <c r="A29" s="9">
        <v>25</v>
      </c>
      <c r="B29" s="9">
        <v>4.1399999999999997</v>
      </c>
      <c r="C29" s="9">
        <v>4.13</v>
      </c>
      <c r="D29" s="9">
        <v>7.1599999999999997E-2</v>
      </c>
      <c r="E29" s="9">
        <v>8.9700000000000005E-3</v>
      </c>
      <c r="F29" s="9">
        <v>5.5100000000000003E-2</v>
      </c>
      <c r="G29" s="2">
        <f>'PB1'!$C$36</f>
        <v>5</v>
      </c>
      <c r="H29" s="9">
        <v>1</v>
      </c>
      <c r="I29" s="9">
        <v>3.48E-3</v>
      </c>
      <c r="J29" s="35">
        <f t="shared" si="0"/>
        <v>5</v>
      </c>
      <c r="K29" s="2">
        <f t="shared" si="1"/>
        <v>6.96E-4</v>
      </c>
      <c r="L29" s="44">
        <f t="shared" si="2"/>
        <v>97.161369713174523</v>
      </c>
      <c r="M29" s="35">
        <f>M28+('PB1'!$D$22-'PB1'!$D$42)</f>
        <v>2.8424666666666649</v>
      </c>
    </row>
    <row r="30" spans="1:13" x14ac:dyDescent="0.25">
      <c r="A30" s="2">
        <v>26</v>
      </c>
      <c r="B30" s="2">
        <v>4.16</v>
      </c>
      <c r="C30" s="2">
        <v>4.16</v>
      </c>
      <c r="D30" s="2">
        <v>7.2400000000000006E-2</v>
      </c>
      <c r="E30" s="2">
        <v>9.9699999999999997E-3</v>
      </c>
      <c r="F30" s="2">
        <v>6.1800000000000001E-2</v>
      </c>
      <c r="G30" s="2">
        <f>'PB1'!$C$36</f>
        <v>5</v>
      </c>
      <c r="H30" s="2">
        <v>1</v>
      </c>
      <c r="I30" s="2">
        <v>3.96E-3</v>
      </c>
      <c r="J30" s="35">
        <f t="shared" si="0"/>
        <v>5</v>
      </c>
      <c r="K30" s="2">
        <f t="shared" si="1"/>
        <v>7.9199999999999995E-4</v>
      </c>
      <c r="L30" s="44">
        <f t="shared" si="2"/>
        <v>98.751215362177931</v>
      </c>
      <c r="M30" s="35">
        <f>M29+('PB1'!$C$32-'PB1'!$D$42)</f>
        <v>2.8889777777777761</v>
      </c>
    </row>
    <row r="31" spans="1:13" s="17" customFormat="1" x14ac:dyDescent="0.25">
      <c r="A31" s="9">
        <v>27</v>
      </c>
      <c r="B31" s="9">
        <v>4.18</v>
      </c>
      <c r="C31" s="2">
        <v>4.17</v>
      </c>
      <c r="D31" s="2">
        <v>7.1300000000000002E-2</v>
      </c>
      <c r="E31" s="2">
        <v>1.14E-2</v>
      </c>
      <c r="F31" s="2">
        <v>6.8599999999999994E-2</v>
      </c>
      <c r="G31" s="2">
        <f>'PB1'!$C$36</f>
        <v>5</v>
      </c>
      <c r="H31" s="2">
        <v>1</v>
      </c>
      <c r="I31" s="2">
        <v>4.1799999999999997E-3</v>
      </c>
      <c r="J31" s="35">
        <f t="shared" si="0"/>
        <v>5</v>
      </c>
      <c r="K31" s="2">
        <f t="shared" si="1"/>
        <v>8.3599999999999994E-4</v>
      </c>
      <c r="L31" s="44">
        <f>$L$32-((($M$32-M31)/$M$32)*100)</f>
        <v>99.63691054934371</v>
      </c>
      <c r="M31" s="35">
        <f>M30+('PB1'!$G$32-'PB1'!$D$42)</f>
        <v>2.9148888888888873</v>
      </c>
    </row>
    <row r="32" spans="1:13" x14ac:dyDescent="0.25">
      <c r="A32" s="9">
        <v>28</v>
      </c>
      <c r="B32" s="9">
        <v>4.18</v>
      </c>
      <c r="C32" s="2">
        <v>4.18</v>
      </c>
      <c r="D32" s="2">
        <v>7.0900000000000005E-2</v>
      </c>
      <c r="E32" s="2">
        <v>1.23E-2</v>
      </c>
      <c r="F32" s="2">
        <v>7.2800000000000004E-2</v>
      </c>
      <c r="G32" s="2">
        <f>'PB1'!$C$36</f>
        <v>5</v>
      </c>
      <c r="H32" s="2">
        <v>1</v>
      </c>
      <c r="I32" s="2">
        <v>4.2599999999999999E-3</v>
      </c>
      <c r="J32" s="35">
        <f t="shared" si="0"/>
        <v>5</v>
      </c>
      <c r="K32" s="2">
        <f t="shared" si="1"/>
        <v>8.52E-4</v>
      </c>
      <c r="L32" s="44">
        <v>100</v>
      </c>
      <c r="M32" s="74">
        <f>M31+('PB1'!$K$32-'PB1'!$D$42-'PB1'!$D$42)</f>
        <v>2.9255111111111094</v>
      </c>
    </row>
    <row r="33" spans="10:10" x14ac:dyDescent="0.25">
      <c r="J33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8"/>
  <sheetViews>
    <sheetView workbookViewId="0">
      <selection activeCell="O12" sqref="O12"/>
    </sheetView>
  </sheetViews>
  <sheetFormatPr defaultColWidth="8.85546875" defaultRowHeight="15" x14ac:dyDescent="0.25"/>
  <cols>
    <col min="1" max="1" width="9.42578125" customWidth="1"/>
    <col min="2" max="2" width="11.85546875" customWidth="1"/>
    <col min="3" max="3" width="12.140625" customWidth="1"/>
    <col min="4" max="4" width="10.42578125" customWidth="1"/>
    <col min="5" max="5" width="8.28515625" customWidth="1"/>
    <col min="6" max="6" width="10.85546875" customWidth="1"/>
    <col min="7" max="7" width="8.85546875" customWidth="1"/>
    <col min="8" max="8" width="10.7109375" customWidth="1"/>
    <col min="9" max="9" width="9.42578125" customWidth="1"/>
    <col min="10" max="10" width="12" style="17" customWidth="1"/>
    <col min="11" max="11" width="10.85546875" customWidth="1"/>
    <col min="12" max="12" width="10.5703125" style="52" bestFit="1" customWidth="1"/>
    <col min="13" max="13" width="13.140625" customWidth="1"/>
  </cols>
  <sheetData>
    <row r="1" spans="1:13" s="7" customFormat="1" ht="21" x14ac:dyDescent="0.35">
      <c r="A1" s="7" t="s">
        <v>12</v>
      </c>
      <c r="J1" s="36"/>
      <c r="L1" s="49"/>
    </row>
    <row r="2" spans="1:13" s="7" customFormat="1" ht="21" x14ac:dyDescent="0.35">
      <c r="J2" s="36"/>
      <c r="L2" s="49"/>
    </row>
    <row r="3" spans="1:13" s="39" customFormat="1" ht="63" x14ac:dyDescent="0.25">
      <c r="A3" s="5" t="s">
        <v>5</v>
      </c>
      <c r="B3" s="5" t="s">
        <v>120</v>
      </c>
      <c r="C3" s="5" t="s">
        <v>119</v>
      </c>
      <c r="D3" s="5" t="s">
        <v>6</v>
      </c>
      <c r="E3" s="5" t="s">
        <v>7</v>
      </c>
      <c r="F3" s="5" t="s">
        <v>9</v>
      </c>
      <c r="G3" s="5" t="s">
        <v>38</v>
      </c>
      <c r="H3" s="5" t="s">
        <v>35</v>
      </c>
      <c r="I3" s="5" t="s">
        <v>8</v>
      </c>
      <c r="J3" s="37" t="s">
        <v>15</v>
      </c>
      <c r="K3" s="5" t="s">
        <v>11</v>
      </c>
      <c r="L3" s="50" t="s">
        <v>37</v>
      </c>
      <c r="M3" s="5" t="s">
        <v>39</v>
      </c>
    </row>
    <row r="4" spans="1:13" s="8" customFormat="1" ht="15.75" x14ac:dyDescent="0.25">
      <c r="A4" s="4"/>
      <c r="B4" s="4"/>
      <c r="C4" s="4"/>
      <c r="D4" s="4"/>
      <c r="E4" s="4"/>
      <c r="F4" s="4"/>
      <c r="G4" s="4"/>
      <c r="I4" s="4"/>
      <c r="J4" s="38"/>
      <c r="K4" s="4"/>
      <c r="L4" s="51"/>
    </row>
    <row r="5" spans="1:13" x14ac:dyDescent="0.25">
      <c r="A5" s="2">
        <v>1</v>
      </c>
      <c r="B5" s="2">
        <v>2.72</v>
      </c>
      <c r="C5" s="2">
        <v>2.72</v>
      </c>
      <c r="D5" s="2">
        <v>7.8399999999999997E-2</v>
      </c>
      <c r="E5" s="2">
        <v>3.5099999999999999E-2</v>
      </c>
      <c r="F5" s="2">
        <v>0.29899999999999999</v>
      </c>
      <c r="G5" s="2">
        <v>5</v>
      </c>
      <c r="H5" s="2">
        <v>1</v>
      </c>
      <c r="I5" s="2">
        <v>6.6100000000000006E-2</v>
      </c>
      <c r="J5" s="9">
        <f t="shared" ref="J5:J28" si="0">G5*H5</f>
        <v>5</v>
      </c>
      <c r="K5" s="2">
        <f>I5/J5</f>
        <v>1.3220000000000001E-2</v>
      </c>
      <c r="L5" s="52">
        <f t="shared" ref="L5:L26" si="1">$L$28-((($M$28-M5)/$M$28)*100)</f>
        <v>0</v>
      </c>
      <c r="M5" s="1">
        <f>0</f>
        <v>0</v>
      </c>
    </row>
    <row r="6" spans="1:13" x14ac:dyDescent="0.25">
      <c r="A6" s="2">
        <v>2</v>
      </c>
      <c r="B6" s="2">
        <v>3.61</v>
      </c>
      <c r="C6" s="2">
        <v>3.61</v>
      </c>
      <c r="D6" s="2">
        <v>9.1999999999999998E-2</v>
      </c>
      <c r="E6" s="2">
        <v>1.9E-2</v>
      </c>
      <c r="F6" s="2">
        <v>7.8E-2</v>
      </c>
      <c r="G6" s="2">
        <v>5</v>
      </c>
      <c r="H6" s="2">
        <v>1</v>
      </c>
      <c r="I6" s="2">
        <v>6.0699999999999999E-3</v>
      </c>
      <c r="J6" s="9">
        <f t="shared" si="0"/>
        <v>5</v>
      </c>
      <c r="K6" s="2">
        <f t="shared" ref="K6:K28" si="2">I6/J6</f>
        <v>1.214E-3</v>
      </c>
      <c r="L6" s="52">
        <f t="shared" si="1"/>
        <v>5.0011712344811343</v>
      </c>
      <c r="M6" s="1">
        <f>M5+('LG1'!$D$11-'LG1'!$D$65)</f>
        <v>0.11861111111111111</v>
      </c>
    </row>
    <row r="7" spans="1:13" x14ac:dyDescent="0.25">
      <c r="A7" s="2">
        <v>3</v>
      </c>
      <c r="B7" s="2">
        <v>3.69</v>
      </c>
      <c r="C7" s="2">
        <v>3.69</v>
      </c>
      <c r="D7" s="2">
        <v>9.2700000000000005E-2</v>
      </c>
      <c r="E7" s="2">
        <v>1.4500000000000001E-2</v>
      </c>
      <c r="F7" s="2">
        <v>5.91E-2</v>
      </c>
      <c r="G7" s="2">
        <v>5</v>
      </c>
      <c r="H7" s="2">
        <v>1</v>
      </c>
      <c r="I7" s="2">
        <v>4.3699999999999998E-3</v>
      </c>
      <c r="J7" s="9">
        <f t="shared" si="0"/>
        <v>5</v>
      </c>
      <c r="K7" s="2">
        <f t="shared" si="2"/>
        <v>8.7399999999999999E-4</v>
      </c>
      <c r="L7" s="52">
        <f t="shared" si="1"/>
        <v>10.002342468962283</v>
      </c>
      <c r="M7" s="1">
        <f>M6+('LG1'!$D$11-'LG1'!$D$65)</f>
        <v>0.23722222222222222</v>
      </c>
    </row>
    <row r="8" spans="1:13" x14ac:dyDescent="0.25">
      <c r="A8" s="2">
        <v>4</v>
      </c>
      <c r="B8" s="2">
        <v>3.73</v>
      </c>
      <c r="C8" s="2">
        <v>3.73</v>
      </c>
      <c r="D8" s="2">
        <v>9.35E-2</v>
      </c>
      <c r="E8" s="2">
        <v>1.26E-2</v>
      </c>
      <c r="F8" s="2">
        <v>5.1299999999999998E-2</v>
      </c>
      <c r="G8" s="2">
        <v>5</v>
      </c>
      <c r="H8" s="2">
        <v>1</v>
      </c>
      <c r="I8" s="2">
        <v>3.8899999999999998E-3</v>
      </c>
      <c r="J8" s="9">
        <f t="shared" si="0"/>
        <v>5</v>
      </c>
      <c r="K8" s="2">
        <f t="shared" si="2"/>
        <v>7.7799999999999994E-4</v>
      </c>
      <c r="L8" s="52">
        <f t="shared" si="1"/>
        <v>15.003513703443446</v>
      </c>
      <c r="M8" s="1">
        <f>M7+('LG1'!$D$11-'LG1'!$D$65)</f>
        <v>0.35583333333333333</v>
      </c>
    </row>
    <row r="9" spans="1:13" x14ac:dyDescent="0.25">
      <c r="A9" s="2">
        <v>5</v>
      </c>
      <c r="B9" s="2">
        <v>3.77</v>
      </c>
      <c r="C9" s="2">
        <v>3.77</v>
      </c>
      <c r="D9" s="2">
        <v>9.3899999999999997E-2</v>
      </c>
      <c r="E9" s="2">
        <v>1.2E-2</v>
      </c>
      <c r="F9" s="2">
        <v>4.8800000000000003E-2</v>
      </c>
      <c r="G9" s="2">
        <v>5</v>
      </c>
      <c r="H9" s="2">
        <v>1</v>
      </c>
      <c r="I9" s="2">
        <v>3.63E-3</v>
      </c>
      <c r="J9" s="9">
        <f t="shared" si="0"/>
        <v>5</v>
      </c>
      <c r="K9" s="2">
        <f t="shared" si="2"/>
        <v>7.2599999999999997E-4</v>
      </c>
      <c r="L9" s="52">
        <f t="shared" si="1"/>
        <v>20.004684937924594</v>
      </c>
      <c r="M9" s="1">
        <f>M8+('LG1'!$D$11-'LG1'!$D$65)</f>
        <v>0.47444444444444445</v>
      </c>
    </row>
    <row r="10" spans="1:13" s="17" customFormat="1" x14ac:dyDescent="0.25">
      <c r="A10" s="9">
        <v>6</v>
      </c>
      <c r="B10" s="9">
        <v>3.79</v>
      </c>
      <c r="C10" s="9">
        <v>3.79</v>
      </c>
      <c r="D10" s="9">
        <v>9.4700000000000006E-2</v>
      </c>
      <c r="E10" s="9">
        <v>1.2200000000000001E-2</v>
      </c>
      <c r="F10" s="9">
        <v>4.9099999999999998E-2</v>
      </c>
      <c r="G10" s="9">
        <v>5</v>
      </c>
      <c r="H10" s="9">
        <v>1</v>
      </c>
      <c r="I10" s="9">
        <v>3.5899999999999999E-3</v>
      </c>
      <c r="J10" s="9">
        <f t="shared" si="0"/>
        <v>5</v>
      </c>
      <c r="K10" s="9">
        <f t="shared" si="2"/>
        <v>7.18E-4</v>
      </c>
      <c r="L10" s="52">
        <f t="shared" si="1"/>
        <v>25.005856172405728</v>
      </c>
      <c r="M10" s="1">
        <f>M9+('LG1'!$D$11-'LG1'!$D$65)</f>
        <v>0.59305555555555556</v>
      </c>
    </row>
    <row r="11" spans="1:13" x14ac:dyDescent="0.25">
      <c r="A11" s="2">
        <v>7</v>
      </c>
      <c r="B11" s="2">
        <v>3.8</v>
      </c>
      <c r="C11" s="2">
        <v>3.7930000000000001</v>
      </c>
      <c r="D11" s="2">
        <v>9.4600000000000004E-2</v>
      </c>
      <c r="E11" s="2">
        <v>1.17E-2</v>
      </c>
      <c r="F11" s="2">
        <v>4.7800000000000002E-2</v>
      </c>
      <c r="G11" s="2">
        <v>5</v>
      </c>
      <c r="H11" s="2">
        <v>1</v>
      </c>
      <c r="I11" s="2">
        <v>3.5100000000000001E-3</v>
      </c>
      <c r="J11" s="9">
        <f t="shared" si="0"/>
        <v>5</v>
      </c>
      <c r="K11" s="2">
        <f t="shared" si="2"/>
        <v>7.0200000000000004E-4</v>
      </c>
      <c r="L11" s="52">
        <f t="shared" si="1"/>
        <v>30.007027406886877</v>
      </c>
      <c r="M11" s="1">
        <f>M10+('LG1'!$D$11-'LG1'!$D$65)</f>
        <v>0.71166666666666667</v>
      </c>
    </row>
    <row r="12" spans="1:13" x14ac:dyDescent="0.25">
      <c r="A12" s="2">
        <v>8</v>
      </c>
      <c r="B12" s="2">
        <v>3.8</v>
      </c>
      <c r="C12" s="2">
        <v>3.7919999999999998</v>
      </c>
      <c r="D12" s="2">
        <v>9.4399999999999998E-2</v>
      </c>
      <c r="E12" s="2">
        <v>1.21E-2</v>
      </c>
      <c r="F12" s="2">
        <v>4.9200000000000001E-2</v>
      </c>
      <c r="G12" s="2">
        <v>5</v>
      </c>
      <c r="H12" s="2">
        <v>1</v>
      </c>
      <c r="I12" s="2">
        <v>3.5599999999999998E-3</v>
      </c>
      <c r="J12" s="9">
        <f t="shared" si="0"/>
        <v>5</v>
      </c>
      <c r="K12" s="2">
        <f t="shared" si="2"/>
        <v>7.1199999999999996E-4</v>
      </c>
      <c r="L12" s="52">
        <f t="shared" si="1"/>
        <v>35.008198641368026</v>
      </c>
      <c r="M12" s="1">
        <f>M11+('LG1'!$D$11-'LG1'!$D$65)</f>
        <v>0.83027777777777778</v>
      </c>
    </row>
    <row r="13" spans="1:13" x14ac:dyDescent="0.25">
      <c r="A13" s="2">
        <v>9</v>
      </c>
      <c r="B13" s="2">
        <v>3.81</v>
      </c>
      <c r="C13" s="2">
        <v>3.8</v>
      </c>
      <c r="D13" s="2">
        <v>9.4399999999999998E-2</v>
      </c>
      <c r="E13" s="2">
        <v>1.18E-2</v>
      </c>
      <c r="F13" s="2">
        <v>4.8500000000000001E-2</v>
      </c>
      <c r="G13" s="2">
        <v>5</v>
      </c>
      <c r="H13" s="2">
        <v>1</v>
      </c>
      <c r="I13" s="2">
        <v>3.8E-3</v>
      </c>
      <c r="J13" s="9">
        <f t="shared" si="0"/>
        <v>5</v>
      </c>
      <c r="K13" s="2">
        <f t="shared" si="2"/>
        <v>7.6000000000000004E-4</v>
      </c>
      <c r="L13" s="52">
        <f t="shared" si="1"/>
        <v>40.009369875849167</v>
      </c>
      <c r="M13" s="1">
        <f>M12+('LG1'!$D$11-'LG1'!$D$65)</f>
        <v>0.94888888888888889</v>
      </c>
    </row>
    <row r="14" spans="1:13" x14ac:dyDescent="0.25">
      <c r="A14" s="2">
        <v>10</v>
      </c>
      <c r="B14" s="2">
        <v>3.82</v>
      </c>
      <c r="C14" s="2">
        <v>3.82</v>
      </c>
      <c r="D14" s="2">
        <v>9.5500000000000002E-2</v>
      </c>
      <c r="E14" s="2">
        <v>9.5200000000000007E-3</v>
      </c>
      <c r="F14" s="2">
        <v>4.2599999999999999E-2</v>
      </c>
      <c r="G14" s="2">
        <v>5</v>
      </c>
      <c r="H14" s="2">
        <v>1</v>
      </c>
      <c r="I14" s="2">
        <v>3.8999999999999998E-3</v>
      </c>
      <c r="J14" s="9">
        <f t="shared" si="0"/>
        <v>5</v>
      </c>
      <c r="K14" s="2">
        <f t="shared" si="2"/>
        <v>7.7999999999999999E-4</v>
      </c>
      <c r="L14" s="52">
        <f t="shared" si="1"/>
        <v>45.010541110330315</v>
      </c>
      <c r="M14" s="1">
        <f>M13+('LG1'!$D$11-'LG1'!$D$65)</f>
        <v>1.0674999999999999</v>
      </c>
    </row>
    <row r="15" spans="1:13" x14ac:dyDescent="0.25">
      <c r="A15" s="2">
        <v>11</v>
      </c>
      <c r="B15" s="2">
        <v>3.85</v>
      </c>
      <c r="C15" s="2">
        <v>3.84</v>
      </c>
      <c r="D15" s="2">
        <v>9.6699999999999994E-2</v>
      </c>
      <c r="E15" s="2">
        <v>9.4999999999999998E-3</v>
      </c>
      <c r="F15" s="2">
        <v>4.4600000000000001E-2</v>
      </c>
      <c r="G15" s="2">
        <v>5</v>
      </c>
      <c r="H15" s="2">
        <v>1</v>
      </c>
      <c r="I15" s="2">
        <v>4.1700000000000001E-3</v>
      </c>
      <c r="J15" s="9">
        <f t="shared" si="0"/>
        <v>5</v>
      </c>
      <c r="K15" s="2">
        <f t="shared" si="2"/>
        <v>8.34E-4</v>
      </c>
      <c r="L15" s="52">
        <f t="shared" si="1"/>
        <v>50.011712344811457</v>
      </c>
      <c r="M15" s="1">
        <f>M14+('LG1'!$D$11-'LG1'!$D$65)</f>
        <v>1.1861111111111109</v>
      </c>
    </row>
    <row r="16" spans="1:13" x14ac:dyDescent="0.25">
      <c r="A16" s="2">
        <v>12</v>
      </c>
      <c r="B16" s="2">
        <v>3.88</v>
      </c>
      <c r="C16" s="2">
        <v>3.87</v>
      </c>
      <c r="D16" s="2">
        <v>9.5899999999999999E-2</v>
      </c>
      <c r="E16" s="2">
        <v>1.0999999999999999E-2</v>
      </c>
      <c r="F16" s="2">
        <v>4.4299999999999999E-2</v>
      </c>
      <c r="G16" s="2">
        <v>5</v>
      </c>
      <c r="H16" s="2">
        <v>1</v>
      </c>
      <c r="I16" s="2">
        <v>4.3200000000000001E-3</v>
      </c>
      <c r="J16" s="9">
        <f t="shared" si="0"/>
        <v>5</v>
      </c>
      <c r="K16" s="2">
        <f t="shared" si="2"/>
        <v>8.6399999999999997E-4</v>
      </c>
      <c r="L16" s="52">
        <f t="shared" si="1"/>
        <v>55.012883579292591</v>
      </c>
      <c r="M16" s="1">
        <f>M15+('LG1'!$D$11-'LG1'!$D$65)</f>
        <v>1.3047222222222219</v>
      </c>
    </row>
    <row r="17" spans="1:13" x14ac:dyDescent="0.25">
      <c r="A17" s="2">
        <v>13</v>
      </c>
      <c r="B17" s="2">
        <v>3.93</v>
      </c>
      <c r="C17" s="2">
        <v>3.92</v>
      </c>
      <c r="D17" s="2">
        <v>9.7199999999999995E-2</v>
      </c>
      <c r="E17" s="2">
        <v>1.06E-2</v>
      </c>
      <c r="F17" s="2">
        <v>4.2500000000000003E-2</v>
      </c>
      <c r="G17" s="2">
        <v>5</v>
      </c>
      <c r="H17" s="2">
        <v>1</v>
      </c>
      <c r="I17" s="2">
        <v>4.1099999999999999E-3</v>
      </c>
      <c r="J17" s="9">
        <f t="shared" si="0"/>
        <v>5</v>
      </c>
      <c r="K17" s="2">
        <f t="shared" si="2"/>
        <v>8.2200000000000003E-4</v>
      </c>
      <c r="L17" s="52">
        <f t="shared" si="1"/>
        <v>60.01405481377374</v>
      </c>
      <c r="M17" s="1">
        <f>M16+('LG1'!$D$11-'LG1'!$D$65)</f>
        <v>1.4233333333333329</v>
      </c>
    </row>
    <row r="18" spans="1:13" x14ac:dyDescent="0.25">
      <c r="A18" s="2">
        <v>14</v>
      </c>
      <c r="B18" s="2">
        <v>3.97</v>
      </c>
      <c r="C18" s="2">
        <v>3.95</v>
      </c>
      <c r="D18" s="2">
        <v>9.8799999999999999E-2</v>
      </c>
      <c r="E18" s="2">
        <v>1.1299999999999999E-2</v>
      </c>
      <c r="F18" s="2">
        <v>4.4299999999999999E-2</v>
      </c>
      <c r="G18" s="2">
        <v>5</v>
      </c>
      <c r="H18" s="2">
        <v>1</v>
      </c>
      <c r="I18" s="2">
        <v>4.0400000000000002E-3</v>
      </c>
      <c r="J18" s="9">
        <f t="shared" si="0"/>
        <v>5</v>
      </c>
      <c r="K18" s="2">
        <f t="shared" si="2"/>
        <v>8.0800000000000002E-4</v>
      </c>
      <c r="L18" s="52">
        <f t="shared" si="1"/>
        <v>65.015226048254874</v>
      </c>
      <c r="M18" s="1">
        <f>M17+('LG1'!$D$11-'LG1'!$D$65)</f>
        <v>1.5419444444444439</v>
      </c>
    </row>
    <row r="19" spans="1:13" x14ac:dyDescent="0.25">
      <c r="A19" s="2">
        <v>15</v>
      </c>
      <c r="B19" s="2">
        <v>4</v>
      </c>
      <c r="C19" s="2">
        <v>4</v>
      </c>
      <c r="D19" s="2">
        <v>9.9599999999999994E-2</v>
      </c>
      <c r="E19" s="2">
        <v>1.04E-2</v>
      </c>
      <c r="F19" s="2">
        <v>0.04</v>
      </c>
      <c r="G19" s="2">
        <v>5</v>
      </c>
      <c r="H19" s="2">
        <v>1</v>
      </c>
      <c r="I19" s="2">
        <v>3.96E-3</v>
      </c>
      <c r="J19" s="9">
        <f t="shared" si="0"/>
        <v>5</v>
      </c>
      <c r="K19" s="2">
        <f t="shared" si="2"/>
        <v>7.9199999999999995E-4</v>
      </c>
      <c r="L19" s="52">
        <f t="shared" si="1"/>
        <v>70.016397282736023</v>
      </c>
      <c r="M19" s="1">
        <f>M18+('LG1'!$D$11-'LG1'!$D$65)</f>
        <v>1.6605555555555549</v>
      </c>
    </row>
    <row r="20" spans="1:13" x14ac:dyDescent="0.25">
      <c r="A20" s="2">
        <v>16</v>
      </c>
      <c r="B20" s="2">
        <v>4.0599999999999996</v>
      </c>
      <c r="C20" s="2">
        <v>4.04</v>
      </c>
      <c r="D20" s="2">
        <v>0.10100000000000001</v>
      </c>
      <c r="E20" s="2">
        <v>0.01</v>
      </c>
      <c r="F20" s="2">
        <v>3.9100000000000003E-2</v>
      </c>
      <c r="G20" s="2">
        <v>5</v>
      </c>
      <c r="H20" s="2">
        <v>1</v>
      </c>
      <c r="I20" s="2">
        <v>4.1599999999999996E-3</v>
      </c>
      <c r="J20" s="9">
        <f t="shared" si="0"/>
        <v>5</v>
      </c>
      <c r="K20" s="2">
        <f t="shared" si="2"/>
        <v>8.3199999999999995E-4</v>
      </c>
      <c r="L20" s="52">
        <f t="shared" si="1"/>
        <v>75.017568517217157</v>
      </c>
      <c r="M20" s="1">
        <f>M19+('LG1'!$D$11-'LG1'!$D$65)</f>
        <v>1.7791666666666659</v>
      </c>
    </row>
    <row r="21" spans="1:13" x14ac:dyDescent="0.25">
      <c r="A21" s="2">
        <v>17</v>
      </c>
      <c r="B21" s="2">
        <v>4.1100000000000003</v>
      </c>
      <c r="C21" s="2">
        <v>4.0999999999999996</v>
      </c>
      <c r="D21" s="2">
        <v>0.10299999999999999</v>
      </c>
      <c r="E21" s="2">
        <v>1.09E-2</v>
      </c>
      <c r="F21" s="2">
        <v>4.0599999999999997E-2</v>
      </c>
      <c r="G21" s="2">
        <v>5</v>
      </c>
      <c r="H21" s="2">
        <v>1</v>
      </c>
      <c r="I21" s="2">
        <v>4.1599999999999996E-3</v>
      </c>
      <c r="J21" s="9">
        <f t="shared" si="0"/>
        <v>5</v>
      </c>
      <c r="K21" s="2">
        <f t="shared" si="2"/>
        <v>8.3199999999999995E-4</v>
      </c>
      <c r="L21" s="52">
        <f t="shared" si="1"/>
        <v>80.018739751698305</v>
      </c>
      <c r="M21" s="1">
        <f>M20+('LG1'!$D$11-'LG1'!$D$65)</f>
        <v>1.8977777777777769</v>
      </c>
    </row>
    <row r="22" spans="1:13" x14ac:dyDescent="0.25">
      <c r="A22" s="2">
        <v>18</v>
      </c>
      <c r="B22" s="2">
        <v>4.1399999999999997</v>
      </c>
      <c r="C22" s="9">
        <v>4.13</v>
      </c>
      <c r="D22" s="9">
        <v>0.10299999999999999</v>
      </c>
      <c r="E22" s="9">
        <v>9.9500000000000005E-3</v>
      </c>
      <c r="F22" s="9">
        <v>3.7100000000000001E-2</v>
      </c>
      <c r="G22" s="9">
        <v>5</v>
      </c>
      <c r="H22" s="9">
        <v>1</v>
      </c>
      <c r="I22" s="9">
        <v>4.1700000000000001E-3</v>
      </c>
      <c r="J22" s="9">
        <f t="shared" si="0"/>
        <v>5</v>
      </c>
      <c r="K22" s="2">
        <f t="shared" si="2"/>
        <v>8.34E-4</v>
      </c>
      <c r="L22" s="52">
        <f t="shared" si="1"/>
        <v>82.616537830873753</v>
      </c>
      <c r="M22" s="1">
        <f>M21+('LG1'!$D$22-'LG1'!$D$65)</f>
        <v>1.959388888888888</v>
      </c>
    </row>
    <row r="23" spans="1:13" x14ac:dyDescent="0.25">
      <c r="A23" s="2">
        <v>19</v>
      </c>
      <c r="B23" s="2">
        <v>4.18</v>
      </c>
      <c r="C23" s="9">
        <v>4.18</v>
      </c>
      <c r="D23" s="9">
        <v>0.112</v>
      </c>
      <c r="E23" s="9">
        <v>9.6200000000000001E-3</v>
      </c>
      <c r="F23" s="9">
        <v>3.8600000000000002E-2</v>
      </c>
      <c r="G23" s="9">
        <v>5</v>
      </c>
      <c r="H23" s="9">
        <v>1</v>
      </c>
      <c r="I23" s="9">
        <v>4.5300000000000002E-3</v>
      </c>
      <c r="J23" s="9">
        <f t="shared" si="0"/>
        <v>5</v>
      </c>
      <c r="K23" s="2">
        <f t="shared" si="2"/>
        <v>9.0600000000000001E-4</v>
      </c>
      <c r="L23" s="52">
        <f t="shared" si="1"/>
        <v>87.617709065354887</v>
      </c>
      <c r="M23" s="1">
        <f>M22+('LG1'!$D$33-'LG1'!$D$65)</f>
        <v>2.077999999999999</v>
      </c>
    </row>
    <row r="24" spans="1:13" s="17" customFormat="1" x14ac:dyDescent="0.25">
      <c r="A24" s="9">
        <v>20</v>
      </c>
      <c r="B24" s="9">
        <v>4.24</v>
      </c>
      <c r="C24" s="9">
        <v>4.24</v>
      </c>
      <c r="D24" s="9">
        <v>0.113</v>
      </c>
      <c r="E24" s="9">
        <v>8.5900000000000004E-3</v>
      </c>
      <c r="F24" s="9">
        <v>3.5400000000000001E-2</v>
      </c>
      <c r="G24" s="9">
        <v>5</v>
      </c>
      <c r="H24" s="9">
        <v>1</v>
      </c>
      <c r="I24" s="9">
        <v>4.6699999999999997E-3</v>
      </c>
      <c r="J24" s="9">
        <f t="shared" si="0"/>
        <v>5</v>
      </c>
      <c r="K24" s="2">
        <f t="shared" si="2"/>
        <v>9.3399999999999993E-4</v>
      </c>
      <c r="L24" s="52">
        <f t="shared" si="1"/>
        <v>92.618880299836036</v>
      </c>
      <c r="M24" s="1">
        <f>M23+('LG1'!$D$33-'LG1'!$D$65)</f>
        <v>2.19661111111111</v>
      </c>
    </row>
    <row r="25" spans="1:13" x14ac:dyDescent="0.25">
      <c r="A25" s="1">
        <v>21</v>
      </c>
      <c r="B25" s="1">
        <v>4.28</v>
      </c>
      <c r="C25" s="9">
        <v>4.28</v>
      </c>
      <c r="D25" s="9">
        <v>0.114</v>
      </c>
      <c r="E25" s="9">
        <v>1.04E-2</v>
      </c>
      <c r="F25" s="9">
        <v>0.04</v>
      </c>
      <c r="G25" s="9">
        <v>5</v>
      </c>
      <c r="H25" s="9">
        <v>1</v>
      </c>
      <c r="I25" s="9">
        <v>4.64E-3</v>
      </c>
      <c r="J25" s="9">
        <f t="shared" si="0"/>
        <v>5</v>
      </c>
      <c r="K25" s="2">
        <f t="shared" si="2"/>
        <v>9.2800000000000001E-4</v>
      </c>
      <c r="L25" s="52">
        <f t="shared" si="1"/>
        <v>95.676270789412044</v>
      </c>
      <c r="M25" s="1">
        <f>M24+('LG1'!$D$44-'LG1'!$D$65)</f>
        <v>2.2691222222222209</v>
      </c>
    </row>
    <row r="26" spans="1:13" x14ac:dyDescent="0.25">
      <c r="A26" s="9">
        <v>22</v>
      </c>
      <c r="B26" s="9">
        <v>4.3099999999999996</v>
      </c>
      <c r="C26" s="2">
        <v>4.3099999999999996</v>
      </c>
      <c r="D26" s="2">
        <v>0.114</v>
      </c>
      <c r="E26" s="2">
        <v>1.09E-2</v>
      </c>
      <c r="F26" s="2">
        <v>4.1700000000000001E-2</v>
      </c>
      <c r="G26" s="2">
        <v>5</v>
      </c>
      <c r="H26" s="2">
        <v>1</v>
      </c>
      <c r="I26" s="2">
        <v>4.7400000000000003E-3</v>
      </c>
      <c r="J26" s="9">
        <f t="shared" si="0"/>
        <v>5</v>
      </c>
      <c r="K26" s="2">
        <f t="shared" si="2"/>
        <v>9.4800000000000006E-4</v>
      </c>
      <c r="L26" s="52">
        <f t="shared" si="1"/>
        <v>97.865073787772317</v>
      </c>
      <c r="M26" s="1">
        <f>M25+('LG1'!$C$54-'LG1'!$D$65)</f>
        <v>2.3210333333333319</v>
      </c>
    </row>
    <row r="27" spans="1:13" x14ac:dyDescent="0.25">
      <c r="A27" s="9">
        <v>23</v>
      </c>
      <c r="B27" s="9">
        <v>4.33</v>
      </c>
      <c r="C27" s="2">
        <v>4.32</v>
      </c>
      <c r="D27" s="2">
        <v>0.115</v>
      </c>
      <c r="E27" s="2">
        <v>1.11E-2</v>
      </c>
      <c r="F27" s="2">
        <v>4.2200000000000001E-2</v>
      </c>
      <c r="G27" s="2">
        <v>5</v>
      </c>
      <c r="H27" s="2">
        <v>1</v>
      </c>
      <c r="I27" s="2">
        <v>4.7499999999999999E-3</v>
      </c>
      <c r="J27" s="9">
        <f t="shared" si="0"/>
        <v>5</v>
      </c>
      <c r="K27" s="2">
        <f t="shared" si="2"/>
        <v>9.5E-4</v>
      </c>
      <c r="L27" s="52">
        <f>$L$28-((($M$28-M27)/$M$28)*100)</f>
        <v>99.113609744670882</v>
      </c>
      <c r="M27" s="1">
        <f>M26+('LG1'!$G$54-'LG1'!$D$65)</f>
        <v>2.350644444444443</v>
      </c>
    </row>
    <row r="28" spans="1:13" x14ac:dyDescent="0.25">
      <c r="A28" s="9">
        <v>24</v>
      </c>
      <c r="B28" s="9">
        <v>4.33</v>
      </c>
      <c r="C28" s="2">
        <v>4.33</v>
      </c>
      <c r="D28" s="2">
        <v>0.115</v>
      </c>
      <c r="E28" s="2">
        <v>1.1299999999999999E-2</v>
      </c>
      <c r="F28" s="2">
        <v>4.2599999999999999E-2</v>
      </c>
      <c r="G28" s="2">
        <v>5</v>
      </c>
      <c r="H28" s="2">
        <v>1</v>
      </c>
      <c r="I28" s="2">
        <v>4.79E-3</v>
      </c>
      <c r="J28" s="9">
        <f t="shared" si="0"/>
        <v>5</v>
      </c>
      <c r="K28" s="2">
        <f t="shared" si="2"/>
        <v>9.5799999999999998E-4</v>
      </c>
      <c r="L28" s="52">
        <f>100</f>
        <v>100</v>
      </c>
      <c r="M28" s="1">
        <f>M27+('LG1'!$K$54-'LG1'!$D$65-'LG1'!$D$65)</f>
        <v>2.3716666666666653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32"/>
  <sheetViews>
    <sheetView topLeftCell="A3" workbookViewId="0">
      <selection activeCell="C4" sqref="C4"/>
    </sheetView>
  </sheetViews>
  <sheetFormatPr defaultColWidth="8.85546875" defaultRowHeight="15" x14ac:dyDescent="0.25"/>
  <cols>
    <col min="2" max="2" width="11.7109375" customWidth="1"/>
    <col min="3" max="3" width="11.140625" customWidth="1"/>
    <col min="4" max="5" width="13.42578125" customWidth="1"/>
    <col min="6" max="6" width="11.28515625" customWidth="1"/>
    <col min="7" max="7" width="8.42578125" customWidth="1"/>
    <col min="8" max="8" width="11.140625" customWidth="1"/>
    <col min="9" max="9" width="10.28515625" customWidth="1"/>
    <col min="10" max="10" width="11.7109375" customWidth="1"/>
    <col min="11" max="11" width="12" customWidth="1"/>
    <col min="12" max="12" width="10.42578125" style="48" customWidth="1"/>
    <col min="13" max="13" width="14.85546875" customWidth="1"/>
  </cols>
  <sheetData>
    <row r="1" spans="1:13" s="7" customFormat="1" ht="21" x14ac:dyDescent="0.35">
      <c r="A1" s="7" t="s">
        <v>14</v>
      </c>
      <c r="L1" s="46"/>
    </row>
    <row r="2" spans="1:13" s="7" customFormat="1" ht="21" x14ac:dyDescent="0.35">
      <c r="L2" s="46"/>
    </row>
    <row r="3" spans="1:13" s="40" customFormat="1" ht="63" x14ac:dyDescent="0.25">
      <c r="A3" s="5" t="s">
        <v>5</v>
      </c>
      <c r="B3" s="5" t="s">
        <v>118</v>
      </c>
      <c r="C3" s="5" t="s">
        <v>119</v>
      </c>
      <c r="D3" s="5" t="s">
        <v>6</v>
      </c>
      <c r="E3" s="5" t="s">
        <v>7</v>
      </c>
      <c r="F3" s="5" t="s">
        <v>9</v>
      </c>
      <c r="G3" s="5" t="s">
        <v>38</v>
      </c>
      <c r="H3" s="5" t="s">
        <v>35</v>
      </c>
      <c r="I3" s="5" t="s">
        <v>8</v>
      </c>
      <c r="J3" s="5" t="s">
        <v>15</v>
      </c>
      <c r="K3" s="5" t="s">
        <v>11</v>
      </c>
      <c r="L3" s="47" t="s">
        <v>13</v>
      </c>
      <c r="M3" s="5" t="s">
        <v>39</v>
      </c>
    </row>
    <row r="4" spans="1:13" s="6" customFormat="1" ht="15.75" x14ac:dyDescent="0.25">
      <c r="A4" s="4"/>
      <c r="B4" s="4"/>
      <c r="C4" s="4"/>
      <c r="D4" s="4"/>
      <c r="E4" s="4"/>
      <c r="F4" s="4"/>
      <c r="G4" s="4"/>
      <c r="I4" s="4"/>
      <c r="J4" s="4"/>
      <c r="K4" s="4"/>
      <c r="L4" s="54"/>
    </row>
    <row r="5" spans="1:13" x14ac:dyDescent="0.25">
      <c r="A5" s="2">
        <v>1</v>
      </c>
      <c r="B5" s="2">
        <v>3.23</v>
      </c>
      <c r="C5" s="2">
        <v>3.23</v>
      </c>
      <c r="D5" s="2">
        <v>6.0999999999999999E-2</v>
      </c>
      <c r="E5" s="2">
        <v>3.3500000000000002E-2</v>
      </c>
      <c r="F5" s="2">
        <v>0.47299999999999998</v>
      </c>
      <c r="G5" s="2">
        <v>5</v>
      </c>
      <c r="H5" s="2">
        <v>1</v>
      </c>
      <c r="I5" s="2">
        <v>5.3699999999999998E-2</v>
      </c>
      <c r="J5" s="2">
        <f t="shared" ref="J5:J32" si="0">G5/H5</f>
        <v>5</v>
      </c>
      <c r="K5" s="2">
        <f>I5/J5</f>
        <v>1.074E-2</v>
      </c>
      <c r="L5" s="45">
        <f t="shared" ref="L5:L30" si="1">$L$32-((($M$32-M5)/$M$32)*100)</f>
        <v>0</v>
      </c>
      <c r="M5" s="2">
        <f>0</f>
        <v>0</v>
      </c>
    </row>
    <row r="6" spans="1:13" x14ac:dyDescent="0.25">
      <c r="A6" s="2">
        <v>2</v>
      </c>
      <c r="B6" s="2">
        <v>3.35</v>
      </c>
      <c r="C6" s="2">
        <v>3.35</v>
      </c>
      <c r="D6" s="2">
        <v>6.4399999999999999E-2</v>
      </c>
      <c r="E6" s="2">
        <v>3.9300000000000002E-2</v>
      </c>
      <c r="F6" s="2">
        <v>0.48699999999999999</v>
      </c>
      <c r="G6" s="2">
        <v>5</v>
      </c>
      <c r="H6" s="2">
        <v>1</v>
      </c>
      <c r="I6" s="2">
        <v>2.5000000000000001E-2</v>
      </c>
      <c r="J6" s="2">
        <f t="shared" si="0"/>
        <v>5</v>
      </c>
      <c r="K6" s="2">
        <f t="shared" ref="K6:K32" si="2">I6/J6</f>
        <v>5.0000000000000001E-3</v>
      </c>
      <c r="L6" s="45">
        <f t="shared" si="1"/>
        <v>4.04701283064189</v>
      </c>
      <c r="M6" s="2">
        <f>M5+('PB2'!$D$11-'PB2'!$D$43)</f>
        <v>0.11861111111111111</v>
      </c>
    </row>
    <row r="7" spans="1:13" x14ac:dyDescent="0.25">
      <c r="A7" s="2">
        <v>3</v>
      </c>
      <c r="B7" s="2">
        <v>3.38</v>
      </c>
      <c r="C7" s="2">
        <v>3.38</v>
      </c>
      <c r="D7" s="2">
        <v>6.4399999999999999E-2</v>
      </c>
      <c r="E7" s="2">
        <v>3.6999999999999998E-2</v>
      </c>
      <c r="F7" s="2">
        <v>0.39800000000000002</v>
      </c>
      <c r="G7" s="2">
        <v>5</v>
      </c>
      <c r="H7" s="2">
        <v>1</v>
      </c>
      <c r="I7" s="2">
        <v>7.6E-3</v>
      </c>
      <c r="J7" s="2">
        <f t="shared" si="0"/>
        <v>5</v>
      </c>
      <c r="K7" s="2">
        <f t="shared" si="2"/>
        <v>1.5200000000000001E-3</v>
      </c>
      <c r="L7" s="45">
        <f t="shared" si="1"/>
        <v>8.0940256612837942</v>
      </c>
      <c r="M7" s="2">
        <f>M6+('PB2'!$D$11-'PB2'!$D$43)</f>
        <v>0.23722222222222222</v>
      </c>
    </row>
    <row r="8" spans="1:13" x14ac:dyDescent="0.25">
      <c r="A8" s="2">
        <v>4</v>
      </c>
      <c r="B8" s="2">
        <v>3.43</v>
      </c>
      <c r="C8" s="2">
        <v>3.43</v>
      </c>
      <c r="D8" s="2">
        <v>6.4899999999999999E-2</v>
      </c>
      <c r="E8" s="2">
        <v>2.6100000000000002E-2</v>
      </c>
      <c r="F8" s="2">
        <v>0.23699999999999999</v>
      </c>
      <c r="G8" s="2">
        <v>5</v>
      </c>
      <c r="H8" s="2">
        <v>1</v>
      </c>
      <c r="I8" s="2">
        <v>4.0299999999999997E-3</v>
      </c>
      <c r="J8" s="2">
        <f t="shared" si="0"/>
        <v>5</v>
      </c>
      <c r="K8" s="2">
        <f t="shared" si="2"/>
        <v>8.0599999999999997E-4</v>
      </c>
      <c r="L8" s="45">
        <f t="shared" si="1"/>
        <v>12.141038491925698</v>
      </c>
      <c r="M8" s="2">
        <f>M7+('PB2'!$D$11-'PB2'!$D$43)</f>
        <v>0.35583333333333333</v>
      </c>
    </row>
    <row r="9" spans="1:13" x14ac:dyDescent="0.25">
      <c r="A9" s="2">
        <v>5</v>
      </c>
      <c r="B9" s="2">
        <v>3.48</v>
      </c>
      <c r="C9" s="2">
        <v>3.48</v>
      </c>
      <c r="D9" s="2">
        <v>6.3899999999999998E-2</v>
      </c>
      <c r="E9" s="2">
        <v>1.32E-2</v>
      </c>
      <c r="F9" s="2">
        <v>0.107</v>
      </c>
      <c r="G9" s="2">
        <v>5</v>
      </c>
      <c r="H9" s="2">
        <v>1</v>
      </c>
      <c r="I9" s="2">
        <v>3.16E-3</v>
      </c>
      <c r="J9" s="2">
        <f t="shared" si="0"/>
        <v>5</v>
      </c>
      <c r="K9" s="2">
        <f t="shared" si="2"/>
        <v>6.3199999999999997E-4</v>
      </c>
      <c r="L9" s="45">
        <f t="shared" si="1"/>
        <v>16.188051322567588</v>
      </c>
      <c r="M9" s="2">
        <f>M8+('PB2'!$D$11-'PB2'!$D$43)</f>
        <v>0.47444444444444445</v>
      </c>
    </row>
    <row r="10" spans="1:13" s="17" customFormat="1" x14ac:dyDescent="0.25">
      <c r="A10" s="9">
        <v>6</v>
      </c>
      <c r="B10" s="9">
        <v>3.53</v>
      </c>
      <c r="C10" s="9">
        <v>3.53</v>
      </c>
      <c r="D10" s="2">
        <v>6.3299999999999995E-2</v>
      </c>
      <c r="E10" s="2">
        <v>8.1799999999999998E-3</v>
      </c>
      <c r="F10" s="2">
        <v>5.6399999999999999E-2</v>
      </c>
      <c r="G10" s="2">
        <v>5</v>
      </c>
      <c r="H10" s="2">
        <v>1</v>
      </c>
      <c r="I10" s="2">
        <v>2.8E-3</v>
      </c>
      <c r="J10" s="2">
        <f t="shared" si="0"/>
        <v>5</v>
      </c>
      <c r="K10" s="2">
        <f t="shared" si="2"/>
        <v>5.5999999999999995E-4</v>
      </c>
      <c r="L10" s="45">
        <f t="shared" si="1"/>
        <v>20.235064153209493</v>
      </c>
      <c r="M10" s="2">
        <f>M9+('PB2'!$D$11-'PB2'!$D$43)</f>
        <v>0.59305555555555556</v>
      </c>
    </row>
    <row r="11" spans="1:13" x14ac:dyDescent="0.25">
      <c r="A11" s="2">
        <v>7</v>
      </c>
      <c r="B11" s="2">
        <v>3.56</v>
      </c>
      <c r="C11" s="2">
        <v>3.5539999999999998</v>
      </c>
      <c r="D11" s="2">
        <v>6.4000000000000001E-2</v>
      </c>
      <c r="E11" s="2">
        <v>4.9699999999999996E-3</v>
      </c>
      <c r="F11" s="2">
        <v>3.4599999999999999E-2</v>
      </c>
      <c r="G11" s="2">
        <v>5</v>
      </c>
      <c r="H11" s="2">
        <v>1</v>
      </c>
      <c r="I11" s="2">
        <v>2.6800000000000001E-3</v>
      </c>
      <c r="J11" s="2">
        <f t="shared" si="0"/>
        <v>5</v>
      </c>
      <c r="K11" s="2">
        <f t="shared" si="2"/>
        <v>5.3600000000000002E-4</v>
      </c>
      <c r="L11" s="45">
        <f t="shared" si="1"/>
        <v>24.282076983851383</v>
      </c>
      <c r="M11" s="2">
        <f>M10+('PB2'!$D$11-'PB2'!$D$43)</f>
        <v>0.71166666666666667</v>
      </c>
    </row>
    <row r="12" spans="1:13" x14ac:dyDescent="0.25">
      <c r="A12" s="2">
        <v>8</v>
      </c>
      <c r="B12" s="2">
        <v>3.58</v>
      </c>
      <c r="C12" s="2">
        <v>3.5720000000000001</v>
      </c>
      <c r="D12" s="2">
        <v>6.3399999999999998E-2</v>
      </c>
      <c r="E12" s="2">
        <v>4.6800000000000001E-3</v>
      </c>
      <c r="F12" s="2">
        <v>3.0499999999999999E-2</v>
      </c>
      <c r="G12" s="2">
        <v>5</v>
      </c>
      <c r="H12" s="2">
        <v>1</v>
      </c>
      <c r="I12" s="2">
        <v>2.5500000000000002E-3</v>
      </c>
      <c r="J12" s="2">
        <f t="shared" si="0"/>
        <v>5</v>
      </c>
      <c r="K12" s="2">
        <f t="shared" si="2"/>
        <v>5.1000000000000004E-4</v>
      </c>
      <c r="L12" s="45">
        <f t="shared" si="1"/>
        <v>28.329089814493287</v>
      </c>
      <c r="M12" s="2">
        <f>M11+('PB2'!$D$11-'PB2'!$D$43)</f>
        <v>0.83027777777777778</v>
      </c>
    </row>
    <row r="13" spans="1:13" x14ac:dyDescent="0.25">
      <c r="A13" s="2">
        <v>9</v>
      </c>
      <c r="B13" s="2">
        <v>3.6</v>
      </c>
      <c r="C13" s="2">
        <v>3.6</v>
      </c>
      <c r="D13" s="2">
        <v>6.4699999999999994E-2</v>
      </c>
      <c r="E13" s="2">
        <v>3.46E-3</v>
      </c>
      <c r="F13" s="2">
        <v>2.75E-2</v>
      </c>
      <c r="G13" s="2">
        <v>5</v>
      </c>
      <c r="H13" s="2">
        <v>1</v>
      </c>
      <c r="I13" s="2">
        <v>2.8500000000000001E-3</v>
      </c>
      <c r="J13" s="2">
        <f t="shared" si="0"/>
        <v>5</v>
      </c>
      <c r="K13" s="2">
        <f t="shared" si="2"/>
        <v>5.6999999999999998E-4</v>
      </c>
      <c r="L13" s="45">
        <f t="shared" si="1"/>
        <v>32.376102645135191</v>
      </c>
      <c r="M13" s="2">
        <f>M12+('PB2'!$D$11-'PB2'!$D$43)</f>
        <v>0.94888888888888889</v>
      </c>
    </row>
    <row r="14" spans="1:13" x14ac:dyDescent="0.25">
      <c r="A14" s="2">
        <v>10</v>
      </c>
      <c r="B14" s="2">
        <v>3.62</v>
      </c>
      <c r="C14" s="2">
        <v>3.61</v>
      </c>
      <c r="D14" s="2">
        <v>6.54E-2</v>
      </c>
      <c r="E14" s="2">
        <v>2.5899999999999999E-3</v>
      </c>
      <c r="F14" s="2">
        <v>2.63E-2</v>
      </c>
      <c r="G14" s="2">
        <v>5</v>
      </c>
      <c r="H14" s="2">
        <v>1</v>
      </c>
      <c r="I14" s="2">
        <v>2.8999999999999998E-3</v>
      </c>
      <c r="J14" s="2">
        <f t="shared" si="0"/>
        <v>5</v>
      </c>
      <c r="K14" s="2">
        <f t="shared" si="2"/>
        <v>5.8E-4</v>
      </c>
      <c r="L14" s="45">
        <f t="shared" si="1"/>
        <v>36.423115475777081</v>
      </c>
      <c r="M14" s="2">
        <f>M13+('PB2'!$D$11-'PB2'!$D$43)</f>
        <v>1.0674999999999999</v>
      </c>
    </row>
    <row r="15" spans="1:13" x14ac:dyDescent="0.25">
      <c r="A15" s="2">
        <v>11</v>
      </c>
      <c r="B15" s="2">
        <v>3.64</v>
      </c>
      <c r="C15" s="2">
        <v>3.63</v>
      </c>
      <c r="D15" s="2">
        <v>6.7000000000000004E-2</v>
      </c>
      <c r="E15" s="2">
        <v>1.4300000000000001E-3</v>
      </c>
      <c r="F15" s="2">
        <v>2.7199999999999998E-2</v>
      </c>
      <c r="G15" s="2">
        <v>5</v>
      </c>
      <c r="H15" s="2">
        <v>1</v>
      </c>
      <c r="I15" s="2">
        <v>3.0500000000000002E-3</v>
      </c>
      <c r="J15" s="2">
        <f t="shared" si="0"/>
        <v>5</v>
      </c>
      <c r="K15" s="2">
        <f t="shared" si="2"/>
        <v>6.1000000000000008E-4</v>
      </c>
      <c r="L15" s="45">
        <f t="shared" si="1"/>
        <v>40.470128306418971</v>
      </c>
      <c r="M15" s="2">
        <f>M14+('PB2'!$D$11-'PB2'!$D$43)</f>
        <v>1.1861111111111109</v>
      </c>
    </row>
    <row r="16" spans="1:13" x14ac:dyDescent="0.25">
      <c r="A16" s="2">
        <v>12</v>
      </c>
      <c r="B16" s="2">
        <v>3.67</v>
      </c>
      <c r="C16" s="2">
        <v>3.66</v>
      </c>
      <c r="D16" s="2">
        <v>6.7699999999999996E-2</v>
      </c>
      <c r="E16" s="2">
        <v>1.41E-3</v>
      </c>
      <c r="F16" s="2">
        <v>2.7900000000000001E-2</v>
      </c>
      <c r="G16" s="2">
        <v>5</v>
      </c>
      <c r="H16" s="2">
        <v>1</v>
      </c>
      <c r="I16" s="2">
        <v>3.0200000000000001E-3</v>
      </c>
      <c r="J16" s="2">
        <f t="shared" si="0"/>
        <v>5</v>
      </c>
      <c r="K16" s="2">
        <f t="shared" si="2"/>
        <v>6.0400000000000004E-4</v>
      </c>
      <c r="L16" s="45">
        <f t="shared" si="1"/>
        <v>44.517141137060868</v>
      </c>
      <c r="M16" s="2">
        <f>M15+('PB2'!$D$11-'PB2'!$D$43)</f>
        <v>1.3047222222222219</v>
      </c>
    </row>
    <row r="17" spans="1:13" x14ac:dyDescent="0.25">
      <c r="A17" s="2">
        <v>13</v>
      </c>
      <c r="B17" s="2">
        <v>3.7</v>
      </c>
      <c r="C17" s="2">
        <v>3.68</v>
      </c>
      <c r="D17" s="2">
        <v>6.7799999999999999E-2</v>
      </c>
      <c r="E17" s="2">
        <v>1.4599999999999999E-3</v>
      </c>
      <c r="F17" s="2">
        <v>2.8400000000000002E-2</v>
      </c>
      <c r="G17" s="2">
        <v>5</v>
      </c>
      <c r="H17" s="2">
        <v>1</v>
      </c>
      <c r="I17" s="2">
        <v>3.16E-3</v>
      </c>
      <c r="J17" s="2">
        <f t="shared" si="0"/>
        <v>5</v>
      </c>
      <c r="K17" s="2">
        <f t="shared" si="2"/>
        <v>6.3199999999999997E-4</v>
      </c>
      <c r="L17" s="45">
        <f t="shared" si="1"/>
        <v>48.564153967702758</v>
      </c>
      <c r="M17" s="2">
        <f>M16+('PB2'!$D$11-'PB2'!$D$43)</f>
        <v>1.4233333333333329</v>
      </c>
    </row>
    <row r="18" spans="1:13" x14ac:dyDescent="0.25">
      <c r="A18" s="2">
        <v>14</v>
      </c>
      <c r="B18" s="2">
        <v>3.73</v>
      </c>
      <c r="C18" s="2">
        <v>3.71</v>
      </c>
      <c r="D18" s="2">
        <v>6.6900000000000001E-2</v>
      </c>
      <c r="E18" s="2">
        <v>3.8600000000000001E-3</v>
      </c>
      <c r="F18" s="2">
        <v>3.2099999999999997E-2</v>
      </c>
      <c r="G18" s="2">
        <v>5</v>
      </c>
      <c r="H18" s="2">
        <v>1</v>
      </c>
      <c r="I18" s="2">
        <v>3.48E-3</v>
      </c>
      <c r="J18" s="2">
        <f t="shared" si="0"/>
        <v>5</v>
      </c>
      <c r="K18" s="2">
        <f t="shared" si="2"/>
        <v>6.96E-4</v>
      </c>
      <c r="L18" s="45">
        <f t="shared" si="1"/>
        <v>52.611166798344655</v>
      </c>
      <c r="M18" s="2">
        <f>M17+('PB2'!$D$11-'PB2'!$D$43)</f>
        <v>1.5419444444444439</v>
      </c>
    </row>
    <row r="19" spans="1:13" x14ac:dyDescent="0.25">
      <c r="A19" s="2">
        <v>15</v>
      </c>
      <c r="B19" s="2">
        <v>3.79</v>
      </c>
      <c r="C19" s="2">
        <v>3.78</v>
      </c>
      <c r="D19" s="2">
        <v>6.8199999999999997E-2</v>
      </c>
      <c r="E19" s="2">
        <v>2.7000000000000001E-3</v>
      </c>
      <c r="F19" s="2">
        <v>3.3000000000000002E-2</v>
      </c>
      <c r="G19" s="2">
        <v>5</v>
      </c>
      <c r="H19" s="2">
        <v>1</v>
      </c>
      <c r="I19" s="2">
        <v>3.3600000000000001E-3</v>
      </c>
      <c r="J19" s="2">
        <f t="shared" si="0"/>
        <v>5</v>
      </c>
      <c r="K19" s="2">
        <f t="shared" si="2"/>
        <v>6.7200000000000007E-4</v>
      </c>
      <c r="L19" s="45">
        <f t="shared" si="1"/>
        <v>56.658179628986552</v>
      </c>
      <c r="M19" s="2">
        <f>M18+('PB2'!$D$11-'PB2'!$D$43)</f>
        <v>1.6605555555555549</v>
      </c>
    </row>
    <row r="20" spans="1:13" x14ac:dyDescent="0.25">
      <c r="A20" s="2">
        <v>16</v>
      </c>
      <c r="B20" s="2">
        <v>3.82</v>
      </c>
      <c r="C20" s="2">
        <v>3.81</v>
      </c>
      <c r="D20" s="2">
        <v>6.8500000000000005E-2</v>
      </c>
      <c r="E20" s="2">
        <v>2.5600000000000002E-3</v>
      </c>
      <c r="F20" s="2">
        <v>2.9100000000000001E-2</v>
      </c>
      <c r="G20" s="2">
        <v>5</v>
      </c>
      <c r="H20" s="2">
        <v>1</v>
      </c>
      <c r="I20" s="2">
        <v>2.8999999999999998E-3</v>
      </c>
      <c r="J20" s="2">
        <f t="shared" si="0"/>
        <v>5</v>
      </c>
      <c r="K20" s="2">
        <f t="shared" si="2"/>
        <v>5.8E-4</v>
      </c>
      <c r="L20" s="45">
        <f t="shared" si="1"/>
        <v>60.705192459628442</v>
      </c>
      <c r="M20" s="2">
        <f>M19+('PB2'!$D$11-'PB2'!$D$43)</f>
        <v>1.7791666666666659</v>
      </c>
    </row>
    <row r="21" spans="1:13" x14ac:dyDescent="0.25">
      <c r="A21" s="2">
        <v>17</v>
      </c>
      <c r="B21" s="2">
        <v>3.85</v>
      </c>
      <c r="C21" s="2">
        <v>3.84</v>
      </c>
      <c r="D21" s="2">
        <v>7.0999999999999994E-2</v>
      </c>
      <c r="E21" s="2">
        <v>1.64E-3</v>
      </c>
      <c r="F21" s="2">
        <v>2.8400000000000002E-2</v>
      </c>
      <c r="G21" s="2">
        <v>5</v>
      </c>
      <c r="H21" s="2">
        <v>1</v>
      </c>
      <c r="I21" s="2">
        <v>3.0100000000000001E-3</v>
      </c>
      <c r="J21" s="2">
        <f t="shared" si="0"/>
        <v>5</v>
      </c>
      <c r="K21" s="2">
        <f t="shared" si="2"/>
        <v>6.02E-4</v>
      </c>
      <c r="L21" s="45">
        <f t="shared" si="1"/>
        <v>64.752205290270339</v>
      </c>
      <c r="M21" s="2">
        <f>M20+('PB2'!$D$11-'PB2'!$D$43)</f>
        <v>1.8977777777777769</v>
      </c>
    </row>
    <row r="22" spans="1:13" x14ac:dyDescent="0.25">
      <c r="A22" s="2">
        <v>18</v>
      </c>
      <c r="B22" s="2">
        <v>3.89</v>
      </c>
      <c r="C22" s="2">
        <v>3.88</v>
      </c>
      <c r="D22" s="2">
        <v>7.0599999999999996E-2</v>
      </c>
      <c r="E22" s="2">
        <v>1.5900000000000001E-3</v>
      </c>
      <c r="F22" s="2">
        <v>2.6700000000000002E-2</v>
      </c>
      <c r="G22" s="2">
        <v>5</v>
      </c>
      <c r="H22" s="2">
        <v>1</v>
      </c>
      <c r="I22" s="2">
        <v>3.0100000000000001E-3</v>
      </c>
      <c r="J22" s="2">
        <f t="shared" si="0"/>
        <v>5</v>
      </c>
      <c r="K22" s="2">
        <f t="shared" si="2"/>
        <v>6.02E-4</v>
      </c>
      <c r="L22" s="45">
        <f t="shared" si="1"/>
        <v>68.799218120912229</v>
      </c>
      <c r="M22" s="2">
        <f>M21+('PB2'!$D$11-'PB2'!$D$43)</f>
        <v>2.0163888888888879</v>
      </c>
    </row>
    <row r="23" spans="1:13" x14ac:dyDescent="0.25">
      <c r="A23" s="2">
        <v>19</v>
      </c>
      <c r="B23" s="2">
        <v>3.92</v>
      </c>
      <c r="C23" s="2">
        <v>3.91</v>
      </c>
      <c r="D23" s="2">
        <v>6.9199999999999998E-2</v>
      </c>
      <c r="E23" s="2">
        <v>2.6700000000000001E-3</v>
      </c>
      <c r="F23" s="2">
        <v>2.76E-2</v>
      </c>
      <c r="G23" s="2">
        <v>5</v>
      </c>
      <c r="H23" s="2">
        <v>1</v>
      </c>
      <c r="I23" s="2">
        <v>2.7499999999999998E-3</v>
      </c>
      <c r="J23" s="2">
        <f t="shared" si="0"/>
        <v>5</v>
      </c>
      <c r="K23" s="2">
        <f t="shared" si="2"/>
        <v>5.4999999999999992E-4</v>
      </c>
      <c r="L23" s="45">
        <f t="shared" si="1"/>
        <v>72.846230951554134</v>
      </c>
      <c r="M23" s="2">
        <f>M22+('PB2'!$D$11-'PB2'!$D$43)</f>
        <v>2.1349999999999989</v>
      </c>
    </row>
    <row r="24" spans="1:13" x14ac:dyDescent="0.25">
      <c r="A24" s="2">
        <v>20</v>
      </c>
      <c r="B24" s="2">
        <v>3.95</v>
      </c>
      <c r="C24" s="2">
        <v>3.94</v>
      </c>
      <c r="D24" s="2">
        <v>7.0099999999999996E-2</v>
      </c>
      <c r="E24" s="2">
        <v>1.99E-3</v>
      </c>
      <c r="F24" s="2">
        <v>2.64E-2</v>
      </c>
      <c r="G24" s="2">
        <v>5</v>
      </c>
      <c r="H24" s="2">
        <v>1</v>
      </c>
      <c r="I24" s="2">
        <v>2.8700000000000002E-3</v>
      </c>
      <c r="J24" s="2">
        <f t="shared" si="0"/>
        <v>5</v>
      </c>
      <c r="K24" s="2">
        <f t="shared" si="2"/>
        <v>5.7400000000000007E-4</v>
      </c>
      <c r="L24" s="45">
        <f t="shared" si="1"/>
        <v>76.893243782196024</v>
      </c>
      <c r="M24" s="2">
        <f>M23+('PB2'!$D$11-'PB2'!$D$43)</f>
        <v>2.2536111111111099</v>
      </c>
    </row>
    <row r="25" spans="1:13" x14ac:dyDescent="0.25">
      <c r="A25" s="2">
        <v>21</v>
      </c>
      <c r="B25" s="2">
        <v>3.99</v>
      </c>
      <c r="C25" s="2">
        <v>3.98</v>
      </c>
      <c r="D25" s="2">
        <v>7.17E-2</v>
      </c>
      <c r="E25" s="2">
        <v>1.91E-3</v>
      </c>
      <c r="F25" s="2">
        <v>2.8000000000000001E-2</v>
      </c>
      <c r="G25" s="2">
        <v>5</v>
      </c>
      <c r="H25" s="2">
        <v>1</v>
      </c>
      <c r="I25" s="2">
        <v>3.1800000000000001E-3</v>
      </c>
      <c r="J25" s="2">
        <f t="shared" si="0"/>
        <v>5</v>
      </c>
      <c r="K25" s="2">
        <f t="shared" si="2"/>
        <v>6.3600000000000006E-4</v>
      </c>
      <c r="L25" s="45">
        <f t="shared" si="1"/>
        <v>80.940256612837914</v>
      </c>
      <c r="M25" s="2">
        <f>M24+('PB2'!$D$11-'PB2'!$D$43)</f>
        <v>2.3722222222222209</v>
      </c>
    </row>
    <row r="26" spans="1:13" s="17" customFormat="1" x14ac:dyDescent="0.25">
      <c r="A26" s="9">
        <v>22</v>
      </c>
      <c r="B26" s="9">
        <v>4.03</v>
      </c>
      <c r="C26" s="2">
        <v>4.0199999999999996</v>
      </c>
      <c r="D26" s="2">
        <v>7.0699999999999999E-2</v>
      </c>
      <c r="E26" s="2">
        <v>3.8899999999999998E-3</v>
      </c>
      <c r="F26" s="2">
        <v>2.7900000000000001E-2</v>
      </c>
      <c r="G26" s="2">
        <v>5</v>
      </c>
      <c r="H26" s="2">
        <v>1</v>
      </c>
      <c r="I26" s="2">
        <v>3.14E-3</v>
      </c>
      <c r="J26" s="2">
        <f t="shared" si="0"/>
        <v>5</v>
      </c>
      <c r="K26" s="2">
        <f t="shared" si="2"/>
        <v>6.2799999999999998E-4</v>
      </c>
      <c r="L26" s="45">
        <f t="shared" si="1"/>
        <v>84.987269443479818</v>
      </c>
      <c r="M26" s="2">
        <f>M25+('PB2'!$D$11-'PB2'!$D$43)</f>
        <v>2.4908333333333319</v>
      </c>
    </row>
    <row r="27" spans="1:13" x14ac:dyDescent="0.25">
      <c r="A27" s="2">
        <v>23</v>
      </c>
      <c r="B27" s="2">
        <v>4.08</v>
      </c>
      <c r="C27" s="2">
        <v>4.07</v>
      </c>
      <c r="D27" s="2">
        <v>7.1199999999999999E-2</v>
      </c>
      <c r="E27" s="2">
        <v>5.1500000000000001E-3</v>
      </c>
      <c r="F27" s="2">
        <v>3.09E-2</v>
      </c>
      <c r="G27" s="2">
        <v>5</v>
      </c>
      <c r="H27" s="2">
        <v>1</v>
      </c>
      <c r="I27" s="2">
        <v>3.2599999999999999E-3</v>
      </c>
      <c r="J27" s="2">
        <f t="shared" si="0"/>
        <v>5</v>
      </c>
      <c r="K27" s="2">
        <f t="shared" si="2"/>
        <v>6.5200000000000002E-4</v>
      </c>
      <c r="L27" s="45">
        <f t="shared" si="1"/>
        <v>89.034282274121708</v>
      </c>
      <c r="M27" s="2">
        <f>M26+('PB2'!$D$11-'PB2'!$D$43)</f>
        <v>2.6094444444444429</v>
      </c>
    </row>
    <row r="28" spans="1:13" x14ac:dyDescent="0.25">
      <c r="A28" s="2">
        <v>24</v>
      </c>
      <c r="B28" s="2">
        <v>4.1100000000000003</v>
      </c>
      <c r="C28" s="2">
        <v>4.0999999999999996</v>
      </c>
      <c r="D28" s="2">
        <v>7.1400000000000005E-2</v>
      </c>
      <c r="E28" s="2">
        <v>5.5500000000000002E-3</v>
      </c>
      <c r="F28" s="2">
        <v>3.9E-2</v>
      </c>
      <c r="G28" s="2">
        <v>5</v>
      </c>
      <c r="H28" s="2">
        <v>1</v>
      </c>
      <c r="I28" s="2">
        <v>3.13E-3</v>
      </c>
      <c r="J28" s="2">
        <f t="shared" si="0"/>
        <v>5</v>
      </c>
      <c r="K28" s="2">
        <f t="shared" si="2"/>
        <v>6.2600000000000004E-4</v>
      </c>
      <c r="L28" s="45">
        <f t="shared" si="1"/>
        <v>93.081295104763598</v>
      </c>
      <c r="M28" s="2">
        <f>M27+('PB2'!$D$11-'PB2'!$D$43)</f>
        <v>2.7280555555555539</v>
      </c>
    </row>
    <row r="29" spans="1:13" s="17" customFormat="1" x14ac:dyDescent="0.25">
      <c r="A29" s="9">
        <v>25</v>
      </c>
      <c r="B29" s="9">
        <v>4.1399999999999997</v>
      </c>
      <c r="C29" s="9">
        <v>4.13</v>
      </c>
      <c r="D29" s="9">
        <v>7.1599999999999997E-2</v>
      </c>
      <c r="E29" s="9">
        <v>8.9700000000000005E-3</v>
      </c>
      <c r="F29" s="9">
        <v>5.5100000000000003E-2</v>
      </c>
      <c r="G29" s="9">
        <v>5</v>
      </c>
      <c r="H29" s="9">
        <v>1</v>
      </c>
      <c r="I29" s="9">
        <v>3.48E-3</v>
      </c>
      <c r="J29" s="9">
        <f t="shared" si="0"/>
        <v>5</v>
      </c>
      <c r="K29" s="9">
        <f t="shared" si="2"/>
        <v>6.96E-4</v>
      </c>
      <c r="L29" s="45">
        <f t="shared" si="1"/>
        <v>97.128307935405502</v>
      </c>
      <c r="M29" s="9">
        <f>M28+('PB2'!$D$22-'PB2'!$D$43)</f>
        <v>2.8466666666666649</v>
      </c>
    </row>
    <row r="30" spans="1:13" x14ac:dyDescent="0.25">
      <c r="A30" s="2">
        <v>26</v>
      </c>
      <c r="B30" s="2">
        <v>4.17</v>
      </c>
      <c r="C30" s="2">
        <v>4.16</v>
      </c>
      <c r="D30" s="2">
        <v>7.2400000000000006E-2</v>
      </c>
      <c r="E30" s="2">
        <v>9.9699999999999997E-3</v>
      </c>
      <c r="F30" s="2">
        <v>6.1800000000000001E-2</v>
      </c>
      <c r="G30" s="2">
        <v>5</v>
      </c>
      <c r="H30" s="2">
        <v>1</v>
      </c>
      <c r="I30" s="2">
        <v>3.96E-3</v>
      </c>
      <c r="J30" s="2">
        <f t="shared" si="0"/>
        <v>5</v>
      </c>
      <c r="K30" s="2">
        <f t="shared" si="2"/>
        <v>7.9199999999999995E-4</v>
      </c>
      <c r="L30" s="45">
        <f t="shared" si="1"/>
        <v>98.763718141384231</v>
      </c>
      <c r="M30" s="2">
        <f>M29+('PB2'!$C$32-'PB2'!$D$43)</f>
        <v>2.894597777777776</v>
      </c>
    </row>
    <row r="31" spans="1:13" s="17" customFormat="1" x14ac:dyDescent="0.25">
      <c r="A31" s="9">
        <v>27</v>
      </c>
      <c r="B31" s="9">
        <v>4.18</v>
      </c>
      <c r="C31" s="2">
        <v>4.17</v>
      </c>
      <c r="D31" s="2">
        <v>7.1300000000000002E-2</v>
      </c>
      <c r="E31" s="2">
        <v>1.14E-2</v>
      </c>
      <c r="F31" s="2">
        <v>6.8599999999999994E-2</v>
      </c>
      <c r="G31" s="2">
        <v>5</v>
      </c>
      <c r="H31" s="2">
        <v>1</v>
      </c>
      <c r="I31" s="2">
        <v>4.1799999999999997E-3</v>
      </c>
      <c r="J31" s="2">
        <f t="shared" si="0"/>
        <v>5</v>
      </c>
      <c r="K31" s="2">
        <f t="shared" si="2"/>
        <v>8.3599999999999994E-4</v>
      </c>
      <c r="L31" s="45">
        <f>$L$32-((($M$32-M31)/$M$32)*100)</f>
        <v>99.654629631033742</v>
      </c>
      <c r="M31" s="2">
        <f>M30+('PB2'!$G$32-'PB2'!$D$43)</f>
        <v>2.9207088888888872</v>
      </c>
    </row>
    <row r="32" spans="1:13" x14ac:dyDescent="0.25">
      <c r="A32" s="9">
        <v>28</v>
      </c>
      <c r="B32" s="9">
        <v>4.1900000000000004</v>
      </c>
      <c r="C32" s="2">
        <v>4.18</v>
      </c>
      <c r="D32" s="2">
        <v>7.0900000000000005E-2</v>
      </c>
      <c r="E32" s="2">
        <v>1.23E-2</v>
      </c>
      <c r="F32" s="2">
        <v>7.2800000000000004E-2</v>
      </c>
      <c r="G32" s="2">
        <v>5</v>
      </c>
      <c r="H32" s="2">
        <v>1</v>
      </c>
      <c r="I32" s="2">
        <v>4.2599999999999999E-3</v>
      </c>
      <c r="J32" s="2">
        <f t="shared" si="0"/>
        <v>5</v>
      </c>
      <c r="K32" s="2">
        <f t="shared" si="2"/>
        <v>8.52E-4</v>
      </c>
      <c r="L32" s="44">
        <v>100</v>
      </c>
      <c r="M32" s="2">
        <f>M31+('PB2'!$K$32-'PB2'!$D$43-'PB2'!$D$43)</f>
        <v>2.9308311111111096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18</vt:i4>
      </vt:variant>
    </vt:vector>
  </HeadingPairs>
  <TitlesOfParts>
    <vt:vector size="25" baseType="lpstr">
      <vt:lpstr>Battery specifications</vt:lpstr>
      <vt:lpstr>PB1</vt:lpstr>
      <vt:lpstr>PB2</vt:lpstr>
      <vt:lpstr>LG1</vt:lpstr>
      <vt:lpstr>PB1 - SIS vs OCV</vt:lpstr>
      <vt:lpstr>LG1 - SIS vs OCV</vt:lpstr>
      <vt:lpstr>PB2 - SIS vs OCV</vt:lpstr>
      <vt:lpstr>PB1-OCV vs SOC</vt:lpstr>
      <vt:lpstr>PB1-Rhf vs SOC</vt:lpstr>
      <vt:lpstr>PB1-Rd vs SOC</vt:lpstr>
      <vt:lpstr>PB1 - Tau vs SOC</vt:lpstr>
      <vt:lpstr>PB1 - dEdq vs SOC</vt:lpstr>
      <vt:lpstr>dE vs SOC</vt:lpstr>
      <vt:lpstr>LG1 - OCV vs SOC</vt:lpstr>
      <vt:lpstr>LG1 - Rhf vs SOC</vt:lpstr>
      <vt:lpstr>LG1 - Rd vs SOC</vt:lpstr>
      <vt:lpstr>LG1- Tau vs SOC</vt:lpstr>
      <vt:lpstr>LG1 - dEdq vs SOC</vt:lpstr>
      <vt:lpstr>LG1 - dE vs SOC</vt:lpstr>
      <vt:lpstr>PB2 - OCV vs SOC</vt:lpstr>
      <vt:lpstr>PB2 - Rhf vs SOC</vt:lpstr>
      <vt:lpstr>PB2 - Rd vs SOC</vt:lpstr>
      <vt:lpstr>PB2 - Tau vs SOC</vt:lpstr>
      <vt:lpstr>PB2 - dEdq vs SOC</vt:lpstr>
      <vt:lpstr>PB2 - dE vs SOC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Smotkin Lab</dc:creator>
  <cp:lastModifiedBy>Alston Jude D'Costa</cp:lastModifiedBy>
  <dcterms:created xsi:type="dcterms:W3CDTF">2018-09-06T17:46:00Z</dcterms:created>
  <dcterms:modified xsi:type="dcterms:W3CDTF">2018-11-05T20:23:14Z</dcterms:modified>
</cp:coreProperties>
</file>