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costa.a\Desktop\Step Impedance Spectroscopy\Test03\"/>
    </mc:Choice>
  </mc:AlternateContent>
  <bookViews>
    <workbookView xWindow="0" yWindow="0" windowWidth="19125" windowHeight="11430" tabRatio="973" activeTab="4"/>
  </bookViews>
  <sheets>
    <sheet name="Battery specifications" sheetId="8" r:id="rId1"/>
    <sheet name="PB1" sheetId="31" r:id="rId2"/>
    <sheet name="PB2" sheetId="32" r:id="rId3"/>
    <sheet name="LG1" sheetId="33" r:id="rId4"/>
    <sheet name="PB1 - SIS vs OCV" sheetId="3" r:id="rId5"/>
    <sheet name="PB1-OCV vs SOC" sheetId="9" r:id="rId6"/>
    <sheet name="PB1-Rhf vs SOC" sheetId="12" r:id="rId7"/>
    <sheet name="PB1-Rd vs SOC" sheetId="11" r:id="rId8"/>
    <sheet name="PB1 - Tau vs SOC" sheetId="13" r:id="rId9"/>
    <sheet name="PB1 - dEdq vs SOC" sheetId="28" r:id="rId10"/>
    <sheet name="dE vs SOC" sheetId="14" r:id="rId11"/>
    <sheet name="LG1 - SIS vs OCV" sheetId="5" r:id="rId12"/>
    <sheet name="LG1 - OCV vs SOC" sheetId="17" r:id="rId13"/>
    <sheet name="LG1 - Rhf vs SOC" sheetId="18" r:id="rId14"/>
    <sheet name="LG1 - Rd vs SOC" sheetId="19" r:id="rId15"/>
    <sheet name="LG1- Tau vs SOC" sheetId="20" r:id="rId16"/>
    <sheet name="LG1 - dEdq vs SOC" sheetId="29" r:id="rId17"/>
    <sheet name="LG1 - dE vs SOC" sheetId="21" r:id="rId18"/>
    <sheet name="PB2 - SIS vs OCV" sheetId="6" r:id="rId19"/>
    <sheet name="PB2 - OCV vs SOC" sheetId="22" r:id="rId20"/>
    <sheet name="PB2 - Rhf vs SOC" sheetId="23" r:id="rId21"/>
    <sheet name="PB2 - Rd vs SOC" sheetId="24" r:id="rId22"/>
    <sheet name="PB2 - Tau vs SOC" sheetId="25" r:id="rId23"/>
    <sheet name="PB2 - dEdq vs SOC" sheetId="30" r:id="rId24"/>
    <sheet name="PB2 - dE vs SOC" sheetId="26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6" i="5"/>
  <c r="M26" i="5"/>
  <c r="M7" i="5"/>
  <c r="M8" i="5"/>
  <c r="M9" i="5"/>
  <c r="M10" i="5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6" i="5"/>
  <c r="M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6" i="6"/>
  <c r="M32" i="6"/>
  <c r="M31" i="6"/>
  <c r="M7" i="6"/>
  <c r="M8" i="6"/>
  <c r="M9" i="6"/>
  <c r="M10" i="6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6" i="6"/>
  <c r="M5" i="6"/>
  <c r="M6" i="3"/>
  <c r="L6" i="3" s="1"/>
  <c r="M7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5" i="3"/>
  <c r="M8" i="3" l="1"/>
  <c r="L7" i="3"/>
  <c r="E36" i="33"/>
  <c r="C16" i="33"/>
  <c r="D22" i="33" s="1"/>
  <c r="D32" i="33"/>
  <c r="E32" i="33" s="1"/>
  <c r="C5" i="33"/>
  <c r="D11" i="33" s="1"/>
  <c r="C27" i="32"/>
  <c r="C16" i="32"/>
  <c r="M9" i="3" l="1"/>
  <c r="L8" i="3"/>
  <c r="F22" i="33"/>
  <c r="E22" i="33"/>
  <c r="F11" i="33"/>
  <c r="E11" i="33"/>
  <c r="D43" i="32"/>
  <c r="E43" i="32" s="1"/>
  <c r="D33" i="32"/>
  <c r="D22" i="32"/>
  <c r="C5" i="32"/>
  <c r="D11" i="32" s="1"/>
  <c r="E47" i="31"/>
  <c r="D33" i="31"/>
  <c r="F33" i="31" s="1"/>
  <c r="C27" i="31"/>
  <c r="C16" i="31"/>
  <c r="M10" i="3" l="1"/>
  <c r="L9" i="3"/>
  <c r="E11" i="32"/>
  <c r="F11" i="32"/>
  <c r="E22" i="32"/>
  <c r="F22" i="32"/>
  <c r="E33" i="32"/>
  <c r="F33" i="32"/>
  <c r="E33" i="31"/>
  <c r="M11" i="3" l="1"/>
  <c r="L10" i="3"/>
  <c r="E47" i="32"/>
  <c r="K9" i="6"/>
  <c r="K12" i="6"/>
  <c r="K13" i="6"/>
  <c r="K17" i="6"/>
  <c r="K20" i="6"/>
  <c r="K21" i="6"/>
  <c r="K25" i="6"/>
  <c r="K28" i="6"/>
  <c r="K29" i="6"/>
  <c r="J6" i="6"/>
  <c r="K6" i="6" s="1"/>
  <c r="J7" i="6"/>
  <c r="K7" i="6" s="1"/>
  <c r="J8" i="6"/>
  <c r="K8" i="6" s="1"/>
  <c r="J9" i="6"/>
  <c r="J10" i="6"/>
  <c r="K10" i="6" s="1"/>
  <c r="J11" i="6"/>
  <c r="K11" i="6" s="1"/>
  <c r="J12" i="6"/>
  <c r="J13" i="6"/>
  <c r="J14" i="6"/>
  <c r="K14" i="6" s="1"/>
  <c r="J15" i="6"/>
  <c r="K15" i="6" s="1"/>
  <c r="J16" i="6"/>
  <c r="K16" i="6" s="1"/>
  <c r="J17" i="6"/>
  <c r="J18" i="6"/>
  <c r="K18" i="6" s="1"/>
  <c r="J19" i="6"/>
  <c r="K19" i="6" s="1"/>
  <c r="J20" i="6"/>
  <c r="J21" i="6"/>
  <c r="J22" i="6"/>
  <c r="K22" i="6" s="1"/>
  <c r="J23" i="6"/>
  <c r="K23" i="6" s="1"/>
  <c r="J24" i="6"/>
  <c r="K24" i="6" s="1"/>
  <c r="J25" i="6"/>
  <c r="J26" i="6"/>
  <c r="K26" i="6" s="1"/>
  <c r="J27" i="6"/>
  <c r="K27" i="6" s="1"/>
  <c r="J28" i="6"/>
  <c r="J29" i="6"/>
  <c r="J30" i="6"/>
  <c r="K30" i="6" s="1"/>
  <c r="J31" i="6"/>
  <c r="K31" i="6" s="1"/>
  <c r="J32" i="6"/>
  <c r="K32" i="6" s="1"/>
  <c r="M12" i="3" l="1"/>
  <c r="L11" i="3"/>
  <c r="D43" i="31"/>
  <c r="E43" i="31" s="1"/>
  <c r="D22" i="31"/>
  <c r="F22" i="31" s="1"/>
  <c r="C5" i="31"/>
  <c r="D11" i="31" s="1"/>
  <c r="M13" i="3" l="1"/>
  <c r="L12" i="3"/>
  <c r="E11" i="31"/>
  <c r="E22" i="31"/>
  <c r="F11" i="31"/>
  <c r="M14" i="3" l="1"/>
  <c r="L13" i="3"/>
  <c r="J5" i="5"/>
  <c r="M15" i="3" l="1"/>
  <c r="L14" i="3"/>
  <c r="K5" i="5"/>
  <c r="J5" i="6"/>
  <c r="K5" i="6" s="1"/>
  <c r="M16" i="3" l="1"/>
  <c r="L15" i="3"/>
  <c r="M17" i="3" l="1"/>
  <c r="L16" i="3"/>
  <c r="M18" i="3" l="1"/>
  <c r="L17" i="3"/>
  <c r="M19" i="3" l="1"/>
  <c r="L18" i="3"/>
  <c r="M20" i="3" l="1"/>
  <c r="L19" i="3"/>
  <c r="M21" i="3" l="1"/>
  <c r="L20" i="3"/>
  <c r="M22" i="3" l="1"/>
  <c r="L21" i="3"/>
  <c r="M23" i="3" l="1"/>
  <c r="L22" i="3"/>
  <c r="M24" i="3" l="1"/>
  <c r="L23" i="3"/>
  <c r="M25" i="3" l="1"/>
  <c r="L24" i="3"/>
  <c r="M26" i="3" l="1"/>
  <c r="L25" i="3"/>
  <c r="M27" i="3" l="1"/>
  <c r="L26" i="3"/>
  <c r="M28" i="3" l="1"/>
  <c r="L27" i="3"/>
  <c r="M29" i="3" l="1"/>
  <c r="L28" i="3"/>
  <c r="M30" i="3" l="1"/>
  <c r="L29" i="3"/>
  <c r="L30" i="3" l="1"/>
  <c r="M31" i="3"/>
  <c r="L31" i="3" l="1"/>
  <c r="M32" i="3"/>
  <c r="L32" i="3" s="1"/>
</calcChain>
</file>

<file path=xl/sharedStrings.xml><?xml version="1.0" encoding="utf-8"?>
<sst xmlns="http://schemas.openxmlformats.org/spreadsheetml/2006/main" count="224" uniqueCount="93">
  <si>
    <t>Channel #</t>
  </si>
  <si>
    <t>Battery name</t>
  </si>
  <si>
    <t>PB1</t>
  </si>
  <si>
    <t>LG1</t>
  </si>
  <si>
    <t>PB2</t>
  </si>
  <si>
    <t>S.No.</t>
  </si>
  <si>
    <t>Rhf (Ohm)</t>
  </si>
  <si>
    <t>Rd (Ohm)</t>
  </si>
  <si>
    <t>dE (V)</t>
  </si>
  <si>
    <t>Tau (s)</t>
  </si>
  <si>
    <t>PB1: SIS vs OCV</t>
  </si>
  <si>
    <t>dE/dq</t>
  </si>
  <si>
    <t>LG1: SIS vs OCV</t>
  </si>
  <si>
    <t>SOC (%)</t>
  </si>
  <si>
    <t>PB2: SIS vs OCV</t>
  </si>
  <si>
    <t>dq (Coulombs)</t>
  </si>
  <si>
    <t>Pulse width (seconds)</t>
  </si>
  <si>
    <t xml:space="preserve">Brand </t>
  </si>
  <si>
    <t xml:space="preserve">Chemistry </t>
  </si>
  <si>
    <t xml:space="preserve">Battery name </t>
  </si>
  <si>
    <t xml:space="preserve">Model </t>
  </si>
  <si>
    <t xml:space="preserve">Size </t>
  </si>
  <si>
    <t>Rated Capacity (Ah)</t>
  </si>
  <si>
    <t xml:space="preserve">Nominal Voltage </t>
  </si>
  <si>
    <t>Maximum voltage</t>
  </si>
  <si>
    <t>Li ion</t>
  </si>
  <si>
    <t>Panasonic</t>
  </si>
  <si>
    <t>NCR18650B</t>
  </si>
  <si>
    <t>Battery Specifications</t>
  </si>
  <si>
    <t>SIS (Discharge)</t>
  </si>
  <si>
    <t>Pulse amplitude (Amps)</t>
  </si>
  <si>
    <t>Pulse width (hours)</t>
  </si>
  <si>
    <t xml:space="preserve">Relaxation period (hours) </t>
  </si>
  <si>
    <t>Relaxation period (seconds)</t>
  </si>
  <si>
    <r>
      <rPr>
        <b/>
        <sz val="14"/>
        <color theme="1"/>
        <rFont val="Calibri"/>
        <family val="2"/>
        <scheme val="minor"/>
      </rPr>
      <t>i</t>
    </r>
    <r>
      <rPr>
        <b/>
        <sz val="10"/>
        <color theme="1"/>
        <rFont val="Calibri"/>
        <family val="2"/>
        <scheme val="minor"/>
      </rPr>
      <t xml:space="preserve">p </t>
    </r>
    <r>
      <rPr>
        <b/>
        <sz val="12"/>
        <color theme="1"/>
        <rFont val="Calibri"/>
        <family val="2"/>
        <scheme val="minor"/>
      </rPr>
      <t>(Amps)</t>
    </r>
  </si>
  <si>
    <r>
      <t>t</t>
    </r>
    <r>
      <rPr>
        <b/>
        <sz val="10"/>
        <color theme="1"/>
        <rFont val="Calibri"/>
        <family val="2"/>
        <scheme val="minor"/>
      </rPr>
      <t>pw</t>
    </r>
    <r>
      <rPr>
        <b/>
        <sz val="12"/>
        <color theme="1"/>
        <rFont val="Calibri"/>
        <family val="2"/>
        <scheme val="minor"/>
      </rPr>
      <t xml:space="preserve"> (seconds)</t>
    </r>
  </si>
  <si>
    <t>Total Ah titrated -SIS</t>
  </si>
  <si>
    <t>SOC %</t>
  </si>
  <si>
    <r>
      <t>i</t>
    </r>
    <r>
      <rPr>
        <b/>
        <sz val="10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 xml:space="preserve"> (Amps)</t>
    </r>
  </si>
  <si>
    <t>Relative Ah remaining</t>
  </si>
  <si>
    <t>LG</t>
  </si>
  <si>
    <t>LGABC11865</t>
  </si>
  <si>
    <t>No. of SIS</t>
  </si>
  <si>
    <t>Charging current</t>
  </si>
  <si>
    <t xml:space="preserve">1.625 Amps </t>
  </si>
  <si>
    <t>1.625 Amps</t>
  </si>
  <si>
    <t>Charging voltage</t>
  </si>
  <si>
    <t>Charging time</t>
  </si>
  <si>
    <t>4 hours</t>
  </si>
  <si>
    <t xml:space="preserve">4 hours </t>
  </si>
  <si>
    <t>1.350 Amps</t>
  </si>
  <si>
    <t>N/A</t>
  </si>
  <si>
    <t>65 mA</t>
  </si>
  <si>
    <t>50 mA</t>
  </si>
  <si>
    <t>Discharging current</t>
  </si>
  <si>
    <t>650 mA</t>
  </si>
  <si>
    <t>Cut off current (charging)</t>
  </si>
  <si>
    <t>Cut off voltage (discharge)</t>
  </si>
  <si>
    <t>2.5 V</t>
  </si>
  <si>
    <t>540 mA</t>
  </si>
  <si>
    <t>3 V</t>
  </si>
  <si>
    <t>Cut off voltage</t>
  </si>
  <si>
    <t xml:space="preserve">Ah/SIS </t>
  </si>
  <si>
    <t xml:space="preserve">Relative Ah </t>
  </si>
  <si>
    <t>OCV after GITT relaxation</t>
  </si>
  <si>
    <t>OCV after SIS relaxation (V)</t>
  </si>
  <si>
    <t>OCV after GITT relexation</t>
  </si>
  <si>
    <t>GITT 1 - GITT 25
Total number</t>
  </si>
  <si>
    <t>GITT 1 - GITT 25
Ah/GITT</t>
  </si>
  <si>
    <t>GITT 1 - GITT 25 Coulombs/GITT</t>
  </si>
  <si>
    <t>GITT 1 - GITT 25
Total Ah titrated</t>
  </si>
  <si>
    <t>GITT 26
Total number</t>
  </si>
  <si>
    <t>GITT 26
Ah/GITT</t>
  </si>
  <si>
    <t>GITT 26
 Coulombs/GITT</t>
  </si>
  <si>
    <t>GITT 26
Total Ah titrated</t>
  </si>
  <si>
    <t>GITT (Discharge): GITT 27</t>
  </si>
  <si>
    <t>GITT (Discharge): GITT 26</t>
  </si>
  <si>
    <t>GITT (Discharge): GITT 1 - GITT 25</t>
  </si>
  <si>
    <t>GITT 27
Total number</t>
  </si>
  <si>
    <t>GITT 27
Ah/GITT</t>
  </si>
  <si>
    <t>GITT 27
 Coulombs/GITT</t>
  </si>
  <si>
    <t>GITT 27
Total Ah titrated</t>
  </si>
  <si>
    <t>PB1: Total Amp hour titrated (discharge)</t>
  </si>
  <si>
    <t>GITT (Discharge): GITT 1 - GITT 20</t>
  </si>
  <si>
    <t>GITT 1 - GITT 20
Total number</t>
  </si>
  <si>
    <t>GITT 1 - GITT 20
Ah/GITT</t>
  </si>
  <si>
    <t>GITT 1 - GITT 20 Coulombs/GITT</t>
  </si>
  <si>
    <t>GITT 1 - GITT 20
Total Ah titrated</t>
  </si>
  <si>
    <t>GITT (Discharge): GITT 21</t>
  </si>
  <si>
    <t>GITT 21
Total number</t>
  </si>
  <si>
    <t>GITT 21
Ah/GITT</t>
  </si>
  <si>
    <t>GITT 21
 Coulombs/GITT</t>
  </si>
  <si>
    <t>GITT 21
Total Ah titrated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</si>
</sst>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00000"/>
    <numFmt numFmtId="166" formatCode="0.00000"/>
    <numFmt numFmtId="167" formatCode="0.00\%"/>
    <numFmt numFmtId="168" formatCode="0.00\ \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4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7" fontId="3" fillId="0" borderId="0" xfId="0" applyNumberFormat="1" applyFont="1"/>
    <xf numFmtId="167" fontId="4" fillId="0" borderId="0" xfId="0" applyNumberFormat="1" applyFont="1" applyAlignment="1">
      <alignment horizontal="center" vertical="center" wrapText="1"/>
    </xf>
    <xf numFmtId="167" fontId="0" fillId="0" borderId="0" xfId="0" applyNumberFormat="1"/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43" fontId="2" fillId="0" borderId="5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9" fillId="0" borderId="4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43" fontId="4" fillId="3" borderId="2" xfId="0" applyNumberFormat="1" applyFont="1" applyFill="1" applyBorder="1" applyAlignment="1">
      <alignment horizontal="center" vertical="center" wrapText="1"/>
    </xf>
    <xf numFmtId="43" fontId="4" fillId="3" borderId="3" xfId="0" applyNumberFormat="1" applyFont="1" applyFill="1" applyBorder="1" applyAlignment="1">
      <alignment horizontal="center" vertical="center" wrapText="1"/>
    </xf>
    <xf numFmtId="43" fontId="4" fillId="3" borderId="4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8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chartsheet" Target="chartsheets/sheet1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4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1.xml"/><Relationship Id="rId25" Type="http://schemas.openxmlformats.org/officeDocument/2006/relationships/chartsheet" Target="chartsheets/sheet1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chartsheet" Target="chartsheets/sheet1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chartsheet" Target="chartsheets/sheet1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chartsheet" Target="chartsheets/sheet16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7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chartsheet" Target="chartsheets/sheet15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</a:t>
            </a:r>
            <a:r>
              <a:rPr lang="en-US" b="1" baseline="0"/>
              <a:t>: </a:t>
            </a:r>
            <a:r>
              <a:rPr lang="en-US" b="1"/>
              <a:t>Open</a:t>
            </a:r>
            <a:r>
              <a:rPr lang="en-US" b="1" baseline="0"/>
              <a:t> circuit voltage (OCV) vs State of Charge (SOC)</a:t>
            </a:r>
            <a:br>
              <a:rPr lang="en-US" b="1" baseline="0"/>
            </a:br>
            <a:endParaRPr lang="en-US" b="1"/>
          </a:p>
        </c:rich>
      </c:tx>
      <c:layout>
        <c:manualLayout>
          <c:xMode val="edge"/>
          <c:yMode val="edge"/>
          <c:x val="0.28329994453228408"/>
          <c:y val="6.06060606060606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13616209830801E-2"/>
          <c:y val="5.4844189930804102E-2"/>
          <c:w val="0.91877073917020347"/>
          <c:h val="0.877979928967358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96.066833233729113</c:v>
                </c:pt>
                <c:pt idx="2">
                  <c:v>92.133666467458227</c:v>
                </c:pt>
                <c:pt idx="3">
                  <c:v>88.20049970118734</c:v>
                </c:pt>
                <c:pt idx="4">
                  <c:v>84.267332934916453</c:v>
                </c:pt>
                <c:pt idx="5">
                  <c:v>80.334166168645567</c:v>
                </c:pt>
                <c:pt idx="6">
                  <c:v>76.40099940237468</c:v>
                </c:pt>
                <c:pt idx="7">
                  <c:v>72.467832636103793</c:v>
                </c:pt>
                <c:pt idx="8">
                  <c:v>68.534665869832907</c:v>
                </c:pt>
                <c:pt idx="9">
                  <c:v>64.60149910356202</c:v>
                </c:pt>
                <c:pt idx="10">
                  <c:v>60.66833233729114</c:v>
                </c:pt>
                <c:pt idx="11">
                  <c:v>56.735165571020254</c:v>
                </c:pt>
                <c:pt idx="12">
                  <c:v>52.801998804749367</c:v>
                </c:pt>
                <c:pt idx="13">
                  <c:v>48.86883203847848</c:v>
                </c:pt>
                <c:pt idx="14">
                  <c:v>44.935665272207594</c:v>
                </c:pt>
                <c:pt idx="15">
                  <c:v>41.002498505936714</c:v>
                </c:pt>
                <c:pt idx="16">
                  <c:v>37.06933173966582</c:v>
                </c:pt>
                <c:pt idx="17">
                  <c:v>33.136164973394926</c:v>
                </c:pt>
                <c:pt idx="18">
                  <c:v>29.202998207124054</c:v>
                </c:pt>
                <c:pt idx="19">
                  <c:v>25.269831440853153</c:v>
                </c:pt>
                <c:pt idx="20">
                  <c:v>21.336664674582266</c:v>
                </c:pt>
                <c:pt idx="21">
                  <c:v>17.40349790831138</c:v>
                </c:pt>
                <c:pt idx="22">
                  <c:v>13.470331142040493</c:v>
                </c:pt>
                <c:pt idx="23">
                  <c:v>9.5371643757696063</c:v>
                </c:pt>
                <c:pt idx="24">
                  <c:v>5.6039976094987054</c:v>
                </c:pt>
                <c:pt idx="25">
                  <c:v>1.6708308432278187</c:v>
                </c:pt>
                <c:pt idx="26">
                  <c:v>0.4836805080535953</c:v>
                </c:pt>
                <c:pt idx="27">
                  <c:v>0</c:v>
                </c:pt>
              </c:numCache>
            </c:numRef>
          </c:xVal>
          <c:yVal>
            <c:numRef>
              <c:f>'PB1 - SIS vs OCV'!$B$5:$B$32</c:f>
              <c:numCache>
                <c:formatCode>General</c:formatCode>
                <c:ptCount val="28"/>
                <c:pt idx="0">
                  <c:v>4.16</c:v>
                </c:pt>
                <c:pt idx="1">
                  <c:v>4.1100000000000003</c:v>
                </c:pt>
                <c:pt idx="2">
                  <c:v>4.07</c:v>
                </c:pt>
                <c:pt idx="3">
                  <c:v>4.03</c:v>
                </c:pt>
                <c:pt idx="4">
                  <c:v>3.98</c:v>
                </c:pt>
                <c:pt idx="5">
                  <c:v>3.94</c:v>
                </c:pt>
                <c:pt idx="6">
                  <c:v>3.91</c:v>
                </c:pt>
                <c:pt idx="7">
                  <c:v>3.88</c:v>
                </c:pt>
                <c:pt idx="8">
                  <c:v>3.84</c:v>
                </c:pt>
                <c:pt idx="9">
                  <c:v>3.81</c:v>
                </c:pt>
                <c:pt idx="10">
                  <c:v>3.77</c:v>
                </c:pt>
                <c:pt idx="11">
                  <c:v>3.72</c:v>
                </c:pt>
                <c:pt idx="12">
                  <c:v>3.68</c:v>
                </c:pt>
                <c:pt idx="13">
                  <c:v>3.65</c:v>
                </c:pt>
                <c:pt idx="14">
                  <c:v>3.62</c:v>
                </c:pt>
                <c:pt idx="15">
                  <c:v>3.6</c:v>
                </c:pt>
                <c:pt idx="16">
                  <c:v>3.58</c:v>
                </c:pt>
                <c:pt idx="17">
                  <c:v>3.56</c:v>
                </c:pt>
                <c:pt idx="18">
                  <c:v>3.54</c:v>
                </c:pt>
                <c:pt idx="19">
                  <c:v>3.51</c:v>
                </c:pt>
                <c:pt idx="20">
                  <c:v>3.46</c:v>
                </c:pt>
                <c:pt idx="21">
                  <c:v>3.42</c:v>
                </c:pt>
                <c:pt idx="22">
                  <c:v>3.36</c:v>
                </c:pt>
                <c:pt idx="23">
                  <c:v>3.33</c:v>
                </c:pt>
                <c:pt idx="24">
                  <c:v>3.3</c:v>
                </c:pt>
                <c:pt idx="25">
                  <c:v>3.08</c:v>
                </c:pt>
                <c:pt idx="26">
                  <c:v>2.9</c:v>
                </c:pt>
                <c:pt idx="27">
                  <c:v>2.77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43-694C-9F68-904826F26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4904"/>
        <c:axId val="269325688"/>
      </c:scatterChart>
      <c:valAx>
        <c:axId val="26932490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SOC %</a:t>
                </a:r>
              </a:p>
            </c:rich>
          </c:tx>
          <c:layout>
            <c:manualLayout>
              <c:xMode val="edge"/>
              <c:yMode val="edge"/>
              <c:x val="0.49107798959498172"/>
              <c:y val="0.96434343434343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25688"/>
        <c:crosses val="autoZero"/>
        <c:crossBetween val="midCat"/>
      </c:valAx>
      <c:valAx>
        <c:axId val="269325688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OCV</a:t>
                </a:r>
                <a:r>
                  <a:rPr lang="en-US" sz="1200" b="1" baseline="0"/>
                  <a:t> (Volts)</a:t>
                </a:r>
                <a:br>
                  <a:rPr lang="en-US" sz="1200" b="1" baseline="0"/>
                </a:br>
                <a:endParaRPr lang="en-US" sz="1200" b="1"/>
              </a:p>
            </c:rich>
          </c:tx>
          <c:layout>
            <c:manualLayout>
              <c:xMode val="edge"/>
              <c:yMode val="edge"/>
              <c:x val="5.8828345839072478E-4"/>
              <c:y val="0.43816972878390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24904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LG1: Tau</a:t>
            </a:r>
            <a:r>
              <a:rPr lang="en-US" b="1" baseline="0"/>
              <a:t> vs State of Charge (SOC)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4779650361640124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OCV'!$L$5:$L$26</c:f>
              <c:numCache>
                <c:formatCode>0.00\ \%</c:formatCode>
                <c:ptCount val="22"/>
                <c:pt idx="0">
                  <c:v>100</c:v>
                </c:pt>
                <c:pt idx="1">
                  <c:v>95.012598609599237</c:v>
                </c:pt>
                <c:pt idx="2">
                  <c:v>90.025197219198475</c:v>
                </c:pt>
                <c:pt idx="3">
                  <c:v>85.037795828797698</c:v>
                </c:pt>
                <c:pt idx="4">
                  <c:v>80.050394438396935</c:v>
                </c:pt>
                <c:pt idx="5">
                  <c:v>75.062993047996173</c:v>
                </c:pt>
                <c:pt idx="6">
                  <c:v>70.075591657595396</c:v>
                </c:pt>
                <c:pt idx="7">
                  <c:v>65.088190267194648</c:v>
                </c:pt>
                <c:pt idx="8">
                  <c:v>60.100788876793878</c:v>
                </c:pt>
                <c:pt idx="9">
                  <c:v>55.113387486393108</c:v>
                </c:pt>
                <c:pt idx="10">
                  <c:v>50.125986095992339</c:v>
                </c:pt>
                <c:pt idx="11">
                  <c:v>45.138584705591576</c:v>
                </c:pt>
                <c:pt idx="12">
                  <c:v>40.151183315190806</c:v>
                </c:pt>
                <c:pt idx="13">
                  <c:v>35.163781924790044</c:v>
                </c:pt>
                <c:pt idx="14">
                  <c:v>30.176380534389253</c:v>
                </c:pt>
                <c:pt idx="15">
                  <c:v>25.188979143988504</c:v>
                </c:pt>
                <c:pt idx="16">
                  <c:v>20.201577753587728</c:v>
                </c:pt>
                <c:pt idx="17">
                  <c:v>15.214176363186965</c:v>
                </c:pt>
                <c:pt idx="18">
                  <c:v>10.226774972786174</c:v>
                </c:pt>
                <c:pt idx="19">
                  <c:v>5.2393735823854257</c:v>
                </c:pt>
                <c:pt idx="20">
                  <c:v>0.25197219198464893</c:v>
                </c:pt>
                <c:pt idx="21">
                  <c:v>0</c:v>
                </c:pt>
              </c:numCache>
            </c:numRef>
          </c:xVal>
          <c:yVal>
            <c:numRef>
              <c:f>'LG1 - SIS vs OCV'!$F$5:$F$26</c:f>
              <c:numCache>
                <c:formatCode>General</c:formatCode>
                <c:ptCount val="22"/>
                <c:pt idx="0">
                  <c:v>4.4900000000000002E-2</c:v>
                </c:pt>
                <c:pt idx="1">
                  <c:v>4.2299999999999997E-2</c:v>
                </c:pt>
                <c:pt idx="2">
                  <c:v>4.0500000000000001E-2</c:v>
                </c:pt>
                <c:pt idx="3">
                  <c:v>4.2000000000000003E-2</c:v>
                </c:pt>
                <c:pt idx="4">
                  <c:v>4.0899999999999999E-2</c:v>
                </c:pt>
                <c:pt idx="5">
                  <c:v>3.9699999999999999E-2</c:v>
                </c:pt>
                <c:pt idx="6">
                  <c:v>0.04</c:v>
                </c:pt>
                <c:pt idx="7">
                  <c:v>4.0800000000000003E-2</c:v>
                </c:pt>
                <c:pt idx="8">
                  <c:v>4.1500000000000002E-2</c:v>
                </c:pt>
                <c:pt idx="9">
                  <c:v>3.9E-2</c:v>
                </c:pt>
                <c:pt idx="10">
                  <c:v>3.6400000000000002E-2</c:v>
                </c:pt>
                <c:pt idx="11">
                  <c:v>3.4700000000000002E-2</c:v>
                </c:pt>
                <c:pt idx="12">
                  <c:v>3.4000000000000002E-2</c:v>
                </c:pt>
                <c:pt idx="13">
                  <c:v>3.44E-2</c:v>
                </c:pt>
                <c:pt idx="14">
                  <c:v>3.5099999999999999E-2</c:v>
                </c:pt>
                <c:pt idx="15">
                  <c:v>4.5199999999999997E-2</c:v>
                </c:pt>
                <c:pt idx="16">
                  <c:v>4.2700000000000002E-2</c:v>
                </c:pt>
                <c:pt idx="17">
                  <c:v>4.7300000000000002E-2</c:v>
                </c:pt>
                <c:pt idx="18">
                  <c:v>5.7299999999999997E-2</c:v>
                </c:pt>
                <c:pt idx="19">
                  <c:v>7.0199999999999999E-2</c:v>
                </c:pt>
                <c:pt idx="20">
                  <c:v>9.74E-2</c:v>
                </c:pt>
                <c:pt idx="21">
                  <c:v>0.107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59576"/>
        <c:axId val="292459968"/>
      </c:scatterChart>
      <c:valAx>
        <c:axId val="29245957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7624445153582873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9968"/>
        <c:crosses val="autoZero"/>
        <c:crossBetween val="midCat"/>
        <c:majorUnit val="10"/>
      </c:valAx>
      <c:valAx>
        <c:axId val="292459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Tau</a:t>
                </a:r>
              </a:p>
            </c:rich>
          </c:tx>
          <c:layout>
            <c:manualLayout>
              <c:xMode val="edge"/>
              <c:yMode val="edge"/>
              <c:x val="1.2297919549141565E-3"/>
              <c:y val="0.46657877023311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LG1:</a:t>
            </a:r>
            <a:r>
              <a:rPr lang="en-US" b="1" baseline="0"/>
              <a:t> dE/dq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4615048118984"/>
          <c:y val="0.12078703703703704"/>
          <c:w val="0.8221968503937008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OCV'!$L$5:$L$26</c:f>
              <c:numCache>
                <c:formatCode>0.00\ \%</c:formatCode>
                <c:ptCount val="22"/>
                <c:pt idx="0">
                  <c:v>100</c:v>
                </c:pt>
                <c:pt idx="1">
                  <c:v>95.012598609599237</c:v>
                </c:pt>
                <c:pt idx="2">
                  <c:v>90.025197219198475</c:v>
                </c:pt>
                <c:pt idx="3">
                  <c:v>85.037795828797698</c:v>
                </c:pt>
                <c:pt idx="4">
                  <c:v>80.050394438396935</c:v>
                </c:pt>
                <c:pt idx="5">
                  <c:v>75.062993047996173</c:v>
                </c:pt>
                <c:pt idx="6">
                  <c:v>70.075591657595396</c:v>
                </c:pt>
                <c:pt idx="7">
                  <c:v>65.088190267194648</c:v>
                </c:pt>
                <c:pt idx="8">
                  <c:v>60.100788876793878</c:v>
                </c:pt>
                <c:pt idx="9">
                  <c:v>55.113387486393108</c:v>
                </c:pt>
                <c:pt idx="10">
                  <c:v>50.125986095992339</c:v>
                </c:pt>
                <c:pt idx="11">
                  <c:v>45.138584705591576</c:v>
                </c:pt>
                <c:pt idx="12">
                  <c:v>40.151183315190806</c:v>
                </c:pt>
                <c:pt idx="13">
                  <c:v>35.163781924790044</c:v>
                </c:pt>
                <c:pt idx="14">
                  <c:v>30.176380534389253</c:v>
                </c:pt>
                <c:pt idx="15">
                  <c:v>25.188979143988504</c:v>
                </c:pt>
                <c:pt idx="16">
                  <c:v>20.201577753587728</c:v>
                </c:pt>
                <c:pt idx="17">
                  <c:v>15.214176363186965</c:v>
                </c:pt>
                <c:pt idx="18">
                  <c:v>10.226774972786174</c:v>
                </c:pt>
                <c:pt idx="19">
                  <c:v>5.2393735823854257</c:v>
                </c:pt>
                <c:pt idx="20">
                  <c:v>0.25197219198464893</c:v>
                </c:pt>
                <c:pt idx="21">
                  <c:v>0</c:v>
                </c:pt>
              </c:numCache>
            </c:numRef>
          </c:xVal>
          <c:yVal>
            <c:numRef>
              <c:f>'LG1 - SIS vs OCV'!$K$5:$K$26</c:f>
              <c:numCache>
                <c:formatCode>General</c:formatCode>
                <c:ptCount val="22"/>
                <c:pt idx="0">
                  <c:v>9.7000000000000005E-4</c:v>
                </c:pt>
                <c:pt idx="1">
                  <c:v>9.6199999999999996E-4</c:v>
                </c:pt>
                <c:pt idx="2">
                  <c:v>9.5799999999999998E-4</c:v>
                </c:pt>
                <c:pt idx="3">
                  <c:v>1.016E-3</c:v>
                </c:pt>
                <c:pt idx="4">
                  <c:v>1.0399999999999999E-3</c:v>
                </c:pt>
                <c:pt idx="5">
                  <c:v>1.08E-3</c:v>
                </c:pt>
                <c:pt idx="6">
                  <c:v>1.0500000000000002E-3</c:v>
                </c:pt>
                <c:pt idx="7">
                  <c:v>1.08E-3</c:v>
                </c:pt>
                <c:pt idx="8">
                  <c:v>1.1100000000000001E-3</c:v>
                </c:pt>
                <c:pt idx="9">
                  <c:v>9.4199999999999991E-4</c:v>
                </c:pt>
                <c:pt idx="10">
                  <c:v>7.4599999999999992E-4</c:v>
                </c:pt>
                <c:pt idx="11">
                  <c:v>7.0200000000000004E-4</c:v>
                </c:pt>
                <c:pt idx="12">
                  <c:v>7.3400000000000006E-4</c:v>
                </c:pt>
                <c:pt idx="13">
                  <c:v>6.9999999999999999E-4</c:v>
                </c:pt>
                <c:pt idx="14">
                  <c:v>7.2400000000000003E-4</c:v>
                </c:pt>
                <c:pt idx="15">
                  <c:v>7.7000000000000007E-4</c:v>
                </c:pt>
                <c:pt idx="16">
                  <c:v>7.8600000000000002E-4</c:v>
                </c:pt>
                <c:pt idx="17">
                  <c:v>8.3199999999999995E-4</c:v>
                </c:pt>
                <c:pt idx="18">
                  <c:v>1.01E-3</c:v>
                </c:pt>
                <c:pt idx="19">
                  <c:v>1.212E-3</c:v>
                </c:pt>
                <c:pt idx="20">
                  <c:v>2.3400000000000001E-3</c:v>
                </c:pt>
                <c:pt idx="21">
                  <c:v>3.46E-3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60752"/>
        <c:axId val="292461144"/>
      </c:scatterChart>
      <c:valAx>
        <c:axId val="29246075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0962993342419005"/>
              <c:y val="0.92070492833874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61144"/>
        <c:crosses val="autoZero"/>
        <c:crossBetween val="midCat"/>
        <c:majorUnit val="10"/>
      </c:valAx>
      <c:valAx>
        <c:axId val="292461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dE/dq</a:t>
                </a:r>
              </a:p>
            </c:rich>
          </c:tx>
          <c:layout>
            <c:manualLayout>
              <c:xMode val="edge"/>
              <c:yMode val="edge"/>
              <c:x val="3.3159914427216476E-2"/>
              <c:y val="0.40579560824755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Voltage</a:t>
            </a:r>
            <a:r>
              <a:rPr lang="en-US" b="1" baseline="0"/>
              <a:t> difference (dE)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6795817801964747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OCV'!$L$5:$L$26</c:f>
              <c:numCache>
                <c:formatCode>0.00\ \%</c:formatCode>
                <c:ptCount val="22"/>
                <c:pt idx="0">
                  <c:v>100</c:v>
                </c:pt>
                <c:pt idx="1">
                  <c:v>95.012598609599237</c:v>
                </c:pt>
                <c:pt idx="2">
                  <c:v>90.025197219198475</c:v>
                </c:pt>
                <c:pt idx="3">
                  <c:v>85.037795828797698</c:v>
                </c:pt>
                <c:pt idx="4">
                  <c:v>80.050394438396935</c:v>
                </c:pt>
                <c:pt idx="5">
                  <c:v>75.062993047996173</c:v>
                </c:pt>
                <c:pt idx="6">
                  <c:v>70.075591657595396</c:v>
                </c:pt>
                <c:pt idx="7">
                  <c:v>65.088190267194648</c:v>
                </c:pt>
                <c:pt idx="8">
                  <c:v>60.100788876793878</c:v>
                </c:pt>
                <c:pt idx="9">
                  <c:v>55.113387486393108</c:v>
                </c:pt>
                <c:pt idx="10">
                  <c:v>50.125986095992339</c:v>
                </c:pt>
                <c:pt idx="11">
                  <c:v>45.138584705591576</c:v>
                </c:pt>
                <c:pt idx="12">
                  <c:v>40.151183315190806</c:v>
                </c:pt>
                <c:pt idx="13">
                  <c:v>35.163781924790044</c:v>
                </c:pt>
                <c:pt idx="14">
                  <c:v>30.176380534389253</c:v>
                </c:pt>
                <c:pt idx="15">
                  <c:v>25.188979143988504</c:v>
                </c:pt>
                <c:pt idx="16">
                  <c:v>20.201577753587728</c:v>
                </c:pt>
                <c:pt idx="17">
                  <c:v>15.214176363186965</c:v>
                </c:pt>
                <c:pt idx="18">
                  <c:v>10.226774972786174</c:v>
                </c:pt>
                <c:pt idx="19">
                  <c:v>5.2393735823854257</c:v>
                </c:pt>
                <c:pt idx="20">
                  <c:v>0.25197219198464893</c:v>
                </c:pt>
                <c:pt idx="21">
                  <c:v>0</c:v>
                </c:pt>
              </c:numCache>
            </c:numRef>
          </c:xVal>
          <c:yVal>
            <c:numRef>
              <c:f>'LG1 - SIS vs OCV'!$I$5:$I$26</c:f>
              <c:numCache>
                <c:formatCode>General</c:formatCode>
                <c:ptCount val="22"/>
                <c:pt idx="0">
                  <c:v>4.8500000000000001E-3</c:v>
                </c:pt>
                <c:pt idx="1">
                  <c:v>4.81E-3</c:v>
                </c:pt>
                <c:pt idx="2">
                  <c:v>4.79E-3</c:v>
                </c:pt>
                <c:pt idx="3">
                  <c:v>5.0800000000000003E-3</c:v>
                </c:pt>
                <c:pt idx="4">
                  <c:v>5.1999999999999998E-3</c:v>
                </c:pt>
                <c:pt idx="5">
                  <c:v>5.4000000000000003E-3</c:v>
                </c:pt>
                <c:pt idx="6">
                  <c:v>5.2500000000000003E-3</c:v>
                </c:pt>
                <c:pt idx="7">
                  <c:v>5.4000000000000003E-3</c:v>
                </c:pt>
                <c:pt idx="8">
                  <c:v>5.5500000000000002E-3</c:v>
                </c:pt>
                <c:pt idx="9">
                  <c:v>4.7099999999999998E-3</c:v>
                </c:pt>
                <c:pt idx="10">
                  <c:v>3.7299999999999998E-3</c:v>
                </c:pt>
                <c:pt idx="11">
                  <c:v>3.5100000000000001E-3</c:v>
                </c:pt>
                <c:pt idx="12">
                  <c:v>3.6700000000000001E-3</c:v>
                </c:pt>
                <c:pt idx="13">
                  <c:v>3.5000000000000001E-3</c:v>
                </c:pt>
                <c:pt idx="14">
                  <c:v>3.62E-3</c:v>
                </c:pt>
                <c:pt idx="15">
                  <c:v>3.8500000000000001E-3</c:v>
                </c:pt>
                <c:pt idx="16">
                  <c:v>3.9300000000000003E-3</c:v>
                </c:pt>
                <c:pt idx="17">
                  <c:v>4.1599999999999996E-3</c:v>
                </c:pt>
                <c:pt idx="18">
                  <c:v>5.0499999999999998E-3</c:v>
                </c:pt>
                <c:pt idx="19">
                  <c:v>6.0600000000000003E-3</c:v>
                </c:pt>
                <c:pt idx="20">
                  <c:v>1.17E-2</c:v>
                </c:pt>
                <c:pt idx="21">
                  <c:v>1.7299999999999999E-2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61928"/>
        <c:axId val="292462320"/>
      </c:scatterChart>
      <c:valAx>
        <c:axId val="29246192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62320"/>
        <c:crosses val="autoZero"/>
        <c:crossBetween val="midCat"/>
        <c:majorUnit val="10"/>
      </c:valAx>
      <c:valAx>
        <c:axId val="292462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3E-3"/>
              <c:y val="0.44644217885786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6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Open circuit voltage (OCV)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04211015019016E-2"/>
          <c:y val="8.0828152682613966E-2"/>
          <c:w val="0.91697769554844111"/>
          <c:h val="0.83076639763267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96.061958992467083</c:v>
                </c:pt>
                <c:pt idx="2">
                  <c:v>92.123917984934167</c:v>
                </c:pt>
                <c:pt idx="3">
                  <c:v>88.18587697740125</c:v>
                </c:pt>
                <c:pt idx="4">
                  <c:v>84.247835969868333</c:v>
                </c:pt>
                <c:pt idx="5">
                  <c:v>80.309794962335403</c:v>
                </c:pt>
                <c:pt idx="6">
                  <c:v>76.371753954802486</c:v>
                </c:pt>
                <c:pt idx="7">
                  <c:v>72.433712947269569</c:v>
                </c:pt>
                <c:pt idx="8">
                  <c:v>68.495671939736653</c:v>
                </c:pt>
                <c:pt idx="9">
                  <c:v>64.557630932203736</c:v>
                </c:pt>
                <c:pt idx="10">
                  <c:v>60.619589924670812</c:v>
                </c:pt>
                <c:pt idx="11">
                  <c:v>56.681548917137896</c:v>
                </c:pt>
                <c:pt idx="12">
                  <c:v>52.743507909604972</c:v>
                </c:pt>
                <c:pt idx="13">
                  <c:v>48.805466902072055</c:v>
                </c:pt>
                <c:pt idx="14">
                  <c:v>44.867425894539139</c:v>
                </c:pt>
                <c:pt idx="15">
                  <c:v>40.929384887006229</c:v>
                </c:pt>
                <c:pt idx="16">
                  <c:v>36.991343879473305</c:v>
                </c:pt>
                <c:pt idx="17">
                  <c:v>33.053302871940389</c:v>
                </c:pt>
                <c:pt idx="18">
                  <c:v>29.115261864407472</c:v>
                </c:pt>
                <c:pt idx="19">
                  <c:v>25.177220856874541</c:v>
                </c:pt>
                <c:pt idx="20">
                  <c:v>21.23917984934161</c:v>
                </c:pt>
                <c:pt idx="21">
                  <c:v>17.301138841808694</c:v>
                </c:pt>
                <c:pt idx="22">
                  <c:v>13.363097834275777</c:v>
                </c:pt>
                <c:pt idx="23">
                  <c:v>9.4250568267428605</c:v>
                </c:pt>
                <c:pt idx="24">
                  <c:v>5.4870158192099296</c:v>
                </c:pt>
                <c:pt idx="25">
                  <c:v>1.548974811677013</c:v>
                </c:pt>
                <c:pt idx="26">
                  <c:v>0.57933359334624868</c:v>
                </c:pt>
                <c:pt idx="27">
                  <c:v>0</c:v>
                </c:pt>
              </c:numCache>
            </c:numRef>
          </c:xVal>
          <c:yVal>
            <c:numRef>
              <c:f>'PB2 - SIS vs OCV'!$B$5:$B$32</c:f>
              <c:numCache>
                <c:formatCode>General</c:formatCode>
                <c:ptCount val="28"/>
                <c:pt idx="0">
                  <c:v>4.17</c:v>
                </c:pt>
                <c:pt idx="1">
                  <c:v>4.1100000000000003</c:v>
                </c:pt>
                <c:pt idx="2">
                  <c:v>4.08</c:v>
                </c:pt>
                <c:pt idx="3">
                  <c:v>4.04</c:v>
                </c:pt>
                <c:pt idx="4">
                  <c:v>3.99</c:v>
                </c:pt>
                <c:pt idx="5">
                  <c:v>3.95</c:v>
                </c:pt>
                <c:pt idx="6">
                  <c:v>3.91</c:v>
                </c:pt>
                <c:pt idx="7">
                  <c:v>3.88</c:v>
                </c:pt>
                <c:pt idx="8">
                  <c:v>3.85</c:v>
                </c:pt>
                <c:pt idx="9">
                  <c:v>3.81</c:v>
                </c:pt>
                <c:pt idx="10">
                  <c:v>3.78</c:v>
                </c:pt>
                <c:pt idx="11">
                  <c:v>3.73</c:v>
                </c:pt>
                <c:pt idx="12">
                  <c:v>3.68</c:v>
                </c:pt>
                <c:pt idx="13">
                  <c:v>3.65</c:v>
                </c:pt>
                <c:pt idx="14">
                  <c:v>3.63</c:v>
                </c:pt>
                <c:pt idx="15">
                  <c:v>3.61</c:v>
                </c:pt>
                <c:pt idx="16">
                  <c:v>3.58</c:v>
                </c:pt>
                <c:pt idx="17">
                  <c:v>3.57</c:v>
                </c:pt>
                <c:pt idx="18">
                  <c:v>3.54</c:v>
                </c:pt>
                <c:pt idx="19">
                  <c:v>3.51</c:v>
                </c:pt>
                <c:pt idx="20">
                  <c:v>3.47</c:v>
                </c:pt>
                <c:pt idx="21">
                  <c:v>3.42</c:v>
                </c:pt>
                <c:pt idx="22">
                  <c:v>3.37</c:v>
                </c:pt>
                <c:pt idx="23">
                  <c:v>3.33</c:v>
                </c:pt>
                <c:pt idx="24">
                  <c:v>3.31</c:v>
                </c:pt>
                <c:pt idx="25">
                  <c:v>3.06</c:v>
                </c:pt>
                <c:pt idx="26">
                  <c:v>2.93</c:v>
                </c:pt>
                <c:pt idx="27">
                  <c:v>2.86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58792"/>
        <c:axId val="292462712"/>
      </c:scatterChart>
      <c:valAx>
        <c:axId val="29245879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230420963258309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62712"/>
        <c:crosses val="autoZero"/>
        <c:crossBetween val="midCat"/>
        <c:majorUnit val="10"/>
      </c:valAx>
      <c:valAx>
        <c:axId val="292462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OCV</a:t>
                </a:r>
                <a:r>
                  <a:rPr lang="en-US" sz="1200" b="1" baseline="0"/>
                  <a:t> (Volts)</a:t>
                </a:r>
              </a:p>
            </c:rich>
          </c:tx>
          <c:layout>
            <c:manualLayout>
              <c:xMode val="edge"/>
              <c:yMode val="edge"/>
              <c:x val="2.69286997153331E-3"/>
              <c:y val="0.4633125789797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High frequency resistance (Rhf)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9.0908989884237082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96.061958992467083</c:v>
                </c:pt>
                <c:pt idx="2">
                  <c:v>92.123917984934167</c:v>
                </c:pt>
                <c:pt idx="3">
                  <c:v>88.18587697740125</c:v>
                </c:pt>
                <c:pt idx="4">
                  <c:v>84.247835969868333</c:v>
                </c:pt>
                <c:pt idx="5">
                  <c:v>80.309794962335403</c:v>
                </c:pt>
                <c:pt idx="6">
                  <c:v>76.371753954802486</c:v>
                </c:pt>
                <c:pt idx="7">
                  <c:v>72.433712947269569</c:v>
                </c:pt>
                <c:pt idx="8">
                  <c:v>68.495671939736653</c:v>
                </c:pt>
                <c:pt idx="9">
                  <c:v>64.557630932203736</c:v>
                </c:pt>
                <c:pt idx="10">
                  <c:v>60.619589924670812</c:v>
                </c:pt>
                <c:pt idx="11">
                  <c:v>56.681548917137896</c:v>
                </c:pt>
                <c:pt idx="12">
                  <c:v>52.743507909604972</c:v>
                </c:pt>
                <c:pt idx="13">
                  <c:v>48.805466902072055</c:v>
                </c:pt>
                <c:pt idx="14">
                  <c:v>44.867425894539139</c:v>
                </c:pt>
                <c:pt idx="15">
                  <c:v>40.929384887006229</c:v>
                </c:pt>
                <c:pt idx="16">
                  <c:v>36.991343879473305</c:v>
                </c:pt>
                <c:pt idx="17">
                  <c:v>33.053302871940389</c:v>
                </c:pt>
                <c:pt idx="18">
                  <c:v>29.115261864407472</c:v>
                </c:pt>
                <c:pt idx="19">
                  <c:v>25.177220856874541</c:v>
                </c:pt>
                <c:pt idx="20">
                  <c:v>21.23917984934161</c:v>
                </c:pt>
                <c:pt idx="21">
                  <c:v>17.301138841808694</c:v>
                </c:pt>
                <c:pt idx="22">
                  <c:v>13.363097834275777</c:v>
                </c:pt>
                <c:pt idx="23">
                  <c:v>9.4250568267428605</c:v>
                </c:pt>
                <c:pt idx="24">
                  <c:v>5.4870158192099296</c:v>
                </c:pt>
                <c:pt idx="25">
                  <c:v>1.548974811677013</c:v>
                </c:pt>
                <c:pt idx="26">
                  <c:v>0.57933359334624868</c:v>
                </c:pt>
                <c:pt idx="27">
                  <c:v>0</c:v>
                </c:pt>
              </c:numCache>
            </c:numRef>
          </c:xVal>
          <c:yVal>
            <c:numRef>
              <c:f>'PB2 - SIS vs OCV'!$D$5:$D$32</c:f>
              <c:numCache>
                <c:formatCode>General</c:formatCode>
                <c:ptCount val="28"/>
                <c:pt idx="0">
                  <c:v>6.6699999999999995E-2</c:v>
                </c:pt>
                <c:pt idx="1">
                  <c:v>6.5699999999999995E-2</c:v>
                </c:pt>
                <c:pt idx="2">
                  <c:v>6.5799999999999997E-2</c:v>
                </c:pt>
                <c:pt idx="3">
                  <c:v>6.4399999999999999E-2</c:v>
                </c:pt>
                <c:pt idx="4">
                  <c:v>6.4500000000000002E-2</c:v>
                </c:pt>
                <c:pt idx="5">
                  <c:v>6.4799999999999996E-2</c:v>
                </c:pt>
                <c:pt idx="6">
                  <c:v>6.4199999999999993E-2</c:v>
                </c:pt>
                <c:pt idx="7">
                  <c:v>6.3899999999999998E-2</c:v>
                </c:pt>
                <c:pt idx="8">
                  <c:v>6.3200000000000006E-2</c:v>
                </c:pt>
                <c:pt idx="9">
                  <c:v>6.8500000000000005E-2</c:v>
                </c:pt>
                <c:pt idx="10">
                  <c:v>6.1800000000000001E-2</c:v>
                </c:pt>
                <c:pt idx="11">
                  <c:v>6.08E-2</c:v>
                </c:pt>
                <c:pt idx="12">
                  <c:v>6.0400000000000002E-2</c:v>
                </c:pt>
                <c:pt idx="13">
                  <c:v>5.9700000000000003E-2</c:v>
                </c:pt>
                <c:pt idx="14">
                  <c:v>5.91E-2</c:v>
                </c:pt>
                <c:pt idx="15">
                  <c:v>5.8500000000000003E-2</c:v>
                </c:pt>
                <c:pt idx="16">
                  <c:v>5.74E-2</c:v>
                </c:pt>
                <c:pt idx="17">
                  <c:v>5.6800000000000003E-2</c:v>
                </c:pt>
                <c:pt idx="18">
                  <c:v>5.7299999999999997E-2</c:v>
                </c:pt>
                <c:pt idx="19">
                  <c:v>5.67E-2</c:v>
                </c:pt>
                <c:pt idx="20">
                  <c:v>5.5599999999999997E-2</c:v>
                </c:pt>
                <c:pt idx="21">
                  <c:v>5.6899999999999999E-2</c:v>
                </c:pt>
                <c:pt idx="22">
                  <c:v>5.6399999999999999E-2</c:v>
                </c:pt>
                <c:pt idx="23">
                  <c:v>5.6500000000000002E-2</c:v>
                </c:pt>
                <c:pt idx="24">
                  <c:v>5.7200000000000001E-2</c:v>
                </c:pt>
                <c:pt idx="25">
                  <c:v>5.33E-2</c:v>
                </c:pt>
                <c:pt idx="26">
                  <c:v>5.1200000000000002E-2</c:v>
                </c:pt>
                <c:pt idx="27">
                  <c:v>4.8500000000000001E-2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63496"/>
        <c:axId val="292463888"/>
      </c:scatterChart>
      <c:valAx>
        <c:axId val="29246349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706220846442473"/>
              <c:y val="0.95836614235729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63888"/>
        <c:crosses val="autoZero"/>
        <c:crossBetween val="midCat"/>
        <c:majorUnit val="10"/>
      </c:valAx>
      <c:valAx>
        <c:axId val="292463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Rhf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455853870723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6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Rd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33280992773323E-2"/>
          <c:y val="5.2601808518069303E-2"/>
          <c:w val="0.90634964338913382"/>
          <c:h val="0.878448757596347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96.061958992467083</c:v>
                </c:pt>
                <c:pt idx="2">
                  <c:v>92.123917984934167</c:v>
                </c:pt>
                <c:pt idx="3">
                  <c:v>88.18587697740125</c:v>
                </c:pt>
                <c:pt idx="4">
                  <c:v>84.247835969868333</c:v>
                </c:pt>
                <c:pt idx="5">
                  <c:v>80.309794962335403</c:v>
                </c:pt>
                <c:pt idx="6">
                  <c:v>76.371753954802486</c:v>
                </c:pt>
                <c:pt idx="7">
                  <c:v>72.433712947269569</c:v>
                </c:pt>
                <c:pt idx="8">
                  <c:v>68.495671939736653</c:v>
                </c:pt>
                <c:pt idx="9">
                  <c:v>64.557630932203736</c:v>
                </c:pt>
                <c:pt idx="10">
                  <c:v>60.619589924670812</c:v>
                </c:pt>
                <c:pt idx="11">
                  <c:v>56.681548917137896</c:v>
                </c:pt>
                <c:pt idx="12">
                  <c:v>52.743507909604972</c:v>
                </c:pt>
                <c:pt idx="13">
                  <c:v>48.805466902072055</c:v>
                </c:pt>
                <c:pt idx="14">
                  <c:v>44.867425894539139</c:v>
                </c:pt>
                <c:pt idx="15">
                  <c:v>40.929384887006229</c:v>
                </c:pt>
                <c:pt idx="16">
                  <c:v>36.991343879473305</c:v>
                </c:pt>
                <c:pt idx="17">
                  <c:v>33.053302871940389</c:v>
                </c:pt>
                <c:pt idx="18">
                  <c:v>29.115261864407472</c:v>
                </c:pt>
                <c:pt idx="19">
                  <c:v>25.177220856874541</c:v>
                </c:pt>
                <c:pt idx="20">
                  <c:v>21.23917984934161</c:v>
                </c:pt>
                <c:pt idx="21">
                  <c:v>17.301138841808694</c:v>
                </c:pt>
                <c:pt idx="22">
                  <c:v>13.363097834275777</c:v>
                </c:pt>
                <c:pt idx="23">
                  <c:v>9.4250568267428605</c:v>
                </c:pt>
                <c:pt idx="24">
                  <c:v>5.4870158192099296</c:v>
                </c:pt>
                <c:pt idx="25">
                  <c:v>1.548974811677013</c:v>
                </c:pt>
                <c:pt idx="26">
                  <c:v>0.57933359334624868</c:v>
                </c:pt>
                <c:pt idx="27">
                  <c:v>0</c:v>
                </c:pt>
              </c:numCache>
            </c:numRef>
          </c:xVal>
          <c:yVal>
            <c:numRef>
              <c:f>'PB2 - SIS vs OCV'!$E$5:$E$32</c:f>
              <c:numCache>
                <c:formatCode>General</c:formatCode>
                <c:ptCount val="28"/>
                <c:pt idx="0">
                  <c:v>1.3899999999999999E-2</c:v>
                </c:pt>
                <c:pt idx="1">
                  <c:v>0.01</c:v>
                </c:pt>
                <c:pt idx="2">
                  <c:v>7.1500000000000001E-3</c:v>
                </c:pt>
                <c:pt idx="3">
                  <c:v>6.7999999999999996E-3</c:v>
                </c:pt>
                <c:pt idx="4">
                  <c:v>4.9500000000000004E-3</c:v>
                </c:pt>
                <c:pt idx="5">
                  <c:v>3.5100000000000001E-3</c:v>
                </c:pt>
                <c:pt idx="6">
                  <c:v>3.3600000000000001E-3</c:v>
                </c:pt>
                <c:pt idx="7">
                  <c:v>3.3899999999999998E-3</c:v>
                </c:pt>
                <c:pt idx="8">
                  <c:v>3.31E-3</c:v>
                </c:pt>
                <c:pt idx="9">
                  <c:v>3.2000000000000002E-3</c:v>
                </c:pt>
                <c:pt idx="10">
                  <c:v>2.99E-3</c:v>
                </c:pt>
                <c:pt idx="11">
                  <c:v>2.5799999999999998E-3</c:v>
                </c:pt>
                <c:pt idx="12">
                  <c:v>1.57E-3</c:v>
                </c:pt>
                <c:pt idx="13">
                  <c:v>1.4400000000000001E-3</c:v>
                </c:pt>
                <c:pt idx="14">
                  <c:v>2.7599999999999999E-3</c:v>
                </c:pt>
                <c:pt idx="15">
                  <c:v>2.5699999999999998E-3</c:v>
                </c:pt>
                <c:pt idx="16">
                  <c:v>3.7699999999999999E-3</c:v>
                </c:pt>
                <c:pt idx="17">
                  <c:v>4.3200000000000001E-3</c:v>
                </c:pt>
                <c:pt idx="18">
                  <c:v>4.2199999999999998E-3</c:v>
                </c:pt>
                <c:pt idx="19">
                  <c:v>5.8100000000000001E-3</c:v>
                </c:pt>
                <c:pt idx="20">
                  <c:v>8.9200000000000008E-3</c:v>
                </c:pt>
                <c:pt idx="21">
                  <c:v>1.21E-2</c:v>
                </c:pt>
                <c:pt idx="22">
                  <c:v>2.12E-2</c:v>
                </c:pt>
                <c:pt idx="23">
                  <c:v>2.8000000000000001E-2</c:v>
                </c:pt>
                <c:pt idx="24">
                  <c:v>3.2199999999999999E-2</c:v>
                </c:pt>
                <c:pt idx="25">
                  <c:v>2.81E-2</c:v>
                </c:pt>
                <c:pt idx="26">
                  <c:v>2.7300000000000001E-2</c:v>
                </c:pt>
                <c:pt idx="27">
                  <c:v>2.5600000000000001E-2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33016"/>
        <c:axId val="275733408"/>
      </c:scatterChart>
      <c:valAx>
        <c:axId val="27573301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3408"/>
        <c:crosses val="autoZero"/>
        <c:crossBetween val="midCat"/>
        <c:majorUnit val="10"/>
      </c:valAx>
      <c:valAx>
        <c:axId val="275733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Rd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263E-3"/>
              <c:y val="0.47721905421109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Tau vs State of Charge (SOC)</a:t>
            </a:r>
          </a:p>
        </c:rich>
      </c:tx>
      <c:layout>
        <c:manualLayout>
          <c:xMode val="edge"/>
          <c:yMode val="edge"/>
          <c:x val="0.37570057820382402"/>
          <c:y val="3.2258679045193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7948381452318"/>
          <c:y val="0.12078703703703704"/>
          <c:w val="0.834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96.061958992467083</c:v>
                </c:pt>
                <c:pt idx="2">
                  <c:v>92.123917984934167</c:v>
                </c:pt>
                <c:pt idx="3">
                  <c:v>88.18587697740125</c:v>
                </c:pt>
                <c:pt idx="4">
                  <c:v>84.247835969868333</c:v>
                </c:pt>
                <c:pt idx="5">
                  <c:v>80.309794962335403</c:v>
                </c:pt>
                <c:pt idx="6">
                  <c:v>76.371753954802486</c:v>
                </c:pt>
                <c:pt idx="7">
                  <c:v>72.433712947269569</c:v>
                </c:pt>
                <c:pt idx="8">
                  <c:v>68.495671939736653</c:v>
                </c:pt>
                <c:pt idx="9">
                  <c:v>64.557630932203736</c:v>
                </c:pt>
                <c:pt idx="10">
                  <c:v>60.619589924670812</c:v>
                </c:pt>
                <c:pt idx="11">
                  <c:v>56.681548917137896</c:v>
                </c:pt>
                <c:pt idx="12">
                  <c:v>52.743507909604972</c:v>
                </c:pt>
                <c:pt idx="13">
                  <c:v>48.805466902072055</c:v>
                </c:pt>
                <c:pt idx="14">
                  <c:v>44.867425894539139</c:v>
                </c:pt>
                <c:pt idx="15">
                  <c:v>40.929384887006229</c:v>
                </c:pt>
                <c:pt idx="16">
                  <c:v>36.991343879473305</c:v>
                </c:pt>
                <c:pt idx="17">
                  <c:v>33.053302871940389</c:v>
                </c:pt>
                <c:pt idx="18">
                  <c:v>29.115261864407472</c:v>
                </c:pt>
                <c:pt idx="19">
                  <c:v>25.177220856874541</c:v>
                </c:pt>
                <c:pt idx="20">
                  <c:v>21.23917984934161</c:v>
                </c:pt>
                <c:pt idx="21">
                  <c:v>17.301138841808694</c:v>
                </c:pt>
                <c:pt idx="22">
                  <c:v>13.363097834275777</c:v>
                </c:pt>
                <c:pt idx="23">
                  <c:v>9.4250568267428605</c:v>
                </c:pt>
                <c:pt idx="24">
                  <c:v>5.4870158192099296</c:v>
                </c:pt>
                <c:pt idx="25">
                  <c:v>1.548974811677013</c:v>
                </c:pt>
                <c:pt idx="26">
                  <c:v>0.57933359334624868</c:v>
                </c:pt>
                <c:pt idx="27">
                  <c:v>0</c:v>
                </c:pt>
              </c:numCache>
            </c:numRef>
          </c:xVal>
          <c:yVal>
            <c:numRef>
              <c:f>'PB2 - SIS vs OCV'!$F$5:$F$32</c:f>
              <c:numCache>
                <c:formatCode>General</c:formatCode>
                <c:ptCount val="28"/>
                <c:pt idx="0">
                  <c:v>8.9499999999999996E-2</c:v>
                </c:pt>
                <c:pt idx="1">
                  <c:v>6.3299999999999995E-2</c:v>
                </c:pt>
                <c:pt idx="2">
                  <c:v>5.0200000000000002E-2</c:v>
                </c:pt>
                <c:pt idx="3">
                  <c:v>4.6100000000000002E-2</c:v>
                </c:pt>
                <c:pt idx="4">
                  <c:v>4.1700000000000001E-2</c:v>
                </c:pt>
                <c:pt idx="5">
                  <c:v>4.1599999999999998E-2</c:v>
                </c:pt>
                <c:pt idx="6">
                  <c:v>4.2999999999999997E-2</c:v>
                </c:pt>
                <c:pt idx="7">
                  <c:v>4.3499999999999997E-2</c:v>
                </c:pt>
                <c:pt idx="8">
                  <c:v>4.2599999999999999E-2</c:v>
                </c:pt>
                <c:pt idx="9">
                  <c:v>4.1200000000000001E-2</c:v>
                </c:pt>
                <c:pt idx="10">
                  <c:v>3.9600000000000003E-2</c:v>
                </c:pt>
                <c:pt idx="11">
                  <c:v>3.5400000000000001E-2</c:v>
                </c:pt>
                <c:pt idx="12">
                  <c:v>2.75E-2</c:v>
                </c:pt>
                <c:pt idx="13">
                  <c:v>2.0199999999999999E-2</c:v>
                </c:pt>
                <c:pt idx="14">
                  <c:v>2.4400000000000002E-2</c:v>
                </c:pt>
                <c:pt idx="15">
                  <c:v>0.02</c:v>
                </c:pt>
                <c:pt idx="16">
                  <c:v>2.41E-2</c:v>
                </c:pt>
                <c:pt idx="17">
                  <c:v>2.7900000000000001E-2</c:v>
                </c:pt>
                <c:pt idx="18">
                  <c:v>3.1699999999999999E-2</c:v>
                </c:pt>
                <c:pt idx="19">
                  <c:v>4.7E-2</c:v>
                </c:pt>
                <c:pt idx="20">
                  <c:v>7.4099999999999999E-2</c:v>
                </c:pt>
                <c:pt idx="21">
                  <c:v>0.128</c:v>
                </c:pt>
                <c:pt idx="22">
                  <c:v>0.24099999999999999</c:v>
                </c:pt>
                <c:pt idx="23">
                  <c:v>0.36099999999999999</c:v>
                </c:pt>
                <c:pt idx="24">
                  <c:v>0.44500000000000001</c:v>
                </c:pt>
                <c:pt idx="25">
                  <c:v>0.443</c:v>
                </c:pt>
                <c:pt idx="26">
                  <c:v>0.45100000000000001</c:v>
                </c:pt>
                <c:pt idx="27">
                  <c:v>0.44800000000000001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38504"/>
        <c:axId val="275738112"/>
      </c:scatterChart>
      <c:valAx>
        <c:axId val="27573850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3109501597289499"/>
              <c:y val="0.9146564260177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8112"/>
        <c:crosses val="autoZero"/>
        <c:crossBetween val="midCat"/>
        <c:majorUnit val="10"/>
      </c:valAx>
      <c:valAx>
        <c:axId val="275738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Tau</a:t>
                </a:r>
              </a:p>
            </c:rich>
          </c:tx>
          <c:layout>
            <c:manualLayout>
              <c:xMode val="edge"/>
              <c:yMode val="edge"/>
              <c:x val="2.730760236073974E-2"/>
              <c:y val="0.47710443429834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dE/dq vs State of Charge (SOC)</a:t>
            </a:r>
            <a:endParaRPr lang="en-US" b="1"/>
          </a:p>
        </c:rich>
      </c:tx>
      <c:layout>
        <c:manualLayout>
          <c:xMode val="edge"/>
          <c:yMode val="edge"/>
          <c:x val="0.34563789625509628"/>
          <c:y val="4.8388018567790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8"/>
          <c:y val="0.13467592592592595"/>
          <c:w val="0.840134295713035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96.061958992467083</c:v>
                </c:pt>
                <c:pt idx="2">
                  <c:v>92.123917984934167</c:v>
                </c:pt>
                <c:pt idx="3">
                  <c:v>88.18587697740125</c:v>
                </c:pt>
                <c:pt idx="4">
                  <c:v>84.247835969868333</c:v>
                </c:pt>
                <c:pt idx="5">
                  <c:v>80.309794962335403</c:v>
                </c:pt>
                <c:pt idx="6">
                  <c:v>76.371753954802486</c:v>
                </c:pt>
                <c:pt idx="7">
                  <c:v>72.433712947269569</c:v>
                </c:pt>
                <c:pt idx="8">
                  <c:v>68.495671939736653</c:v>
                </c:pt>
                <c:pt idx="9">
                  <c:v>64.557630932203736</c:v>
                </c:pt>
                <c:pt idx="10">
                  <c:v>60.619589924670812</c:v>
                </c:pt>
                <c:pt idx="11">
                  <c:v>56.681548917137896</c:v>
                </c:pt>
                <c:pt idx="12">
                  <c:v>52.743507909604972</c:v>
                </c:pt>
                <c:pt idx="13">
                  <c:v>48.805466902072055</c:v>
                </c:pt>
                <c:pt idx="14">
                  <c:v>44.867425894539139</c:v>
                </c:pt>
                <c:pt idx="15">
                  <c:v>40.929384887006229</c:v>
                </c:pt>
                <c:pt idx="16">
                  <c:v>36.991343879473305</c:v>
                </c:pt>
                <c:pt idx="17">
                  <c:v>33.053302871940389</c:v>
                </c:pt>
                <c:pt idx="18">
                  <c:v>29.115261864407472</c:v>
                </c:pt>
                <c:pt idx="19">
                  <c:v>25.177220856874541</c:v>
                </c:pt>
                <c:pt idx="20">
                  <c:v>21.23917984934161</c:v>
                </c:pt>
                <c:pt idx="21">
                  <c:v>17.301138841808694</c:v>
                </c:pt>
                <c:pt idx="22">
                  <c:v>13.363097834275777</c:v>
                </c:pt>
                <c:pt idx="23">
                  <c:v>9.4250568267428605</c:v>
                </c:pt>
                <c:pt idx="24">
                  <c:v>5.4870158192099296</c:v>
                </c:pt>
                <c:pt idx="25">
                  <c:v>1.548974811677013</c:v>
                </c:pt>
                <c:pt idx="26">
                  <c:v>0.57933359334624868</c:v>
                </c:pt>
                <c:pt idx="27">
                  <c:v>0</c:v>
                </c:pt>
              </c:numCache>
            </c:numRef>
          </c:xVal>
          <c:yVal>
            <c:numRef>
              <c:f>'PB2 - SIS vs OCV'!$K$5:$K$32</c:f>
              <c:numCache>
                <c:formatCode>General</c:formatCode>
                <c:ptCount val="28"/>
                <c:pt idx="0">
                  <c:v>8.7200000000000005E-4</c:v>
                </c:pt>
                <c:pt idx="1">
                  <c:v>6.9399999999999996E-4</c:v>
                </c:pt>
                <c:pt idx="2">
                  <c:v>6.78E-4</c:v>
                </c:pt>
                <c:pt idx="3">
                  <c:v>7.54E-4</c:v>
                </c:pt>
                <c:pt idx="4">
                  <c:v>7.7200000000000001E-4</c:v>
                </c:pt>
                <c:pt idx="5">
                  <c:v>7.54E-4</c:v>
                </c:pt>
                <c:pt idx="6">
                  <c:v>7.8200000000000003E-4</c:v>
                </c:pt>
                <c:pt idx="7">
                  <c:v>8.0999999999999996E-4</c:v>
                </c:pt>
                <c:pt idx="8">
                  <c:v>7.9600000000000005E-4</c:v>
                </c:pt>
                <c:pt idx="9">
                  <c:v>8.0800000000000002E-4</c:v>
                </c:pt>
                <c:pt idx="10">
                  <c:v>8.4200000000000008E-4</c:v>
                </c:pt>
                <c:pt idx="11">
                  <c:v>8.3999999999999993E-4</c:v>
                </c:pt>
                <c:pt idx="12">
                  <c:v>5.8199999999999994E-4</c:v>
                </c:pt>
                <c:pt idx="13">
                  <c:v>5.1399999999999992E-4</c:v>
                </c:pt>
                <c:pt idx="14">
                  <c:v>5.2800000000000004E-4</c:v>
                </c:pt>
                <c:pt idx="15">
                  <c:v>5.0799999999999999E-4</c:v>
                </c:pt>
                <c:pt idx="16">
                  <c:v>5.0200000000000006E-4</c:v>
                </c:pt>
                <c:pt idx="17">
                  <c:v>5.1000000000000004E-4</c:v>
                </c:pt>
                <c:pt idx="18">
                  <c:v>5.2399999999999994E-4</c:v>
                </c:pt>
                <c:pt idx="19">
                  <c:v>5.5400000000000002E-4</c:v>
                </c:pt>
                <c:pt idx="20">
                  <c:v>5.7800000000000006E-4</c:v>
                </c:pt>
                <c:pt idx="21">
                  <c:v>6.8599999999999998E-4</c:v>
                </c:pt>
                <c:pt idx="22">
                  <c:v>9.6600000000000006E-4</c:v>
                </c:pt>
                <c:pt idx="23">
                  <c:v>2.0400000000000001E-3</c:v>
                </c:pt>
                <c:pt idx="24">
                  <c:v>4.96E-3</c:v>
                </c:pt>
                <c:pt idx="25">
                  <c:v>1.0539999999999999E-2</c:v>
                </c:pt>
                <c:pt idx="26">
                  <c:v>1.2039999999999999E-2</c:v>
                </c:pt>
                <c:pt idx="27">
                  <c:v>1.384E-2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37328"/>
        <c:axId val="275736936"/>
      </c:scatterChart>
      <c:valAx>
        <c:axId val="27573732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1090269609565531"/>
              <c:y val="0.91644827498618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6936"/>
        <c:crosses val="autoZero"/>
        <c:crossBetween val="midCat"/>
        <c:majorUnit val="10"/>
      </c:valAx>
      <c:valAx>
        <c:axId val="275736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dE/dq</a:t>
                </a:r>
              </a:p>
            </c:rich>
          </c:tx>
          <c:layout>
            <c:manualLayout>
              <c:xMode val="edge"/>
              <c:yMode val="edge"/>
              <c:x val="2.1455290294263005E-2"/>
              <c:y val="0.4500757253440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 Voltage</a:t>
            </a:r>
            <a:r>
              <a:rPr lang="en-US" b="1" baseline="0"/>
              <a:t> difference (dE) vs State of Charge (SOC)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27634829213155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96.061958992467083</c:v>
                </c:pt>
                <c:pt idx="2">
                  <c:v>92.123917984934167</c:v>
                </c:pt>
                <c:pt idx="3">
                  <c:v>88.18587697740125</c:v>
                </c:pt>
                <c:pt idx="4">
                  <c:v>84.247835969868333</c:v>
                </c:pt>
                <c:pt idx="5">
                  <c:v>80.309794962335403</c:v>
                </c:pt>
                <c:pt idx="6">
                  <c:v>76.371753954802486</c:v>
                </c:pt>
                <c:pt idx="7">
                  <c:v>72.433712947269569</c:v>
                </c:pt>
                <c:pt idx="8">
                  <c:v>68.495671939736653</c:v>
                </c:pt>
                <c:pt idx="9">
                  <c:v>64.557630932203736</c:v>
                </c:pt>
                <c:pt idx="10">
                  <c:v>60.619589924670812</c:v>
                </c:pt>
                <c:pt idx="11">
                  <c:v>56.681548917137896</c:v>
                </c:pt>
                <c:pt idx="12">
                  <c:v>52.743507909604972</c:v>
                </c:pt>
                <c:pt idx="13">
                  <c:v>48.805466902072055</c:v>
                </c:pt>
                <c:pt idx="14">
                  <c:v>44.867425894539139</c:v>
                </c:pt>
                <c:pt idx="15">
                  <c:v>40.929384887006229</c:v>
                </c:pt>
                <c:pt idx="16">
                  <c:v>36.991343879473305</c:v>
                </c:pt>
                <c:pt idx="17">
                  <c:v>33.053302871940389</c:v>
                </c:pt>
                <c:pt idx="18">
                  <c:v>29.115261864407472</c:v>
                </c:pt>
                <c:pt idx="19">
                  <c:v>25.177220856874541</c:v>
                </c:pt>
                <c:pt idx="20">
                  <c:v>21.23917984934161</c:v>
                </c:pt>
                <c:pt idx="21">
                  <c:v>17.301138841808694</c:v>
                </c:pt>
                <c:pt idx="22">
                  <c:v>13.363097834275777</c:v>
                </c:pt>
                <c:pt idx="23">
                  <c:v>9.4250568267428605</c:v>
                </c:pt>
                <c:pt idx="24">
                  <c:v>5.4870158192099296</c:v>
                </c:pt>
                <c:pt idx="25">
                  <c:v>1.548974811677013</c:v>
                </c:pt>
                <c:pt idx="26">
                  <c:v>0.57933359334624868</c:v>
                </c:pt>
                <c:pt idx="27">
                  <c:v>0</c:v>
                </c:pt>
              </c:numCache>
            </c:numRef>
          </c:xVal>
          <c:yVal>
            <c:numRef>
              <c:f>'PB2 - SIS vs OCV'!$I$5:$I$32</c:f>
              <c:numCache>
                <c:formatCode>General</c:formatCode>
                <c:ptCount val="28"/>
                <c:pt idx="0">
                  <c:v>4.3600000000000002E-3</c:v>
                </c:pt>
                <c:pt idx="1">
                  <c:v>3.47E-3</c:v>
                </c:pt>
                <c:pt idx="2">
                  <c:v>3.3899999999999998E-3</c:v>
                </c:pt>
                <c:pt idx="3">
                  <c:v>3.7699999999999999E-3</c:v>
                </c:pt>
                <c:pt idx="4">
                  <c:v>3.8600000000000001E-3</c:v>
                </c:pt>
                <c:pt idx="5">
                  <c:v>3.7699999999999999E-3</c:v>
                </c:pt>
                <c:pt idx="6">
                  <c:v>3.9100000000000003E-3</c:v>
                </c:pt>
                <c:pt idx="7">
                  <c:v>4.0499999999999998E-3</c:v>
                </c:pt>
                <c:pt idx="8">
                  <c:v>3.98E-3</c:v>
                </c:pt>
                <c:pt idx="9">
                  <c:v>4.0400000000000002E-3</c:v>
                </c:pt>
                <c:pt idx="10">
                  <c:v>4.2100000000000002E-3</c:v>
                </c:pt>
                <c:pt idx="11">
                  <c:v>4.1999999999999997E-3</c:v>
                </c:pt>
                <c:pt idx="12">
                  <c:v>2.9099999999999998E-3</c:v>
                </c:pt>
                <c:pt idx="13">
                  <c:v>2.5699999999999998E-3</c:v>
                </c:pt>
                <c:pt idx="14">
                  <c:v>2.64E-3</c:v>
                </c:pt>
                <c:pt idx="15">
                  <c:v>2.5400000000000002E-3</c:v>
                </c:pt>
                <c:pt idx="16">
                  <c:v>2.5100000000000001E-3</c:v>
                </c:pt>
                <c:pt idx="17">
                  <c:v>2.5500000000000002E-3</c:v>
                </c:pt>
                <c:pt idx="18">
                  <c:v>2.6199999999999999E-3</c:v>
                </c:pt>
                <c:pt idx="19">
                  <c:v>2.7699999999999999E-3</c:v>
                </c:pt>
                <c:pt idx="20">
                  <c:v>2.8900000000000002E-3</c:v>
                </c:pt>
                <c:pt idx="21">
                  <c:v>3.4299999999999999E-3</c:v>
                </c:pt>
                <c:pt idx="22">
                  <c:v>4.8300000000000001E-3</c:v>
                </c:pt>
                <c:pt idx="23">
                  <c:v>1.0200000000000001E-2</c:v>
                </c:pt>
                <c:pt idx="24">
                  <c:v>2.4799999999999999E-2</c:v>
                </c:pt>
                <c:pt idx="25">
                  <c:v>5.2699999999999997E-2</c:v>
                </c:pt>
                <c:pt idx="26">
                  <c:v>6.0199999999999997E-2</c:v>
                </c:pt>
                <c:pt idx="27">
                  <c:v>6.9199999999999998E-2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36152"/>
        <c:axId val="275735760"/>
      </c:scatterChart>
      <c:valAx>
        <c:axId val="27573615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233830971863973"/>
              <c:y val="0.95030147259599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5760"/>
        <c:crosses val="autoZero"/>
        <c:crossBetween val="midCat"/>
        <c:majorUnit val="10"/>
      </c:valAx>
      <c:valAx>
        <c:axId val="275735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8676552766435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PB1: High frequency resistance (Rhf) vs State of Charge (SOC)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5881619708006E-2"/>
          <c:y val="7.4779650361640124E-2"/>
          <c:w val="0.89158718620144628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96.066833233729113</c:v>
                </c:pt>
                <c:pt idx="2">
                  <c:v>92.133666467458227</c:v>
                </c:pt>
                <c:pt idx="3">
                  <c:v>88.20049970118734</c:v>
                </c:pt>
                <c:pt idx="4">
                  <c:v>84.267332934916453</c:v>
                </c:pt>
                <c:pt idx="5">
                  <c:v>80.334166168645567</c:v>
                </c:pt>
                <c:pt idx="6">
                  <c:v>76.40099940237468</c:v>
                </c:pt>
                <c:pt idx="7">
                  <c:v>72.467832636103793</c:v>
                </c:pt>
                <c:pt idx="8">
                  <c:v>68.534665869832907</c:v>
                </c:pt>
                <c:pt idx="9">
                  <c:v>64.60149910356202</c:v>
                </c:pt>
                <c:pt idx="10">
                  <c:v>60.66833233729114</c:v>
                </c:pt>
                <c:pt idx="11">
                  <c:v>56.735165571020254</c:v>
                </c:pt>
                <c:pt idx="12">
                  <c:v>52.801998804749367</c:v>
                </c:pt>
                <c:pt idx="13">
                  <c:v>48.86883203847848</c:v>
                </c:pt>
                <c:pt idx="14">
                  <c:v>44.935665272207594</c:v>
                </c:pt>
                <c:pt idx="15">
                  <c:v>41.002498505936714</c:v>
                </c:pt>
                <c:pt idx="16">
                  <c:v>37.06933173966582</c:v>
                </c:pt>
                <c:pt idx="17">
                  <c:v>33.136164973394926</c:v>
                </c:pt>
                <c:pt idx="18">
                  <c:v>29.202998207124054</c:v>
                </c:pt>
                <c:pt idx="19">
                  <c:v>25.269831440853153</c:v>
                </c:pt>
                <c:pt idx="20">
                  <c:v>21.336664674582266</c:v>
                </c:pt>
                <c:pt idx="21">
                  <c:v>17.40349790831138</c:v>
                </c:pt>
                <c:pt idx="22">
                  <c:v>13.470331142040493</c:v>
                </c:pt>
                <c:pt idx="23">
                  <c:v>9.5371643757696063</c:v>
                </c:pt>
                <c:pt idx="24">
                  <c:v>5.6039976094987054</c:v>
                </c:pt>
                <c:pt idx="25">
                  <c:v>1.6708308432278187</c:v>
                </c:pt>
                <c:pt idx="26">
                  <c:v>0.4836805080535953</c:v>
                </c:pt>
                <c:pt idx="27">
                  <c:v>0</c:v>
                </c:pt>
              </c:numCache>
            </c:numRef>
          </c:xVal>
          <c:yVal>
            <c:numRef>
              <c:f>'PB1 - SIS vs OCV'!$D$5:$D$32</c:f>
              <c:numCache>
                <c:formatCode>General</c:formatCode>
                <c:ptCount val="28"/>
                <c:pt idx="0">
                  <c:v>7.3200000000000001E-2</c:v>
                </c:pt>
                <c:pt idx="1">
                  <c:v>7.22E-2</c:v>
                </c:pt>
                <c:pt idx="2">
                  <c:v>7.0999999999999994E-2</c:v>
                </c:pt>
                <c:pt idx="3">
                  <c:v>7.1499999999999994E-2</c:v>
                </c:pt>
                <c:pt idx="4">
                  <c:v>6.9900000000000004E-2</c:v>
                </c:pt>
                <c:pt idx="5">
                  <c:v>7.0300000000000001E-2</c:v>
                </c:pt>
                <c:pt idx="6">
                  <c:v>7.0400000000000004E-2</c:v>
                </c:pt>
                <c:pt idx="7">
                  <c:v>6.9900000000000004E-2</c:v>
                </c:pt>
                <c:pt idx="8">
                  <c:v>6.9000000000000006E-2</c:v>
                </c:pt>
                <c:pt idx="9">
                  <c:v>6.8599999999999994E-2</c:v>
                </c:pt>
                <c:pt idx="10">
                  <c:v>6.7100000000000007E-2</c:v>
                </c:pt>
                <c:pt idx="11">
                  <c:v>6.6400000000000001E-2</c:v>
                </c:pt>
                <c:pt idx="12">
                  <c:v>6.6100000000000006E-2</c:v>
                </c:pt>
                <c:pt idx="13">
                  <c:v>6.5199999999999994E-2</c:v>
                </c:pt>
                <c:pt idx="14">
                  <c:v>6.4799999999999996E-2</c:v>
                </c:pt>
                <c:pt idx="15">
                  <c:v>6.4100000000000004E-2</c:v>
                </c:pt>
                <c:pt idx="16">
                  <c:v>6.4000000000000001E-2</c:v>
                </c:pt>
                <c:pt idx="17">
                  <c:v>6.3200000000000006E-2</c:v>
                </c:pt>
                <c:pt idx="18">
                  <c:v>6.2300000000000001E-2</c:v>
                </c:pt>
                <c:pt idx="19">
                  <c:v>6.2399999999999997E-2</c:v>
                </c:pt>
                <c:pt idx="20">
                  <c:v>6.13E-2</c:v>
                </c:pt>
                <c:pt idx="21">
                  <c:v>6.2600000000000003E-2</c:v>
                </c:pt>
                <c:pt idx="22">
                  <c:v>6.2E-2</c:v>
                </c:pt>
                <c:pt idx="23">
                  <c:v>6.1699999999999998E-2</c:v>
                </c:pt>
                <c:pt idx="24">
                  <c:v>6.2100000000000002E-2</c:v>
                </c:pt>
                <c:pt idx="25">
                  <c:v>5.8099999999999999E-2</c:v>
                </c:pt>
                <c:pt idx="26">
                  <c:v>5.5E-2</c:v>
                </c:pt>
                <c:pt idx="27">
                  <c:v>5.1799999999999999E-2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6472"/>
        <c:axId val="269326864"/>
      </c:scatterChart>
      <c:valAx>
        <c:axId val="26932647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SOC (%)</a:t>
                </a:r>
              </a:p>
            </c:rich>
          </c:tx>
          <c:layout>
            <c:manualLayout>
              <c:xMode val="edge"/>
              <c:yMode val="edge"/>
              <c:x val="0.51326401185208392"/>
              <c:y val="0.9572470900512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26864"/>
        <c:crosses val="autoZero"/>
        <c:crossBetween val="midCat"/>
        <c:majorUnit val="10"/>
      </c:valAx>
      <c:valAx>
        <c:axId val="269326864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Rhf (Ohms)</a:t>
                </a:r>
              </a:p>
              <a:p>
                <a:pPr>
                  <a:defRPr/>
                </a:pPr>
                <a:endParaRPr lang="en-US" sz="1200" b="1"/>
              </a:p>
            </c:rich>
          </c:tx>
          <c:layout>
            <c:manualLayout>
              <c:xMode val="edge"/>
              <c:yMode val="edge"/>
              <c:x val="1.0241546116334287E-2"/>
              <c:y val="0.4105998018758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2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PB1:</a:t>
            </a:r>
            <a:r>
              <a:rPr lang="en-US" b="1" baseline="0"/>
              <a:t> </a:t>
            </a:r>
            <a:r>
              <a:rPr lang="en-US" b="1"/>
              <a:t>Rd vs SOC</a:t>
            </a:r>
          </a:p>
        </c:rich>
      </c:tx>
      <c:layout>
        <c:manualLayout>
          <c:xMode val="edge"/>
          <c:yMode val="edge"/>
          <c:x val="0.46868275745276966"/>
          <c:y val="1.2097004641947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3283803726352E-2"/>
          <c:y val="7.27634829213155E-2"/>
          <c:w val="0.88849271859479995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96.066833233729113</c:v>
                </c:pt>
                <c:pt idx="2">
                  <c:v>92.133666467458227</c:v>
                </c:pt>
                <c:pt idx="3">
                  <c:v>88.20049970118734</c:v>
                </c:pt>
                <c:pt idx="4">
                  <c:v>84.267332934916453</c:v>
                </c:pt>
                <c:pt idx="5">
                  <c:v>80.334166168645567</c:v>
                </c:pt>
                <c:pt idx="6">
                  <c:v>76.40099940237468</c:v>
                </c:pt>
                <c:pt idx="7">
                  <c:v>72.467832636103793</c:v>
                </c:pt>
                <c:pt idx="8">
                  <c:v>68.534665869832907</c:v>
                </c:pt>
                <c:pt idx="9">
                  <c:v>64.60149910356202</c:v>
                </c:pt>
                <c:pt idx="10">
                  <c:v>60.66833233729114</c:v>
                </c:pt>
                <c:pt idx="11">
                  <c:v>56.735165571020254</c:v>
                </c:pt>
                <c:pt idx="12">
                  <c:v>52.801998804749367</c:v>
                </c:pt>
                <c:pt idx="13">
                  <c:v>48.86883203847848</c:v>
                </c:pt>
                <c:pt idx="14">
                  <c:v>44.935665272207594</c:v>
                </c:pt>
                <c:pt idx="15">
                  <c:v>41.002498505936714</c:v>
                </c:pt>
                <c:pt idx="16">
                  <c:v>37.06933173966582</c:v>
                </c:pt>
                <c:pt idx="17">
                  <c:v>33.136164973394926</c:v>
                </c:pt>
                <c:pt idx="18">
                  <c:v>29.202998207124054</c:v>
                </c:pt>
                <c:pt idx="19">
                  <c:v>25.269831440853153</c:v>
                </c:pt>
                <c:pt idx="20">
                  <c:v>21.336664674582266</c:v>
                </c:pt>
                <c:pt idx="21">
                  <c:v>17.40349790831138</c:v>
                </c:pt>
                <c:pt idx="22">
                  <c:v>13.470331142040493</c:v>
                </c:pt>
                <c:pt idx="23">
                  <c:v>9.5371643757696063</c:v>
                </c:pt>
                <c:pt idx="24">
                  <c:v>5.6039976094987054</c:v>
                </c:pt>
                <c:pt idx="25">
                  <c:v>1.6708308432278187</c:v>
                </c:pt>
                <c:pt idx="26">
                  <c:v>0.4836805080535953</c:v>
                </c:pt>
                <c:pt idx="27">
                  <c:v>0</c:v>
                </c:pt>
              </c:numCache>
            </c:numRef>
          </c:xVal>
          <c:yVal>
            <c:numRef>
              <c:f>'PB1 - SIS vs OCV'!$E$5:$E$32</c:f>
              <c:numCache>
                <c:formatCode>General</c:formatCode>
                <c:ptCount val="28"/>
                <c:pt idx="0">
                  <c:v>1.2699999999999999E-2</c:v>
                </c:pt>
                <c:pt idx="1">
                  <c:v>9.2399999999999999E-3</c:v>
                </c:pt>
                <c:pt idx="2">
                  <c:v>7.3400000000000002E-3</c:v>
                </c:pt>
                <c:pt idx="3">
                  <c:v>5.3800000000000002E-3</c:v>
                </c:pt>
                <c:pt idx="4">
                  <c:v>5.0499999999999998E-3</c:v>
                </c:pt>
                <c:pt idx="5">
                  <c:v>3.29E-3</c:v>
                </c:pt>
                <c:pt idx="6">
                  <c:v>2.97E-3</c:v>
                </c:pt>
                <c:pt idx="7">
                  <c:v>3.0500000000000002E-3</c:v>
                </c:pt>
                <c:pt idx="8">
                  <c:v>3.0200000000000001E-3</c:v>
                </c:pt>
                <c:pt idx="9">
                  <c:v>2.7499999999999998E-3</c:v>
                </c:pt>
                <c:pt idx="10">
                  <c:v>2.7499999999999998E-3</c:v>
                </c:pt>
                <c:pt idx="11">
                  <c:v>1.8E-3</c:v>
                </c:pt>
                <c:pt idx="12">
                  <c:v>1.17E-3</c:v>
                </c:pt>
                <c:pt idx="13">
                  <c:v>1.2099999999999999E-3</c:v>
                </c:pt>
                <c:pt idx="14">
                  <c:v>2.3800000000000002E-3</c:v>
                </c:pt>
                <c:pt idx="15">
                  <c:v>2.3900000000000002E-3</c:v>
                </c:pt>
                <c:pt idx="16">
                  <c:v>2.49E-3</c:v>
                </c:pt>
                <c:pt idx="17">
                  <c:v>3.3E-3</c:v>
                </c:pt>
                <c:pt idx="18">
                  <c:v>4.6299999999999996E-3</c:v>
                </c:pt>
                <c:pt idx="19">
                  <c:v>4.8599999999999997E-3</c:v>
                </c:pt>
                <c:pt idx="20">
                  <c:v>8.2699999999999996E-3</c:v>
                </c:pt>
                <c:pt idx="21">
                  <c:v>1.09E-2</c:v>
                </c:pt>
                <c:pt idx="22">
                  <c:v>1.9599999999999999E-2</c:v>
                </c:pt>
                <c:pt idx="23">
                  <c:v>2.5999999999999999E-2</c:v>
                </c:pt>
                <c:pt idx="24">
                  <c:v>3.0200000000000001E-2</c:v>
                </c:pt>
                <c:pt idx="25">
                  <c:v>2.7400000000000001E-2</c:v>
                </c:pt>
                <c:pt idx="26">
                  <c:v>2.5999999999999999E-2</c:v>
                </c:pt>
                <c:pt idx="27">
                  <c:v>2.4899999999999999E-2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31384"/>
        <c:axId val="275530992"/>
      </c:scatterChart>
      <c:valAx>
        <c:axId val="27553138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 (%)</a:t>
                </a:r>
              </a:p>
            </c:rich>
          </c:tx>
          <c:layout>
            <c:manualLayout>
              <c:xMode val="edge"/>
              <c:yMode val="edge"/>
              <c:x val="0.52409436046786251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0992"/>
        <c:crosses val="autoZero"/>
        <c:crossBetween val="midCat"/>
        <c:majorUnit val="10"/>
      </c:valAx>
      <c:valAx>
        <c:axId val="275530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Rd</a:t>
                </a:r>
                <a:r>
                  <a:rPr lang="en-US" sz="1200" b="1" baseline="0"/>
                  <a:t> </a:t>
                </a:r>
                <a:r>
                  <a:rPr lang="en-US" sz="1200" b="1"/>
                  <a:t>(Ohms)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3167702149572654E-2"/>
              <c:y val="0.42918378556868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PB1:</a:t>
            </a:r>
            <a:r>
              <a:rPr lang="en-US" b="1" baseline="0"/>
              <a:t> </a:t>
            </a:r>
            <a:r>
              <a:rPr lang="en-US" b="1"/>
              <a:t>Tau</a:t>
            </a:r>
            <a:r>
              <a:rPr lang="en-US" b="1" baseline="0"/>
              <a:t> vs State of Charge </a:t>
            </a:r>
            <a:endParaRPr lang="en-US" b="1"/>
          </a:p>
        </c:rich>
      </c:tx>
      <c:layout>
        <c:manualLayout>
          <c:xMode val="edge"/>
          <c:yMode val="edge"/>
          <c:x val="0.43229185987168683"/>
          <c:y val="1.971303745943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4779650361640124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96.066833233729113</c:v>
                </c:pt>
                <c:pt idx="2">
                  <c:v>92.133666467458227</c:v>
                </c:pt>
                <c:pt idx="3">
                  <c:v>88.20049970118734</c:v>
                </c:pt>
                <c:pt idx="4">
                  <c:v>84.267332934916453</c:v>
                </c:pt>
                <c:pt idx="5">
                  <c:v>80.334166168645567</c:v>
                </c:pt>
                <c:pt idx="6">
                  <c:v>76.40099940237468</c:v>
                </c:pt>
                <c:pt idx="7">
                  <c:v>72.467832636103793</c:v>
                </c:pt>
                <c:pt idx="8">
                  <c:v>68.534665869832907</c:v>
                </c:pt>
                <c:pt idx="9">
                  <c:v>64.60149910356202</c:v>
                </c:pt>
                <c:pt idx="10">
                  <c:v>60.66833233729114</c:v>
                </c:pt>
                <c:pt idx="11">
                  <c:v>56.735165571020254</c:v>
                </c:pt>
                <c:pt idx="12">
                  <c:v>52.801998804749367</c:v>
                </c:pt>
                <c:pt idx="13">
                  <c:v>48.86883203847848</c:v>
                </c:pt>
                <c:pt idx="14">
                  <c:v>44.935665272207594</c:v>
                </c:pt>
                <c:pt idx="15">
                  <c:v>41.002498505936714</c:v>
                </c:pt>
                <c:pt idx="16">
                  <c:v>37.06933173966582</c:v>
                </c:pt>
                <c:pt idx="17">
                  <c:v>33.136164973394926</c:v>
                </c:pt>
                <c:pt idx="18">
                  <c:v>29.202998207124054</c:v>
                </c:pt>
                <c:pt idx="19">
                  <c:v>25.269831440853153</c:v>
                </c:pt>
                <c:pt idx="20">
                  <c:v>21.336664674582266</c:v>
                </c:pt>
                <c:pt idx="21">
                  <c:v>17.40349790831138</c:v>
                </c:pt>
                <c:pt idx="22">
                  <c:v>13.470331142040493</c:v>
                </c:pt>
                <c:pt idx="23">
                  <c:v>9.5371643757696063</c:v>
                </c:pt>
                <c:pt idx="24">
                  <c:v>5.6039976094987054</c:v>
                </c:pt>
                <c:pt idx="25">
                  <c:v>1.6708308432278187</c:v>
                </c:pt>
                <c:pt idx="26">
                  <c:v>0.4836805080535953</c:v>
                </c:pt>
                <c:pt idx="27">
                  <c:v>0</c:v>
                </c:pt>
              </c:numCache>
            </c:numRef>
          </c:xVal>
          <c:yVal>
            <c:numRef>
              <c:f>'PB1 - SIS vs OCV'!$F$5:$F$32</c:f>
              <c:numCache>
                <c:formatCode>General</c:formatCode>
                <c:ptCount val="28"/>
                <c:pt idx="0">
                  <c:v>7.7700000000000005E-2</c:v>
                </c:pt>
                <c:pt idx="1">
                  <c:v>5.6000000000000001E-2</c:v>
                </c:pt>
                <c:pt idx="2">
                  <c:v>4.65E-2</c:v>
                </c:pt>
                <c:pt idx="3">
                  <c:v>4.3299999999999998E-2</c:v>
                </c:pt>
                <c:pt idx="4">
                  <c:v>3.9100000000000003E-2</c:v>
                </c:pt>
                <c:pt idx="5">
                  <c:v>3.8100000000000002E-2</c:v>
                </c:pt>
                <c:pt idx="6">
                  <c:v>3.8800000000000001E-2</c:v>
                </c:pt>
                <c:pt idx="7">
                  <c:v>3.9300000000000002E-2</c:v>
                </c:pt>
                <c:pt idx="8">
                  <c:v>0.04</c:v>
                </c:pt>
                <c:pt idx="9">
                  <c:v>3.8300000000000001E-2</c:v>
                </c:pt>
                <c:pt idx="10">
                  <c:v>3.6799999999999999E-2</c:v>
                </c:pt>
                <c:pt idx="11">
                  <c:v>3.1099999999999999E-2</c:v>
                </c:pt>
                <c:pt idx="12">
                  <c:v>2.47E-2</c:v>
                </c:pt>
                <c:pt idx="13">
                  <c:v>1.9400000000000001E-2</c:v>
                </c:pt>
                <c:pt idx="14">
                  <c:v>2.1499999999999998E-2</c:v>
                </c:pt>
                <c:pt idx="15">
                  <c:v>1.9800000000000002E-2</c:v>
                </c:pt>
                <c:pt idx="16">
                  <c:v>2.3099999999999999E-2</c:v>
                </c:pt>
                <c:pt idx="17">
                  <c:v>2.58E-2</c:v>
                </c:pt>
                <c:pt idx="18">
                  <c:v>3.0700000000000002E-2</c:v>
                </c:pt>
                <c:pt idx="19">
                  <c:v>4.2500000000000003E-2</c:v>
                </c:pt>
                <c:pt idx="20">
                  <c:v>6.5500000000000003E-2</c:v>
                </c:pt>
                <c:pt idx="21">
                  <c:v>0.111</c:v>
                </c:pt>
                <c:pt idx="22">
                  <c:v>0.214</c:v>
                </c:pt>
                <c:pt idx="23">
                  <c:v>0.31900000000000001</c:v>
                </c:pt>
                <c:pt idx="24">
                  <c:v>0.39800000000000002</c:v>
                </c:pt>
                <c:pt idx="25">
                  <c:v>0.40799999999999997</c:v>
                </c:pt>
                <c:pt idx="26">
                  <c:v>0.41499999999999998</c:v>
                </c:pt>
                <c:pt idx="27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30208"/>
        <c:axId val="275532168"/>
      </c:scatterChart>
      <c:valAx>
        <c:axId val="27553020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</a:p>
            </c:rich>
          </c:tx>
          <c:layout>
            <c:manualLayout>
              <c:xMode val="edge"/>
              <c:yMode val="edge"/>
              <c:x val="0.49046556985736717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2168"/>
        <c:crosses val="autoZero"/>
        <c:crossBetween val="midCat"/>
        <c:majorUnit val="10"/>
      </c:valAx>
      <c:valAx>
        <c:axId val="275532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Tau</a:t>
                </a:r>
                <a:br>
                  <a:rPr lang="en-US" sz="1200" b="1"/>
                </a:br>
                <a:endParaRPr lang="en-US" sz="1200" b="1"/>
              </a:p>
            </c:rich>
          </c:tx>
          <c:layout>
            <c:manualLayout>
              <c:xMode val="edge"/>
              <c:yMode val="edge"/>
              <c:x val="0"/>
              <c:y val="0.458514100471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PB1: dE/dq</a:t>
            </a:r>
            <a:r>
              <a:rPr lang="en-US" b="1" baseline="0"/>
              <a:t>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25459317585302"/>
          <c:y val="0.15319444444444447"/>
          <c:w val="0.8289884076990375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96.066833233729113</c:v>
                </c:pt>
                <c:pt idx="2">
                  <c:v>92.133666467458227</c:v>
                </c:pt>
                <c:pt idx="3">
                  <c:v>88.20049970118734</c:v>
                </c:pt>
                <c:pt idx="4">
                  <c:v>84.267332934916453</c:v>
                </c:pt>
                <c:pt idx="5">
                  <c:v>80.334166168645567</c:v>
                </c:pt>
                <c:pt idx="6">
                  <c:v>76.40099940237468</c:v>
                </c:pt>
                <c:pt idx="7">
                  <c:v>72.467832636103793</c:v>
                </c:pt>
                <c:pt idx="8">
                  <c:v>68.534665869832907</c:v>
                </c:pt>
                <c:pt idx="9">
                  <c:v>64.60149910356202</c:v>
                </c:pt>
                <c:pt idx="10">
                  <c:v>60.66833233729114</c:v>
                </c:pt>
                <c:pt idx="11">
                  <c:v>56.735165571020254</c:v>
                </c:pt>
                <c:pt idx="12">
                  <c:v>52.801998804749367</c:v>
                </c:pt>
                <c:pt idx="13">
                  <c:v>48.86883203847848</c:v>
                </c:pt>
                <c:pt idx="14">
                  <c:v>44.935665272207594</c:v>
                </c:pt>
                <c:pt idx="15">
                  <c:v>41.002498505936714</c:v>
                </c:pt>
                <c:pt idx="16">
                  <c:v>37.06933173966582</c:v>
                </c:pt>
                <c:pt idx="17">
                  <c:v>33.136164973394926</c:v>
                </c:pt>
                <c:pt idx="18">
                  <c:v>29.202998207124054</c:v>
                </c:pt>
                <c:pt idx="19">
                  <c:v>25.269831440853153</c:v>
                </c:pt>
                <c:pt idx="20">
                  <c:v>21.336664674582266</c:v>
                </c:pt>
                <c:pt idx="21">
                  <c:v>17.40349790831138</c:v>
                </c:pt>
                <c:pt idx="22">
                  <c:v>13.470331142040493</c:v>
                </c:pt>
                <c:pt idx="23">
                  <c:v>9.5371643757696063</c:v>
                </c:pt>
                <c:pt idx="24">
                  <c:v>5.6039976094987054</c:v>
                </c:pt>
                <c:pt idx="25">
                  <c:v>1.6708308432278187</c:v>
                </c:pt>
                <c:pt idx="26">
                  <c:v>0.4836805080535953</c:v>
                </c:pt>
                <c:pt idx="27">
                  <c:v>0</c:v>
                </c:pt>
              </c:numCache>
            </c:numRef>
          </c:xVal>
          <c:yVal>
            <c:numRef>
              <c:f>'PB1 - SIS vs OCV'!$K$5:$K$32</c:f>
              <c:numCache>
                <c:formatCode>General</c:formatCode>
                <c:ptCount val="28"/>
                <c:pt idx="0">
                  <c:v>8.4800000000000001E-4</c:v>
                </c:pt>
                <c:pt idx="1">
                  <c:v>6.9999999999999999E-4</c:v>
                </c:pt>
                <c:pt idx="2">
                  <c:v>7.2199999999999999E-4</c:v>
                </c:pt>
                <c:pt idx="3">
                  <c:v>8.0400000000000003E-4</c:v>
                </c:pt>
                <c:pt idx="4">
                  <c:v>7.76E-4</c:v>
                </c:pt>
                <c:pt idx="5">
                  <c:v>8.0199999999999998E-4</c:v>
                </c:pt>
                <c:pt idx="6">
                  <c:v>8.0000000000000004E-4</c:v>
                </c:pt>
                <c:pt idx="7">
                  <c:v>8.34E-4</c:v>
                </c:pt>
                <c:pt idx="8">
                  <c:v>8.3999999999999993E-4</c:v>
                </c:pt>
                <c:pt idx="9">
                  <c:v>8.3999999999999993E-4</c:v>
                </c:pt>
                <c:pt idx="10">
                  <c:v>8.4800000000000001E-4</c:v>
                </c:pt>
                <c:pt idx="11">
                  <c:v>8.0400000000000003E-4</c:v>
                </c:pt>
                <c:pt idx="12">
                  <c:v>6.2E-4</c:v>
                </c:pt>
                <c:pt idx="13">
                  <c:v>5.0200000000000006E-4</c:v>
                </c:pt>
                <c:pt idx="14">
                  <c:v>5.2599999999999999E-4</c:v>
                </c:pt>
                <c:pt idx="15">
                  <c:v>4.9399999999999997E-4</c:v>
                </c:pt>
                <c:pt idx="16">
                  <c:v>4.8999999999999998E-4</c:v>
                </c:pt>
                <c:pt idx="17">
                  <c:v>4.9600000000000002E-4</c:v>
                </c:pt>
                <c:pt idx="18">
                  <c:v>5.3200000000000003E-4</c:v>
                </c:pt>
                <c:pt idx="19">
                  <c:v>5.0000000000000001E-4</c:v>
                </c:pt>
                <c:pt idx="20">
                  <c:v>5.9599999999999996E-4</c:v>
                </c:pt>
                <c:pt idx="21">
                  <c:v>6.9399999999999996E-4</c:v>
                </c:pt>
                <c:pt idx="22">
                  <c:v>9.1800000000000009E-4</c:v>
                </c:pt>
                <c:pt idx="23">
                  <c:v>1.774E-3</c:v>
                </c:pt>
                <c:pt idx="24">
                  <c:v>4.0400000000000002E-3</c:v>
                </c:pt>
                <c:pt idx="25">
                  <c:v>9.0600000000000003E-3</c:v>
                </c:pt>
                <c:pt idx="26">
                  <c:v>1.094E-2</c:v>
                </c:pt>
                <c:pt idx="27">
                  <c:v>1.444E-2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32952"/>
        <c:axId val="275533736"/>
      </c:scatterChart>
      <c:valAx>
        <c:axId val="27553295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SOC</a:t>
                </a:r>
                <a:r>
                  <a:rPr lang="en-US" b="1" baseline="0"/>
                  <a:t> (%)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5140492354553341"/>
              <c:y val="0.84642169967677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3736"/>
        <c:crosses val="autoZero"/>
        <c:crossBetween val="midCat"/>
        <c:majorUnit val="10"/>
      </c:valAx>
      <c:valAx>
        <c:axId val="275533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dE/dq</a:t>
                </a:r>
              </a:p>
            </c:rich>
          </c:tx>
          <c:layout>
            <c:manualLayout>
              <c:xMode val="edge"/>
              <c:yMode val="edge"/>
              <c:x val="2.4154381227441814E-2"/>
              <c:y val="0.4193486985401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PB1: Voltage difference (dE)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96359009392493E-2"/>
          <c:y val="5.6634143398718542E-2"/>
          <c:w val="0.90634964338913382"/>
          <c:h val="0.878448757596347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100</c:v>
                </c:pt>
                <c:pt idx="1">
                  <c:v>96.066833233729113</c:v>
                </c:pt>
                <c:pt idx="2">
                  <c:v>92.133666467458227</c:v>
                </c:pt>
                <c:pt idx="3">
                  <c:v>88.20049970118734</c:v>
                </c:pt>
                <c:pt idx="4">
                  <c:v>84.267332934916453</c:v>
                </c:pt>
                <c:pt idx="5">
                  <c:v>80.334166168645567</c:v>
                </c:pt>
                <c:pt idx="6">
                  <c:v>76.40099940237468</c:v>
                </c:pt>
                <c:pt idx="7">
                  <c:v>72.467832636103793</c:v>
                </c:pt>
                <c:pt idx="8">
                  <c:v>68.534665869832907</c:v>
                </c:pt>
                <c:pt idx="9">
                  <c:v>64.60149910356202</c:v>
                </c:pt>
                <c:pt idx="10">
                  <c:v>60.66833233729114</c:v>
                </c:pt>
                <c:pt idx="11">
                  <c:v>56.735165571020254</c:v>
                </c:pt>
                <c:pt idx="12">
                  <c:v>52.801998804749367</c:v>
                </c:pt>
                <c:pt idx="13">
                  <c:v>48.86883203847848</c:v>
                </c:pt>
                <c:pt idx="14">
                  <c:v>44.935665272207594</c:v>
                </c:pt>
                <c:pt idx="15">
                  <c:v>41.002498505936714</c:v>
                </c:pt>
                <c:pt idx="16">
                  <c:v>37.06933173966582</c:v>
                </c:pt>
                <c:pt idx="17">
                  <c:v>33.136164973394926</c:v>
                </c:pt>
                <c:pt idx="18">
                  <c:v>29.202998207124054</c:v>
                </c:pt>
                <c:pt idx="19">
                  <c:v>25.269831440853153</c:v>
                </c:pt>
                <c:pt idx="20">
                  <c:v>21.336664674582266</c:v>
                </c:pt>
                <c:pt idx="21">
                  <c:v>17.40349790831138</c:v>
                </c:pt>
                <c:pt idx="22">
                  <c:v>13.470331142040493</c:v>
                </c:pt>
                <c:pt idx="23">
                  <c:v>9.5371643757696063</c:v>
                </c:pt>
                <c:pt idx="24">
                  <c:v>5.6039976094987054</c:v>
                </c:pt>
                <c:pt idx="25">
                  <c:v>1.6708308432278187</c:v>
                </c:pt>
                <c:pt idx="26">
                  <c:v>0.4836805080535953</c:v>
                </c:pt>
                <c:pt idx="27">
                  <c:v>0</c:v>
                </c:pt>
              </c:numCache>
            </c:numRef>
          </c:xVal>
          <c:yVal>
            <c:numRef>
              <c:f>'PB1 - SIS vs OCV'!$I$5:$I$32</c:f>
              <c:numCache>
                <c:formatCode>General</c:formatCode>
                <c:ptCount val="28"/>
                <c:pt idx="0">
                  <c:v>4.2399999999999998E-3</c:v>
                </c:pt>
                <c:pt idx="1">
                  <c:v>3.5000000000000001E-3</c:v>
                </c:pt>
                <c:pt idx="2">
                  <c:v>3.6099999999999999E-3</c:v>
                </c:pt>
                <c:pt idx="3">
                  <c:v>4.0200000000000001E-3</c:v>
                </c:pt>
                <c:pt idx="4">
                  <c:v>3.8800000000000002E-3</c:v>
                </c:pt>
                <c:pt idx="5">
                  <c:v>4.0099999999999997E-3</c:v>
                </c:pt>
                <c:pt idx="6">
                  <c:v>4.0000000000000001E-3</c:v>
                </c:pt>
                <c:pt idx="7">
                  <c:v>4.1700000000000001E-3</c:v>
                </c:pt>
                <c:pt idx="8">
                  <c:v>4.1999999999999997E-3</c:v>
                </c:pt>
                <c:pt idx="9">
                  <c:v>4.1999999999999997E-3</c:v>
                </c:pt>
                <c:pt idx="10">
                  <c:v>4.2399999999999998E-3</c:v>
                </c:pt>
                <c:pt idx="11">
                  <c:v>4.0200000000000001E-3</c:v>
                </c:pt>
                <c:pt idx="12">
                  <c:v>3.0999999999999999E-3</c:v>
                </c:pt>
                <c:pt idx="13">
                  <c:v>2.5100000000000001E-3</c:v>
                </c:pt>
                <c:pt idx="14">
                  <c:v>2.63E-3</c:v>
                </c:pt>
                <c:pt idx="15">
                  <c:v>2.47E-3</c:v>
                </c:pt>
                <c:pt idx="16">
                  <c:v>2.4499999999999999E-3</c:v>
                </c:pt>
                <c:pt idx="17">
                  <c:v>2.48E-3</c:v>
                </c:pt>
                <c:pt idx="18">
                  <c:v>2.66E-3</c:v>
                </c:pt>
                <c:pt idx="19">
                  <c:v>2.5000000000000001E-3</c:v>
                </c:pt>
                <c:pt idx="20">
                  <c:v>2.98E-3</c:v>
                </c:pt>
                <c:pt idx="21">
                  <c:v>3.47E-3</c:v>
                </c:pt>
                <c:pt idx="22">
                  <c:v>4.5900000000000003E-3</c:v>
                </c:pt>
                <c:pt idx="23">
                  <c:v>8.8699999999999994E-3</c:v>
                </c:pt>
                <c:pt idx="24">
                  <c:v>2.0199999999999999E-2</c:v>
                </c:pt>
                <c:pt idx="25">
                  <c:v>4.53E-2</c:v>
                </c:pt>
                <c:pt idx="26">
                  <c:v>5.4699999999999999E-2</c:v>
                </c:pt>
                <c:pt idx="27">
                  <c:v>7.22E-2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34520"/>
        <c:axId val="275534912"/>
      </c:scatterChart>
      <c:valAx>
        <c:axId val="275534520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747187030907813"/>
              <c:y val="0.96441464467827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4912"/>
        <c:crosses val="autoZero"/>
        <c:crossBetween val="midCat"/>
        <c:majorUnit val="10"/>
      </c:valAx>
      <c:valAx>
        <c:axId val="275534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7431577309702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LG1:</a:t>
            </a:r>
            <a:r>
              <a:rPr lang="en-US" b="1" baseline="0"/>
              <a:t> Open circuit voltage (OCV)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04211015019016E-2"/>
          <c:y val="7.4779650361640124E-2"/>
          <c:w val="0.91894179138350729"/>
          <c:h val="0.83076639763267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OCV'!$L$5:$L$26</c:f>
              <c:numCache>
                <c:formatCode>0.00\ \%</c:formatCode>
                <c:ptCount val="22"/>
                <c:pt idx="0">
                  <c:v>100</c:v>
                </c:pt>
                <c:pt idx="1">
                  <c:v>95.012598609599237</c:v>
                </c:pt>
                <c:pt idx="2">
                  <c:v>90.025197219198475</c:v>
                </c:pt>
                <c:pt idx="3">
                  <c:v>85.037795828797698</c:v>
                </c:pt>
                <c:pt idx="4">
                  <c:v>80.050394438396935</c:v>
                </c:pt>
                <c:pt idx="5">
                  <c:v>75.062993047996173</c:v>
                </c:pt>
                <c:pt idx="6">
                  <c:v>70.075591657595396</c:v>
                </c:pt>
                <c:pt idx="7">
                  <c:v>65.088190267194648</c:v>
                </c:pt>
                <c:pt idx="8">
                  <c:v>60.100788876793878</c:v>
                </c:pt>
                <c:pt idx="9">
                  <c:v>55.113387486393108</c:v>
                </c:pt>
                <c:pt idx="10">
                  <c:v>50.125986095992339</c:v>
                </c:pt>
                <c:pt idx="11">
                  <c:v>45.138584705591576</c:v>
                </c:pt>
                <c:pt idx="12">
                  <c:v>40.151183315190806</c:v>
                </c:pt>
                <c:pt idx="13">
                  <c:v>35.163781924790044</c:v>
                </c:pt>
                <c:pt idx="14">
                  <c:v>30.176380534389253</c:v>
                </c:pt>
                <c:pt idx="15">
                  <c:v>25.188979143988504</c:v>
                </c:pt>
                <c:pt idx="16">
                  <c:v>20.201577753587728</c:v>
                </c:pt>
                <c:pt idx="17">
                  <c:v>15.214176363186965</c:v>
                </c:pt>
                <c:pt idx="18">
                  <c:v>10.226774972786174</c:v>
                </c:pt>
                <c:pt idx="19">
                  <c:v>5.2393735823854257</c:v>
                </c:pt>
                <c:pt idx="20">
                  <c:v>0.25197219198464893</c:v>
                </c:pt>
                <c:pt idx="21">
                  <c:v>0</c:v>
                </c:pt>
              </c:numCache>
            </c:numRef>
          </c:xVal>
          <c:yVal>
            <c:numRef>
              <c:f>'LG1 - SIS vs OCV'!$B$5:$B$26</c:f>
              <c:numCache>
                <c:formatCode>General</c:formatCode>
                <c:ptCount val="22"/>
                <c:pt idx="0">
                  <c:v>4.32</c:v>
                </c:pt>
                <c:pt idx="1">
                  <c:v>4.26</c:v>
                </c:pt>
                <c:pt idx="2">
                  <c:v>4.21</c:v>
                </c:pt>
                <c:pt idx="3">
                  <c:v>4.1399999999999997</c:v>
                </c:pt>
                <c:pt idx="4">
                  <c:v>4.09</c:v>
                </c:pt>
                <c:pt idx="5">
                  <c:v>4.04</c:v>
                </c:pt>
                <c:pt idx="6">
                  <c:v>3.98</c:v>
                </c:pt>
                <c:pt idx="7">
                  <c:v>3.95</c:v>
                </c:pt>
                <c:pt idx="8">
                  <c:v>3.9</c:v>
                </c:pt>
                <c:pt idx="9">
                  <c:v>3.85</c:v>
                </c:pt>
                <c:pt idx="10">
                  <c:v>3.82</c:v>
                </c:pt>
                <c:pt idx="11">
                  <c:v>3.8</c:v>
                </c:pt>
                <c:pt idx="12">
                  <c:v>3.78</c:v>
                </c:pt>
                <c:pt idx="13">
                  <c:v>3.78</c:v>
                </c:pt>
                <c:pt idx="14">
                  <c:v>3.77</c:v>
                </c:pt>
                <c:pt idx="15">
                  <c:v>3.76</c:v>
                </c:pt>
                <c:pt idx="16">
                  <c:v>3.74</c:v>
                </c:pt>
                <c:pt idx="17">
                  <c:v>3.69</c:v>
                </c:pt>
                <c:pt idx="18">
                  <c:v>3.67</c:v>
                </c:pt>
                <c:pt idx="19">
                  <c:v>3.56</c:v>
                </c:pt>
                <c:pt idx="20">
                  <c:v>3.09</c:v>
                </c:pt>
                <c:pt idx="21">
                  <c:v>3.02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36480"/>
        <c:axId val="275536872"/>
      </c:scatterChart>
      <c:valAx>
        <c:axId val="275536480"/>
        <c:scaling>
          <c:orientation val="maxMin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0150443589126215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6872"/>
        <c:crosses val="autoZero"/>
        <c:crossBetween val="midCat"/>
        <c:majorUnit val="10"/>
      </c:valAx>
      <c:valAx>
        <c:axId val="2755368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OCV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"/>
              <c:y val="0.43473332613651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1" baseline="0"/>
              <a:t> frequency resistance (Rhf)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8.2844320122938603E-2"/>
          <c:w val="0.91302127914491726"/>
          <c:h val="0.825846949078278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OCV'!$L$5:$L$26</c:f>
              <c:numCache>
                <c:formatCode>0.00\ \%</c:formatCode>
                <c:ptCount val="22"/>
                <c:pt idx="0">
                  <c:v>100</c:v>
                </c:pt>
                <c:pt idx="1">
                  <c:v>95.012598609599237</c:v>
                </c:pt>
                <c:pt idx="2">
                  <c:v>90.025197219198475</c:v>
                </c:pt>
                <c:pt idx="3">
                  <c:v>85.037795828797698</c:v>
                </c:pt>
                <c:pt idx="4">
                  <c:v>80.050394438396935</c:v>
                </c:pt>
                <c:pt idx="5">
                  <c:v>75.062993047996173</c:v>
                </c:pt>
                <c:pt idx="6">
                  <c:v>70.075591657595396</c:v>
                </c:pt>
                <c:pt idx="7">
                  <c:v>65.088190267194648</c:v>
                </c:pt>
                <c:pt idx="8">
                  <c:v>60.100788876793878</c:v>
                </c:pt>
                <c:pt idx="9">
                  <c:v>55.113387486393108</c:v>
                </c:pt>
                <c:pt idx="10">
                  <c:v>50.125986095992339</c:v>
                </c:pt>
                <c:pt idx="11">
                  <c:v>45.138584705591576</c:v>
                </c:pt>
                <c:pt idx="12">
                  <c:v>40.151183315190806</c:v>
                </c:pt>
                <c:pt idx="13">
                  <c:v>35.163781924790044</c:v>
                </c:pt>
                <c:pt idx="14">
                  <c:v>30.176380534389253</c:v>
                </c:pt>
                <c:pt idx="15">
                  <c:v>25.188979143988504</c:v>
                </c:pt>
                <c:pt idx="16">
                  <c:v>20.201577753587728</c:v>
                </c:pt>
                <c:pt idx="17">
                  <c:v>15.214176363186965</c:v>
                </c:pt>
                <c:pt idx="18">
                  <c:v>10.226774972786174</c:v>
                </c:pt>
                <c:pt idx="19">
                  <c:v>5.2393735823854257</c:v>
                </c:pt>
                <c:pt idx="20">
                  <c:v>0.25197219198464893</c:v>
                </c:pt>
                <c:pt idx="21">
                  <c:v>0</c:v>
                </c:pt>
              </c:numCache>
            </c:numRef>
          </c:xVal>
          <c:yVal>
            <c:numRef>
              <c:f>'LG1 - SIS vs OCV'!$D$5:$D$26</c:f>
              <c:numCache>
                <c:formatCode>General</c:formatCode>
                <c:ptCount val="22"/>
                <c:pt idx="0">
                  <c:v>0.12</c:v>
                </c:pt>
                <c:pt idx="1">
                  <c:v>0.11799999999999999</c:v>
                </c:pt>
                <c:pt idx="2">
                  <c:v>0.11600000000000001</c:v>
                </c:pt>
                <c:pt idx="3">
                  <c:v>0.114</c:v>
                </c:pt>
                <c:pt idx="4">
                  <c:v>0.112</c:v>
                </c:pt>
                <c:pt idx="5">
                  <c:v>0.11</c:v>
                </c:pt>
                <c:pt idx="6">
                  <c:v>0.108</c:v>
                </c:pt>
                <c:pt idx="7">
                  <c:v>0.107</c:v>
                </c:pt>
                <c:pt idx="8">
                  <c:v>0.105</c:v>
                </c:pt>
                <c:pt idx="9">
                  <c:v>0.104</c:v>
                </c:pt>
                <c:pt idx="10">
                  <c:v>0.10299999999999999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0.10100000000000001</c:v>
                </c:pt>
                <c:pt idx="14">
                  <c:v>0.10100000000000001</c:v>
                </c:pt>
                <c:pt idx="15">
                  <c:v>0.10299999999999999</c:v>
                </c:pt>
                <c:pt idx="16">
                  <c:v>0.10299999999999999</c:v>
                </c:pt>
                <c:pt idx="17">
                  <c:v>0.1</c:v>
                </c:pt>
                <c:pt idx="18">
                  <c:v>9.8400000000000001E-2</c:v>
                </c:pt>
                <c:pt idx="19">
                  <c:v>9.5200000000000007E-2</c:v>
                </c:pt>
                <c:pt idx="20">
                  <c:v>7.9799999999999996E-2</c:v>
                </c:pt>
                <c:pt idx="21">
                  <c:v>7.6700000000000004E-2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37656"/>
        <c:axId val="292457224"/>
      </c:scatterChart>
      <c:valAx>
        <c:axId val="27553765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SOC</a:t>
                </a:r>
                <a:r>
                  <a:rPr lang="en-US" sz="1400" b="1" baseline="0"/>
                  <a:t> (%)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7733807355250313"/>
              <c:y val="0.94134968916095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7224"/>
        <c:crosses val="autoZero"/>
        <c:crossBetween val="midCat"/>
        <c:majorUnit val="10"/>
      </c:valAx>
      <c:valAx>
        <c:axId val="292457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Rhf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4715799767585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LG1</a:t>
            </a:r>
            <a:r>
              <a:rPr lang="en-US" b="1" baseline="0"/>
              <a:t>: Rd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96359009392493E-2"/>
          <c:y val="5.4617975958393926E-2"/>
          <c:w val="0.90634964338913382"/>
          <c:h val="0.878448757596347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OCV'!$L$5:$L$26</c:f>
              <c:numCache>
                <c:formatCode>0.00\ \%</c:formatCode>
                <c:ptCount val="22"/>
                <c:pt idx="0">
                  <c:v>100</c:v>
                </c:pt>
                <c:pt idx="1">
                  <c:v>95.012598609599237</c:v>
                </c:pt>
                <c:pt idx="2">
                  <c:v>90.025197219198475</c:v>
                </c:pt>
                <c:pt idx="3">
                  <c:v>85.037795828797698</c:v>
                </c:pt>
                <c:pt idx="4">
                  <c:v>80.050394438396935</c:v>
                </c:pt>
                <c:pt idx="5">
                  <c:v>75.062993047996173</c:v>
                </c:pt>
                <c:pt idx="6">
                  <c:v>70.075591657595396</c:v>
                </c:pt>
                <c:pt idx="7">
                  <c:v>65.088190267194648</c:v>
                </c:pt>
                <c:pt idx="8">
                  <c:v>60.100788876793878</c:v>
                </c:pt>
                <c:pt idx="9">
                  <c:v>55.113387486393108</c:v>
                </c:pt>
                <c:pt idx="10">
                  <c:v>50.125986095992339</c:v>
                </c:pt>
                <c:pt idx="11">
                  <c:v>45.138584705591576</c:v>
                </c:pt>
                <c:pt idx="12">
                  <c:v>40.151183315190806</c:v>
                </c:pt>
                <c:pt idx="13">
                  <c:v>35.163781924790044</c:v>
                </c:pt>
                <c:pt idx="14">
                  <c:v>30.176380534389253</c:v>
                </c:pt>
                <c:pt idx="15">
                  <c:v>25.188979143988504</c:v>
                </c:pt>
                <c:pt idx="16">
                  <c:v>20.201577753587728</c:v>
                </c:pt>
                <c:pt idx="17">
                  <c:v>15.214176363186965</c:v>
                </c:pt>
                <c:pt idx="18">
                  <c:v>10.226774972786174</c:v>
                </c:pt>
                <c:pt idx="19">
                  <c:v>5.2393735823854257</c:v>
                </c:pt>
                <c:pt idx="20">
                  <c:v>0.25197219198464893</c:v>
                </c:pt>
                <c:pt idx="21">
                  <c:v>0</c:v>
                </c:pt>
              </c:numCache>
            </c:numRef>
          </c:xVal>
          <c:yVal>
            <c:numRef>
              <c:f>'LG1 - SIS vs OCV'!$E$5:$E$26</c:f>
              <c:numCache>
                <c:formatCode>General</c:formatCode>
                <c:ptCount val="22"/>
                <c:pt idx="0">
                  <c:v>1.24E-2</c:v>
                </c:pt>
                <c:pt idx="1">
                  <c:v>1.12E-2</c:v>
                </c:pt>
                <c:pt idx="2">
                  <c:v>1.04E-2</c:v>
                </c:pt>
                <c:pt idx="3">
                  <c:v>1.0500000000000001E-2</c:v>
                </c:pt>
                <c:pt idx="4">
                  <c:v>9.7999999999999997E-3</c:v>
                </c:pt>
                <c:pt idx="5">
                  <c:v>9.2800000000000001E-3</c:v>
                </c:pt>
                <c:pt idx="6">
                  <c:v>8.9700000000000005E-3</c:v>
                </c:pt>
                <c:pt idx="7">
                  <c:v>9.0399999999999994E-3</c:v>
                </c:pt>
                <c:pt idx="8">
                  <c:v>9.3100000000000006E-3</c:v>
                </c:pt>
                <c:pt idx="9">
                  <c:v>8.7600000000000004E-3</c:v>
                </c:pt>
                <c:pt idx="10">
                  <c:v>8.2400000000000008E-3</c:v>
                </c:pt>
                <c:pt idx="11">
                  <c:v>7.8399999999999997E-3</c:v>
                </c:pt>
                <c:pt idx="12">
                  <c:v>7.6699999999999997E-3</c:v>
                </c:pt>
                <c:pt idx="13">
                  <c:v>7.8200000000000006E-3</c:v>
                </c:pt>
                <c:pt idx="14">
                  <c:v>7.9600000000000001E-3</c:v>
                </c:pt>
                <c:pt idx="15">
                  <c:v>1.06E-2</c:v>
                </c:pt>
                <c:pt idx="16">
                  <c:v>8.4100000000000008E-3</c:v>
                </c:pt>
                <c:pt idx="17">
                  <c:v>1.0999999999999999E-2</c:v>
                </c:pt>
                <c:pt idx="18">
                  <c:v>1.3299999999999999E-2</c:v>
                </c:pt>
                <c:pt idx="19">
                  <c:v>1.5900000000000001E-2</c:v>
                </c:pt>
                <c:pt idx="20">
                  <c:v>1.9099999999999999E-2</c:v>
                </c:pt>
                <c:pt idx="21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58008"/>
        <c:axId val="292458400"/>
      </c:scatterChart>
      <c:valAx>
        <c:axId val="29245800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308263625922044"/>
              <c:y val="0.96441464467827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8400"/>
        <c:crosses val="autoZero"/>
        <c:crossBetween val="midCat"/>
        <c:majorUnit val="10"/>
      </c:valAx>
      <c:valAx>
        <c:axId val="292458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Rd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263E-3"/>
              <c:y val="0.45100887748687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8"/>
  <sheetViews>
    <sheetView zoomScale="10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9"/>
  <sheetViews>
    <sheetView zoomScale="109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0"/>
  <sheetViews>
    <sheetView zoomScale="10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1"/>
  <sheetViews>
    <sheetView zoomScale="109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2"/>
  <sheetViews>
    <sheetView zoomScale="109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3"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336994</xdr:colOff>
      <xdr:row>3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565844" y="36385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565844" y="36385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65844" y="38271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2565844" y="38271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5</xdr:row>
      <xdr:rowOff>5207</xdr:rowOff>
    </xdr:from>
    <xdr:ext cx="945131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38306" y="1067190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1.875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38306" y="1067190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1.875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51469" y="8572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8572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51469" y="10458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10458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16</xdr:row>
      <xdr:rowOff>5207</xdr:rowOff>
    </xdr:from>
    <xdr:ext cx="945131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38306" y="3399173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1.875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38306" y="3399173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1.875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438150</xdr:colOff>
      <xdr:row>36</xdr:row>
      <xdr:rowOff>180975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667000" y="7315200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𝒑𝒘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A000000}"/>
                </a:ext>
              </a:extLst>
            </xdr:cNvPr>
            <xdr:cNvSpPr txBox="1"/>
          </xdr:nvSpPr>
          <xdr:spPr>
            <a:xfrm>
              <a:off x="2667000" y="7315200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202406</xdr:colOff>
      <xdr:row>38</xdr:row>
      <xdr:rowOff>0</xdr:rowOff>
    </xdr:from>
    <xdr:ext cx="67012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431256" y="7515225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C000000}"/>
                </a:ext>
              </a:extLst>
            </xdr:cNvPr>
            <xdr:cNvSpPr txBox="1"/>
          </xdr:nvSpPr>
          <xdr:spPr>
            <a:xfrm>
              <a:off x="2431256" y="7515225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440532</xdr:colOff>
      <xdr:row>36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669382" y="7122319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669382" y="7122319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25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47856" y="3021724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47856" y="3021724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25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47856" y="3210288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47856" y="3210288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27</xdr:row>
      <xdr:rowOff>5207</xdr:rowOff>
    </xdr:from>
    <xdr:ext cx="945131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38306" y="3399173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1.875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38306" y="3399173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1.875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336994</xdr:colOff>
      <xdr:row>3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51469" y="6858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6858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51469" y="8743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8743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5</xdr:row>
      <xdr:rowOff>5207</xdr:rowOff>
    </xdr:from>
    <xdr:ext cx="945131" cy="389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748962" y="1037082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1.875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748962" y="1037082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1.875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51469" y="30480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30480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51469" y="32365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32365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16</xdr:row>
      <xdr:rowOff>5207</xdr:rowOff>
    </xdr:from>
    <xdr:ext cx="945131" cy="389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748962" y="3429671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1.875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748962" y="3429671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1.875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438150</xdr:colOff>
      <xdr:row>36</xdr:row>
      <xdr:rowOff>180975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952625" y="829627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𝒑𝒘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A000000}"/>
                </a:ext>
              </a:extLst>
            </xdr:cNvPr>
            <xdr:cNvSpPr txBox="1"/>
          </xdr:nvSpPr>
          <xdr:spPr>
            <a:xfrm>
              <a:off x="1952625" y="829627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202406</xdr:colOff>
      <xdr:row>38</xdr:row>
      <xdr:rowOff>0</xdr:rowOff>
    </xdr:from>
    <xdr:ext cx="67012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716881" y="849630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C000000}"/>
                </a:ext>
              </a:extLst>
            </xdr:cNvPr>
            <xdr:cNvSpPr txBox="1"/>
          </xdr:nvSpPr>
          <xdr:spPr>
            <a:xfrm>
              <a:off x="1716881" y="849630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440532</xdr:colOff>
      <xdr:row>36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55007" y="81153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955007" y="81153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25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51469" y="54102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54102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25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51469" y="55987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55987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27</xdr:row>
      <xdr:rowOff>5207</xdr:rowOff>
    </xdr:from>
    <xdr:ext cx="945131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41919" y="5796407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1.875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41919" y="5796407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1.875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180975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057400" y="892492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𝒑𝒘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A000000}"/>
                </a:ext>
              </a:extLst>
            </xdr:cNvPr>
            <xdr:cNvSpPr txBox="1"/>
          </xdr:nvSpPr>
          <xdr:spPr>
            <a:xfrm>
              <a:off x="2057400" y="892492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0</xdr:col>
      <xdr:colOff>0</xdr:colOff>
      <xdr:row>49</xdr:row>
      <xdr:rowOff>0</xdr:rowOff>
    </xdr:from>
    <xdr:ext cx="67012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821656" y="912495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C000000}"/>
                </a:ext>
              </a:extLst>
            </xdr:cNvPr>
            <xdr:cNvSpPr txBox="1"/>
          </xdr:nvSpPr>
          <xdr:spPr>
            <a:xfrm>
              <a:off x="1821656" y="912495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47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059782" y="87439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059782" y="87439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</xdr:row>
      <xdr:rowOff>0</xdr:rowOff>
    </xdr:from>
    <xdr:ext cx="268150" cy="389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56244" y="6477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956244" y="6477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</xdr:row>
      <xdr:rowOff>188564</xdr:rowOff>
    </xdr:from>
    <xdr:ext cx="264047" cy="201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56244" y="8362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956244" y="8362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5</xdr:row>
      <xdr:rowOff>5207</xdr:rowOff>
    </xdr:from>
    <xdr:ext cx="945131" cy="389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746694" y="1033907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1.875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746694" y="1033907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1.875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0</xdr:rowOff>
    </xdr:from>
    <xdr:ext cx="268150" cy="389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56244" y="30099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956244" y="30099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188564</xdr:rowOff>
    </xdr:from>
    <xdr:ext cx="264047" cy="201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56244" y="31984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956244" y="31984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16</xdr:row>
      <xdr:rowOff>5207</xdr:rowOff>
    </xdr:from>
    <xdr:ext cx="945131" cy="389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746694" y="3396107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1.875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746694" y="3396107"/>
              <a:ext cx="945131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1.875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438150</xdr:colOff>
      <xdr:row>25</xdr:row>
      <xdr:rowOff>180975</xdr:rowOff>
    </xdr:from>
    <xdr:ext cx="264047" cy="201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057400" y="841057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𝒑𝒘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A000000}"/>
                </a:ext>
              </a:extLst>
            </xdr:cNvPr>
            <xdr:cNvSpPr txBox="1"/>
          </xdr:nvSpPr>
          <xdr:spPr>
            <a:xfrm>
              <a:off x="2057400" y="841057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202406</xdr:colOff>
      <xdr:row>27</xdr:row>
      <xdr:rowOff>0</xdr:rowOff>
    </xdr:from>
    <xdr:ext cx="670120" cy="389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821656" y="861060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C000000}"/>
                </a:ext>
              </a:extLst>
            </xdr:cNvPr>
            <xdr:cNvSpPr txBox="1"/>
          </xdr:nvSpPr>
          <xdr:spPr>
            <a:xfrm>
              <a:off x="1821656" y="861060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440532</xdr:colOff>
      <xdr:row>25</xdr:row>
      <xdr:rowOff>0</xdr:rowOff>
    </xdr:from>
    <xdr:ext cx="268150" cy="389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059782" y="82296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059782" y="82296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D05F479-4339-164C-BC8C-C53C6DB957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8"/>
  <sheetViews>
    <sheetView zoomScale="71" zoomScaleNormal="71" workbookViewId="0">
      <selection activeCell="F22" sqref="F22"/>
    </sheetView>
  </sheetViews>
  <sheetFormatPr defaultColWidth="8.85546875" defaultRowHeight="15" x14ac:dyDescent="0.25"/>
  <cols>
    <col min="1" max="1" width="33.42578125" style="1" customWidth="1"/>
    <col min="2" max="2" width="15.42578125" style="1" customWidth="1"/>
    <col min="3" max="3" width="17.85546875" style="1" customWidth="1"/>
    <col min="4" max="4" width="15.42578125" style="9" customWidth="1"/>
    <col min="5" max="5" width="23.28515625" style="1" customWidth="1"/>
    <col min="6" max="6" width="15.5703125" style="27" customWidth="1"/>
    <col min="7" max="7" width="13.85546875" style="1" customWidth="1"/>
    <col min="8" max="8" width="13.42578125" style="1" customWidth="1"/>
    <col min="9" max="9" width="17" style="1" customWidth="1"/>
    <col min="10" max="10" width="20.140625" style="1" customWidth="1"/>
    <col min="11" max="11" width="12" style="1" customWidth="1"/>
    <col min="12" max="12" width="13.5703125" style="2" customWidth="1"/>
    <col min="13" max="13" width="13.7109375" style="1" customWidth="1"/>
    <col min="14" max="14" width="12.5703125" style="41" customWidth="1"/>
  </cols>
  <sheetData>
    <row r="1" spans="1:14" ht="18.75" x14ac:dyDescent="0.25">
      <c r="A1" s="11" t="s">
        <v>28</v>
      </c>
    </row>
    <row r="3" spans="1:14" ht="51.75" customHeight="1" x14ac:dyDescent="0.25">
      <c r="A3" s="17" t="s">
        <v>19</v>
      </c>
      <c r="B3" s="17" t="s">
        <v>18</v>
      </c>
      <c r="C3" s="17" t="s">
        <v>17</v>
      </c>
      <c r="D3" s="26" t="s">
        <v>20</v>
      </c>
      <c r="E3" s="17" t="s">
        <v>21</v>
      </c>
      <c r="F3" s="28" t="s">
        <v>22</v>
      </c>
      <c r="G3" s="18" t="s">
        <v>23</v>
      </c>
      <c r="H3" s="18" t="s">
        <v>24</v>
      </c>
      <c r="I3" s="18" t="s">
        <v>43</v>
      </c>
      <c r="J3" s="18" t="s">
        <v>46</v>
      </c>
      <c r="K3" s="18" t="s">
        <v>56</v>
      </c>
      <c r="L3" s="18" t="s">
        <v>47</v>
      </c>
      <c r="M3" s="18" t="s">
        <v>54</v>
      </c>
      <c r="N3" s="18" t="s">
        <v>57</v>
      </c>
    </row>
    <row r="4" spans="1:14" x14ac:dyDescent="0.25">
      <c r="A4" s="19"/>
      <c r="B4" s="19"/>
      <c r="C4" s="19"/>
      <c r="D4" s="20"/>
      <c r="E4" s="19"/>
      <c r="F4" s="29"/>
      <c r="G4" s="19"/>
      <c r="H4" s="19"/>
      <c r="I4" s="19"/>
      <c r="J4" s="19"/>
      <c r="K4" s="19"/>
      <c r="L4" s="56"/>
      <c r="M4" s="19"/>
      <c r="N4" s="21"/>
    </row>
    <row r="5" spans="1:14" x14ac:dyDescent="0.25">
      <c r="A5" s="21" t="s">
        <v>2</v>
      </c>
      <c r="B5" s="21" t="s">
        <v>25</v>
      </c>
      <c r="C5" s="21" t="s">
        <v>26</v>
      </c>
      <c r="D5" s="22" t="s">
        <v>27</v>
      </c>
      <c r="E5" s="21">
        <v>18650</v>
      </c>
      <c r="F5" s="30">
        <v>3.2</v>
      </c>
      <c r="G5" s="21">
        <v>3.6</v>
      </c>
      <c r="H5" s="21">
        <v>4.2</v>
      </c>
      <c r="I5" s="21" t="s">
        <v>44</v>
      </c>
      <c r="J5" s="21">
        <v>4.2</v>
      </c>
      <c r="K5" s="21" t="s">
        <v>52</v>
      </c>
      <c r="L5" s="21" t="s">
        <v>48</v>
      </c>
      <c r="M5" s="21" t="s">
        <v>55</v>
      </c>
      <c r="N5" s="21" t="s">
        <v>58</v>
      </c>
    </row>
    <row r="6" spans="1:14" x14ac:dyDescent="0.25">
      <c r="A6" s="21" t="s">
        <v>3</v>
      </c>
      <c r="B6" s="21" t="s">
        <v>25</v>
      </c>
      <c r="C6" s="21" t="s">
        <v>40</v>
      </c>
      <c r="D6" s="54" t="s">
        <v>41</v>
      </c>
      <c r="E6" s="21">
        <v>18650</v>
      </c>
      <c r="F6" s="30">
        <v>2.8</v>
      </c>
      <c r="G6" s="21">
        <v>3.75</v>
      </c>
      <c r="H6" s="21">
        <v>4.3499999999999996</v>
      </c>
      <c r="I6" s="21" t="s">
        <v>50</v>
      </c>
      <c r="J6" s="21">
        <v>4.3499999999999996</v>
      </c>
      <c r="K6" s="21" t="s">
        <v>53</v>
      </c>
      <c r="L6" s="21" t="s">
        <v>51</v>
      </c>
      <c r="M6" s="21" t="s">
        <v>59</v>
      </c>
      <c r="N6" s="21" t="s">
        <v>60</v>
      </c>
    </row>
    <row r="7" spans="1:14" s="2" customFormat="1" x14ac:dyDescent="0.25">
      <c r="A7" s="21" t="s">
        <v>4</v>
      </c>
      <c r="B7" s="21" t="s">
        <v>25</v>
      </c>
      <c r="C7" s="21" t="s">
        <v>26</v>
      </c>
      <c r="D7" s="22" t="s">
        <v>27</v>
      </c>
      <c r="E7" s="21">
        <v>18650</v>
      </c>
      <c r="F7" s="30">
        <v>3.2</v>
      </c>
      <c r="G7" s="21">
        <v>3.6</v>
      </c>
      <c r="H7" s="21">
        <v>4.2</v>
      </c>
      <c r="I7" s="21" t="s">
        <v>45</v>
      </c>
      <c r="J7" s="21">
        <v>4.2</v>
      </c>
      <c r="K7" s="21" t="s">
        <v>52</v>
      </c>
      <c r="L7" s="21" t="s">
        <v>49</v>
      </c>
      <c r="M7" s="21" t="s">
        <v>55</v>
      </c>
      <c r="N7" s="21" t="s">
        <v>58</v>
      </c>
    </row>
    <row r="10" spans="1:14" ht="18.75" x14ac:dyDescent="0.3">
      <c r="A10" s="12"/>
      <c r="B10"/>
      <c r="C10"/>
    </row>
    <row r="11" spans="1:14" x14ac:dyDescent="0.25">
      <c r="C11" s="2"/>
      <c r="D11" s="1"/>
      <c r="E11" s="41"/>
      <c r="F11"/>
      <c r="G11"/>
      <c r="H11"/>
      <c r="I11"/>
      <c r="J11"/>
      <c r="K11"/>
      <c r="L11"/>
      <c r="M11"/>
      <c r="N11"/>
    </row>
    <row r="12" spans="1:14" x14ac:dyDescent="0.25">
      <c r="C12" s="2"/>
      <c r="D12" s="1"/>
      <c r="E12" s="41"/>
      <c r="F12"/>
      <c r="G12"/>
      <c r="H12"/>
      <c r="I12"/>
      <c r="J12"/>
      <c r="K12"/>
      <c r="L12"/>
      <c r="M12"/>
      <c r="N12"/>
    </row>
    <row r="13" spans="1:14" x14ac:dyDescent="0.25">
      <c r="C13" s="2"/>
      <c r="D13" s="1"/>
      <c r="E13" s="41"/>
      <c r="F13"/>
      <c r="G13"/>
      <c r="H13"/>
      <c r="I13"/>
      <c r="J13"/>
      <c r="K13"/>
      <c r="L13"/>
      <c r="M13"/>
      <c r="N13"/>
    </row>
    <row r="14" spans="1:14" x14ac:dyDescent="0.25">
      <c r="C14" s="2"/>
      <c r="D14" s="1"/>
      <c r="E14" s="41"/>
      <c r="F14"/>
      <c r="G14"/>
      <c r="H14"/>
      <c r="I14"/>
      <c r="J14"/>
      <c r="K14"/>
      <c r="L14"/>
      <c r="M14"/>
      <c r="N14"/>
    </row>
    <row r="15" spans="1:14" x14ac:dyDescent="0.25">
      <c r="B15" s="41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25">
      <c r="B16" s="41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B17" s="41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B18" s="41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C19" s="2"/>
      <c r="D19" s="1"/>
      <c r="E19" s="41"/>
      <c r="F19"/>
      <c r="G19"/>
      <c r="H19"/>
      <c r="I19"/>
      <c r="J19"/>
      <c r="K19"/>
      <c r="L19"/>
      <c r="M19"/>
      <c r="N19"/>
    </row>
    <row r="20" spans="1:14" ht="53.25" customHeight="1" x14ac:dyDescent="0.25">
      <c r="C20" s="41"/>
      <c r="D20" s="1"/>
      <c r="E20" s="41"/>
      <c r="F20"/>
      <c r="G20"/>
      <c r="H20"/>
      <c r="I20"/>
      <c r="J20"/>
      <c r="K20"/>
      <c r="L20"/>
      <c r="M20"/>
      <c r="N20"/>
    </row>
    <row r="21" spans="1:14" x14ac:dyDescent="0.25">
      <c r="C21" s="41"/>
      <c r="D21" s="1"/>
      <c r="E21" s="41"/>
      <c r="F21"/>
      <c r="G21"/>
      <c r="H21"/>
      <c r="I21"/>
      <c r="J21"/>
      <c r="K21"/>
      <c r="L21"/>
      <c r="M21"/>
      <c r="N21"/>
    </row>
    <row r="22" spans="1:14" x14ac:dyDescent="0.25">
      <c r="C22" s="41"/>
      <c r="D22" s="1"/>
      <c r="E22" s="41"/>
      <c r="F22"/>
      <c r="G22"/>
      <c r="H22"/>
      <c r="I22"/>
      <c r="J22"/>
      <c r="K22"/>
      <c r="L22"/>
      <c r="M22"/>
      <c r="N22"/>
    </row>
    <row r="23" spans="1:14" s="2" customFormat="1" x14ac:dyDescent="0.25">
      <c r="A23" s="41"/>
      <c r="B23" s="41"/>
      <c r="C23" s="41"/>
      <c r="D23" s="41"/>
      <c r="E23" s="41"/>
    </row>
    <row r="24" spans="1:14" s="2" customFormat="1" x14ac:dyDescent="0.25">
      <c r="A24" s="41"/>
      <c r="B24" s="41"/>
      <c r="C24" s="41"/>
      <c r="D24" s="41"/>
      <c r="E24" s="41"/>
    </row>
    <row r="25" spans="1:14" x14ac:dyDescent="0.25">
      <c r="C25" s="2"/>
      <c r="D25" s="1"/>
      <c r="E25" s="41"/>
      <c r="F25"/>
      <c r="G25"/>
      <c r="H25"/>
      <c r="I25"/>
      <c r="J25"/>
      <c r="K25"/>
      <c r="L25"/>
      <c r="M25"/>
      <c r="N25"/>
    </row>
    <row r="26" spans="1:14" x14ac:dyDescent="0.25">
      <c r="C26" s="2"/>
      <c r="D26" s="1"/>
      <c r="E26" s="41"/>
      <c r="F26"/>
      <c r="G26"/>
      <c r="H26"/>
      <c r="I26"/>
      <c r="J26"/>
      <c r="K26"/>
      <c r="L26"/>
      <c r="M26"/>
      <c r="N26"/>
    </row>
    <row r="27" spans="1:14" s="16" customFormat="1" x14ac:dyDescent="0.25">
      <c r="A27" s="8"/>
      <c r="B27" s="8"/>
      <c r="C27" s="57"/>
      <c r="D27" s="8"/>
      <c r="E27" s="58"/>
    </row>
    <row r="28" spans="1:14" s="16" customFormat="1" x14ac:dyDescent="0.25">
      <c r="C28" s="57"/>
      <c r="D28" s="8"/>
      <c r="E28" s="58"/>
    </row>
    <row r="29" spans="1:14" x14ac:dyDescent="0.25">
      <c r="A29"/>
      <c r="B29"/>
      <c r="C29" s="2"/>
      <c r="D29" s="1"/>
      <c r="E29" s="41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 s="2"/>
      <c r="D30" s="1"/>
      <c r="E30" s="41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 s="2"/>
      <c r="D31" s="1"/>
      <c r="E31" s="41"/>
      <c r="F31"/>
      <c r="G31"/>
      <c r="H31"/>
      <c r="I31"/>
      <c r="J31"/>
      <c r="K31"/>
      <c r="L31"/>
      <c r="M31"/>
      <c r="N31"/>
    </row>
    <row r="32" spans="1:14" x14ac:dyDescent="0.25">
      <c r="A32"/>
      <c r="B32"/>
      <c r="C32" s="2"/>
      <c r="D32" s="1"/>
      <c r="E32" s="41"/>
      <c r="F32"/>
      <c r="G32"/>
      <c r="H32"/>
      <c r="I32"/>
      <c r="J32"/>
      <c r="K32"/>
      <c r="L32"/>
      <c r="M32"/>
      <c r="N32"/>
    </row>
    <row r="33" spans="1:14" x14ac:dyDescent="0.25">
      <c r="C33" s="2"/>
      <c r="D33" s="1"/>
      <c r="E33" s="41"/>
      <c r="F33"/>
      <c r="G33"/>
      <c r="H33"/>
      <c r="I33"/>
      <c r="J33"/>
      <c r="K33"/>
      <c r="L33"/>
      <c r="M33"/>
      <c r="N33"/>
    </row>
    <row r="34" spans="1:14" x14ac:dyDescent="0.25">
      <c r="C34" s="2"/>
      <c r="D34" s="1"/>
      <c r="E34" s="41"/>
      <c r="F34"/>
      <c r="G34"/>
      <c r="H34"/>
      <c r="I34"/>
      <c r="J34"/>
      <c r="K34"/>
      <c r="L34"/>
      <c r="M34"/>
      <c r="N34"/>
    </row>
    <row r="35" spans="1:14" x14ac:dyDescent="0.25">
      <c r="C35" s="2"/>
      <c r="D35" s="1"/>
      <c r="E35" s="41"/>
      <c r="F35"/>
      <c r="G35"/>
      <c r="H35"/>
      <c r="I35"/>
      <c r="J35"/>
      <c r="K35"/>
      <c r="L35"/>
      <c r="M35"/>
      <c r="N35"/>
    </row>
    <row r="36" spans="1:14" x14ac:dyDescent="0.25">
      <c r="C36" s="2"/>
      <c r="D36" s="1"/>
      <c r="E36" s="41"/>
      <c r="F36"/>
      <c r="G36"/>
      <c r="H36"/>
      <c r="I36"/>
      <c r="J36"/>
      <c r="K36"/>
      <c r="L36"/>
      <c r="M36"/>
      <c r="N36"/>
    </row>
    <row r="37" spans="1:14" x14ac:dyDescent="0.25">
      <c r="C37" s="2"/>
      <c r="D37" s="1"/>
      <c r="E37" s="41"/>
      <c r="F37"/>
      <c r="G37"/>
      <c r="H37"/>
      <c r="I37"/>
      <c r="J37"/>
      <c r="K37"/>
      <c r="L37"/>
      <c r="M37"/>
      <c r="N37"/>
    </row>
    <row r="38" spans="1:14" s="2" customFormat="1" x14ac:dyDescent="0.25">
      <c r="A38" s="41"/>
      <c r="B38" s="41"/>
      <c r="D38" s="41"/>
      <c r="E38" s="41"/>
    </row>
    <row r="39" spans="1:14" s="2" customFormat="1" x14ac:dyDescent="0.25">
      <c r="A39" s="41"/>
      <c r="B39" s="41"/>
      <c r="C39" s="41"/>
      <c r="D39" s="41"/>
      <c r="E39" s="41"/>
    </row>
    <row r="40" spans="1:14" s="2" customFormat="1" x14ac:dyDescent="0.25">
      <c r="A40" s="41"/>
      <c r="B40" s="41"/>
      <c r="C40" s="41"/>
      <c r="D40" s="41"/>
      <c r="E40" s="41"/>
    </row>
    <row r="41" spans="1:14" s="2" customFormat="1" x14ac:dyDescent="0.25">
      <c r="A41" s="41"/>
      <c r="B41" s="41"/>
      <c r="C41" s="41"/>
      <c r="D41" s="41"/>
      <c r="E41" s="41"/>
    </row>
    <row r="42" spans="1:14" x14ac:dyDescent="0.25">
      <c r="C42" s="2"/>
      <c r="D42" s="1"/>
      <c r="E42" s="41"/>
      <c r="F42"/>
      <c r="G42"/>
      <c r="H42"/>
      <c r="I42"/>
      <c r="J42"/>
      <c r="K42"/>
      <c r="L42"/>
      <c r="M42"/>
      <c r="N42"/>
    </row>
    <row r="43" spans="1:14" x14ac:dyDescent="0.25">
      <c r="C43" s="2"/>
      <c r="D43" s="1"/>
      <c r="E43" s="41"/>
      <c r="F43"/>
      <c r="G43"/>
      <c r="H43"/>
      <c r="I43"/>
      <c r="J43"/>
      <c r="K43"/>
      <c r="L43"/>
      <c r="M43"/>
      <c r="N43"/>
    </row>
    <row r="44" spans="1:14" x14ac:dyDescent="0.25">
      <c r="C44" s="2"/>
      <c r="D44" s="1"/>
      <c r="E44" s="41"/>
      <c r="F44"/>
      <c r="G44"/>
      <c r="H44"/>
      <c r="I44"/>
      <c r="J44"/>
      <c r="K44"/>
      <c r="L44"/>
      <c r="M44"/>
      <c r="N44"/>
    </row>
    <row r="45" spans="1:14" x14ac:dyDescent="0.25">
      <c r="C45" s="2"/>
      <c r="D45" s="1"/>
      <c r="E45" s="41"/>
      <c r="F45"/>
      <c r="G45"/>
      <c r="H45"/>
      <c r="I45"/>
      <c r="J45"/>
      <c r="K45"/>
      <c r="L45"/>
      <c r="M45"/>
      <c r="N45"/>
    </row>
    <row r="46" spans="1:14" x14ac:dyDescent="0.25">
      <c r="C46" s="2"/>
      <c r="D46" s="1"/>
      <c r="E46" s="41"/>
      <c r="F46"/>
      <c r="G46"/>
      <c r="H46"/>
      <c r="I46"/>
      <c r="J46"/>
      <c r="K46"/>
      <c r="L46"/>
      <c r="M46"/>
      <c r="N46"/>
    </row>
    <row r="47" spans="1:14" x14ac:dyDescent="0.25">
      <c r="C47" s="2"/>
      <c r="D47" s="1"/>
      <c r="E47" s="41"/>
      <c r="F47"/>
      <c r="G47"/>
      <c r="H47"/>
      <c r="I47"/>
      <c r="J47"/>
      <c r="K47"/>
      <c r="L47"/>
      <c r="M47"/>
      <c r="N47"/>
    </row>
    <row r="48" spans="1:14" x14ac:dyDescent="0.25">
      <c r="C48" s="2"/>
      <c r="D48" s="1"/>
      <c r="E48" s="41"/>
      <c r="F48"/>
      <c r="G48"/>
      <c r="H48"/>
      <c r="I48"/>
      <c r="J48"/>
      <c r="K48"/>
      <c r="L48"/>
      <c r="M48"/>
      <c r="N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87" zoomScaleNormal="87" workbookViewId="0">
      <selection activeCell="C29" sqref="C29"/>
    </sheetView>
  </sheetViews>
  <sheetFormatPr defaultRowHeight="15" x14ac:dyDescent="0.25"/>
  <cols>
    <col min="1" max="1" width="22.7109375" customWidth="1"/>
    <col min="2" max="2" width="16" customWidth="1"/>
    <col min="3" max="3" width="17.7109375" customWidth="1"/>
    <col min="4" max="4" width="15" customWidth="1"/>
    <col min="5" max="5" width="24.42578125" customWidth="1"/>
    <col min="6" max="6" width="16.140625" customWidth="1"/>
    <col min="7" max="7" width="16.7109375" customWidth="1"/>
    <col min="9" max="9" width="18.85546875" customWidth="1"/>
    <col min="10" max="10" width="12.5703125" customWidth="1"/>
    <col min="11" max="11" width="14.85546875" customWidth="1"/>
  </cols>
  <sheetData>
    <row r="1" spans="1:11" ht="15.75" thickBot="1" x14ac:dyDescent="0.3">
      <c r="A1" s="77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9.5" customHeight="1" thickBot="1" x14ac:dyDescent="0.3">
      <c r="A2" s="79" t="s">
        <v>77</v>
      </c>
      <c r="B2" s="80"/>
      <c r="C2" s="81"/>
    </row>
    <row r="3" spans="1:11" ht="18.75" x14ac:dyDescent="0.25">
      <c r="A3" s="59"/>
      <c r="B3" s="60"/>
      <c r="C3" s="65"/>
    </row>
    <row r="4" spans="1:11" x14ac:dyDescent="0.25">
      <c r="A4" s="61" t="s">
        <v>30</v>
      </c>
      <c r="B4" s="21"/>
      <c r="C4" s="66">
        <v>0.3</v>
      </c>
    </row>
    <row r="5" spans="1:11" x14ac:dyDescent="0.25">
      <c r="A5" s="61" t="s">
        <v>31</v>
      </c>
      <c r="B5" s="21"/>
      <c r="C5" s="66">
        <f>24/60</f>
        <v>0.4</v>
      </c>
    </row>
    <row r="6" spans="1:11" x14ac:dyDescent="0.25">
      <c r="A6" s="61" t="s">
        <v>32</v>
      </c>
      <c r="B6" s="21"/>
      <c r="C6" s="66">
        <v>0.75</v>
      </c>
    </row>
    <row r="7" spans="1:11" ht="15.75" thickBot="1" x14ac:dyDescent="0.3">
      <c r="A7" s="62" t="s">
        <v>61</v>
      </c>
      <c r="B7" s="63"/>
      <c r="C7" s="67" t="s">
        <v>58</v>
      </c>
    </row>
    <row r="8" spans="1:11" x14ac:dyDescent="0.25">
      <c r="A8" s="23"/>
      <c r="B8" s="23"/>
      <c r="C8" s="23"/>
      <c r="D8" s="9"/>
      <c r="E8" s="1"/>
      <c r="F8" s="27"/>
      <c r="G8" s="1"/>
      <c r="H8" s="1"/>
      <c r="I8" s="1"/>
    </row>
    <row r="9" spans="1:11" ht="30" x14ac:dyDescent="0.25">
      <c r="A9" s="24" t="s">
        <v>1</v>
      </c>
      <c r="B9" s="24" t="s">
        <v>0</v>
      </c>
      <c r="C9" s="55" t="s">
        <v>67</v>
      </c>
      <c r="D9" s="55" t="s">
        <v>68</v>
      </c>
      <c r="E9" s="64" t="s">
        <v>69</v>
      </c>
      <c r="F9" s="55" t="s">
        <v>70</v>
      </c>
      <c r="G9" s="27"/>
      <c r="H9" s="1"/>
      <c r="I9" s="1"/>
    </row>
    <row r="10" spans="1:11" x14ac:dyDescent="0.25">
      <c r="A10" s="21"/>
      <c r="B10" s="21"/>
      <c r="C10" s="21"/>
      <c r="D10" s="21"/>
      <c r="E10" s="20"/>
      <c r="F10" s="19"/>
      <c r="G10" s="27"/>
      <c r="H10" s="1"/>
      <c r="I10" s="1"/>
    </row>
    <row r="11" spans="1:11" x14ac:dyDescent="0.25">
      <c r="A11" s="21" t="s">
        <v>2</v>
      </c>
      <c r="B11" s="21">
        <v>0</v>
      </c>
      <c r="C11" s="21">
        <v>25</v>
      </c>
      <c r="D11" s="21">
        <f>C4*C5</f>
        <v>0.12</v>
      </c>
      <c r="E11" s="22">
        <f>D11*3600</f>
        <v>432</v>
      </c>
      <c r="F11" s="21">
        <f>D11*C11</f>
        <v>3</v>
      </c>
      <c r="G11" s="27"/>
      <c r="H11" s="1"/>
      <c r="I11" s="1"/>
    </row>
    <row r="12" spans="1:11" ht="15.75" thickBot="1" x14ac:dyDescent="0.3">
      <c r="A12" s="40"/>
      <c r="B12" s="41"/>
      <c r="C12" s="41"/>
    </row>
    <row r="13" spans="1:11" ht="15.75" thickBot="1" x14ac:dyDescent="0.3">
      <c r="A13" s="82" t="s">
        <v>76</v>
      </c>
      <c r="B13" s="83"/>
      <c r="C13" s="84"/>
    </row>
    <row r="14" spans="1:11" ht="18.75" x14ac:dyDescent="0.25">
      <c r="A14" s="59"/>
      <c r="B14" s="60"/>
      <c r="C14" s="65"/>
    </row>
    <row r="15" spans="1:11" x14ac:dyDescent="0.25">
      <c r="A15" s="61" t="s">
        <v>30</v>
      </c>
      <c r="B15" s="21"/>
      <c r="C15" s="66">
        <v>0.3</v>
      </c>
    </row>
    <row r="16" spans="1:11" x14ac:dyDescent="0.25">
      <c r="A16" s="61" t="s">
        <v>31</v>
      </c>
      <c r="B16" s="21"/>
      <c r="C16" s="66">
        <f>7.05/60</f>
        <v>0.11749999999999999</v>
      </c>
    </row>
    <row r="17" spans="1:6" x14ac:dyDescent="0.25">
      <c r="A17" s="61" t="s">
        <v>32</v>
      </c>
      <c r="B17" s="21"/>
      <c r="C17" s="66">
        <v>0.75</v>
      </c>
    </row>
    <row r="18" spans="1:6" ht="15.75" thickBot="1" x14ac:dyDescent="0.3">
      <c r="A18" s="62" t="s">
        <v>61</v>
      </c>
      <c r="B18" s="63"/>
      <c r="C18" s="67" t="s">
        <v>58</v>
      </c>
    </row>
    <row r="20" spans="1:6" ht="30" x14ac:dyDescent="0.25">
      <c r="A20" s="24" t="s">
        <v>1</v>
      </c>
      <c r="B20" s="24" t="s">
        <v>0</v>
      </c>
      <c r="C20" s="55" t="s">
        <v>71</v>
      </c>
      <c r="D20" s="55" t="s">
        <v>72</v>
      </c>
      <c r="E20" s="64" t="s">
        <v>73</v>
      </c>
      <c r="F20" s="55" t="s">
        <v>74</v>
      </c>
    </row>
    <row r="21" spans="1:6" x14ac:dyDescent="0.25">
      <c r="A21" s="21"/>
      <c r="B21" s="21"/>
      <c r="C21" s="21"/>
      <c r="D21" s="21"/>
      <c r="E21" s="20"/>
      <c r="F21" s="19"/>
    </row>
    <row r="22" spans="1:6" x14ac:dyDescent="0.25">
      <c r="A22" s="21" t="s">
        <v>2</v>
      </c>
      <c r="B22" s="21">
        <v>0</v>
      </c>
      <c r="C22" s="21">
        <v>1</v>
      </c>
      <c r="D22" s="21">
        <f>C15*C16</f>
        <v>3.5249999999999997E-2</v>
      </c>
      <c r="E22" s="22">
        <f>D22*3600</f>
        <v>126.89999999999999</v>
      </c>
      <c r="F22" s="21">
        <f>D22*C22</f>
        <v>3.5249999999999997E-2</v>
      </c>
    </row>
    <row r="23" spans="1:6" ht="15.75" thickBot="1" x14ac:dyDescent="0.3"/>
    <row r="24" spans="1:6" ht="15.75" thickBot="1" x14ac:dyDescent="0.3">
      <c r="A24" s="85" t="s">
        <v>75</v>
      </c>
      <c r="B24" s="86"/>
      <c r="C24" s="87"/>
    </row>
    <row r="25" spans="1:6" ht="18.75" x14ac:dyDescent="0.25">
      <c r="A25" s="59"/>
      <c r="B25" s="60"/>
      <c r="C25" s="65"/>
    </row>
    <row r="26" spans="1:6" x14ac:dyDescent="0.25">
      <c r="A26" s="61" t="s">
        <v>30</v>
      </c>
      <c r="B26" s="69"/>
      <c r="C26" s="66">
        <v>0.3</v>
      </c>
    </row>
    <row r="27" spans="1:6" x14ac:dyDescent="0.25">
      <c r="A27" s="61" t="s">
        <v>31</v>
      </c>
      <c r="B27" s="69"/>
      <c r="C27" s="66">
        <f>2.43/60</f>
        <v>4.0500000000000001E-2</v>
      </c>
    </row>
    <row r="28" spans="1:6" x14ac:dyDescent="0.25">
      <c r="A28" s="61" t="s">
        <v>32</v>
      </c>
      <c r="B28" s="69"/>
      <c r="C28" s="66">
        <v>0.75</v>
      </c>
    </row>
    <row r="29" spans="1:6" ht="15.75" thickBot="1" x14ac:dyDescent="0.3">
      <c r="A29" s="62" t="s">
        <v>61</v>
      </c>
      <c r="B29" s="63"/>
      <c r="C29" s="67" t="s">
        <v>58</v>
      </c>
    </row>
    <row r="30" spans="1:6" x14ac:dyDescent="0.25">
      <c r="A30" s="71"/>
      <c r="B30" s="72"/>
      <c r="C30" s="73"/>
    </row>
    <row r="31" spans="1:6" ht="59.25" customHeight="1" x14ac:dyDescent="0.25">
      <c r="A31" s="24" t="s">
        <v>1</v>
      </c>
      <c r="B31" s="24" t="s">
        <v>0</v>
      </c>
      <c r="C31" s="55" t="s">
        <v>78</v>
      </c>
      <c r="D31" s="55" t="s">
        <v>79</v>
      </c>
      <c r="E31" s="64" t="s">
        <v>80</v>
      </c>
      <c r="F31" s="55" t="s">
        <v>81</v>
      </c>
    </row>
    <row r="32" spans="1:6" x14ac:dyDescent="0.25">
      <c r="A32" s="69"/>
      <c r="B32" s="69"/>
      <c r="C32" s="69"/>
      <c r="D32" s="69"/>
      <c r="E32" s="20"/>
      <c r="F32" s="19"/>
    </row>
    <row r="33" spans="1:6" x14ac:dyDescent="0.25">
      <c r="A33" s="69" t="s">
        <v>2</v>
      </c>
      <c r="B33" s="69">
        <v>0</v>
      </c>
      <c r="C33" s="69">
        <v>1</v>
      </c>
      <c r="D33" s="69">
        <f>C26*C27</f>
        <v>1.2149999999999999E-2</v>
      </c>
      <c r="E33" s="22">
        <f>D33*3600</f>
        <v>43.739999999999995</v>
      </c>
      <c r="F33" s="69">
        <f>D33*C33</f>
        <v>1.2149999999999999E-2</v>
      </c>
    </row>
    <row r="35" spans="1:6" ht="18.75" x14ac:dyDescent="0.25">
      <c r="A35" s="14" t="s">
        <v>29</v>
      </c>
      <c r="B35" s="1"/>
      <c r="C35" s="1"/>
      <c r="D35" s="9"/>
      <c r="E35" s="1"/>
    </row>
    <row r="36" spans="1:6" ht="18.75" x14ac:dyDescent="0.25">
      <c r="A36" s="13"/>
      <c r="B36" s="8"/>
      <c r="C36" s="8"/>
      <c r="D36" s="15"/>
      <c r="E36" s="8"/>
    </row>
    <row r="37" spans="1:6" x14ac:dyDescent="0.25">
      <c r="A37" s="21" t="s">
        <v>30</v>
      </c>
      <c r="B37" s="19"/>
      <c r="C37" s="21">
        <v>5</v>
      </c>
      <c r="D37" s="9"/>
      <c r="E37" s="1"/>
    </row>
    <row r="38" spans="1:6" x14ac:dyDescent="0.25">
      <c r="A38" s="21" t="s">
        <v>16</v>
      </c>
      <c r="B38" s="19"/>
      <c r="C38" s="21">
        <v>1</v>
      </c>
      <c r="D38" s="9"/>
      <c r="E38" s="1"/>
    </row>
    <row r="39" spans="1:6" x14ac:dyDescent="0.25">
      <c r="A39" s="21" t="s">
        <v>33</v>
      </c>
      <c r="B39" s="19"/>
      <c r="C39" s="21">
        <v>5</v>
      </c>
      <c r="D39" s="9"/>
      <c r="E39" s="1"/>
    </row>
    <row r="40" spans="1:6" x14ac:dyDescent="0.25">
      <c r="A40" s="23"/>
      <c r="B40" s="25"/>
      <c r="C40" s="23"/>
      <c r="D40" s="9"/>
      <c r="E40" s="1"/>
    </row>
    <row r="41" spans="1:6" x14ac:dyDescent="0.25">
      <c r="A41" s="24" t="s">
        <v>1</v>
      </c>
      <c r="B41" s="24" t="s">
        <v>0</v>
      </c>
      <c r="C41" s="24" t="s">
        <v>42</v>
      </c>
      <c r="D41" s="24" t="s">
        <v>62</v>
      </c>
      <c r="E41" s="53" t="s">
        <v>36</v>
      </c>
    </row>
    <row r="42" spans="1:6" x14ac:dyDescent="0.25">
      <c r="A42" s="21"/>
      <c r="B42" s="21"/>
      <c r="C42" s="21"/>
      <c r="D42" s="21"/>
      <c r="E42" s="29"/>
    </row>
    <row r="43" spans="1:6" x14ac:dyDescent="0.25">
      <c r="A43" s="21" t="s">
        <v>2</v>
      </c>
      <c r="B43" s="21">
        <v>0</v>
      </c>
      <c r="C43" s="21">
        <v>28</v>
      </c>
      <c r="D43" s="21">
        <f>C37*(C38/3600)</f>
        <v>1.3888888888888889E-3</v>
      </c>
      <c r="E43" s="30">
        <f>D43*C43</f>
        <v>3.888888888888889E-2</v>
      </c>
    </row>
    <row r="46" spans="1:6" ht="15.75" thickBot="1" x14ac:dyDescent="0.3"/>
    <row r="47" spans="1:6" ht="27" thickBot="1" x14ac:dyDescent="0.45">
      <c r="A47" s="74" t="s">
        <v>82</v>
      </c>
      <c r="B47" s="75"/>
      <c r="C47" s="75"/>
      <c r="D47" s="76"/>
      <c r="E47" s="68">
        <f>F11+F22+F33+E43</f>
        <v>3.0862888888888889</v>
      </c>
    </row>
  </sheetData>
  <mergeCells count="5">
    <mergeCell ref="A47:D47"/>
    <mergeCell ref="A1:K1"/>
    <mergeCell ref="A2:C2"/>
    <mergeCell ref="A13:C13"/>
    <mergeCell ref="A24:C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84" zoomScaleNormal="84" workbookViewId="0">
      <selection activeCell="F27" sqref="F27"/>
    </sheetView>
  </sheetViews>
  <sheetFormatPr defaultRowHeight="15" x14ac:dyDescent="0.25"/>
  <cols>
    <col min="1" max="1" width="24.28515625" customWidth="1"/>
    <col min="2" max="2" width="17.140625" customWidth="1"/>
    <col min="3" max="3" width="21.7109375" customWidth="1"/>
    <col min="4" max="4" width="15.140625" customWidth="1"/>
    <col min="5" max="5" width="22.42578125" customWidth="1"/>
    <col min="6" max="6" width="16" customWidth="1"/>
    <col min="7" max="7" width="23.42578125" customWidth="1"/>
    <col min="9" max="9" width="20.85546875" customWidth="1"/>
    <col min="11" max="11" width="19.85546875" customWidth="1"/>
  </cols>
  <sheetData>
    <row r="1" spans="1:11" ht="15.75" thickBot="1" x14ac:dyDescent="0.3">
      <c r="A1" s="77" t="s">
        <v>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6.5" customHeight="1" thickBot="1" x14ac:dyDescent="0.3">
      <c r="A2" s="79" t="s">
        <v>77</v>
      </c>
      <c r="B2" s="80"/>
      <c r="C2" s="81"/>
    </row>
    <row r="3" spans="1:11" ht="18.75" x14ac:dyDescent="0.25">
      <c r="A3" s="59"/>
      <c r="B3" s="60"/>
      <c r="C3" s="65"/>
    </row>
    <row r="4" spans="1:11" x14ac:dyDescent="0.25">
      <c r="A4" s="61" t="s">
        <v>30</v>
      </c>
      <c r="B4" s="69"/>
      <c r="C4" s="66">
        <v>0.3</v>
      </c>
    </row>
    <row r="5" spans="1:11" x14ac:dyDescent="0.25">
      <c r="A5" s="61" t="s">
        <v>31</v>
      </c>
      <c r="B5" s="69"/>
      <c r="C5" s="66">
        <f>24/60</f>
        <v>0.4</v>
      </c>
    </row>
    <row r="6" spans="1:11" x14ac:dyDescent="0.25">
      <c r="A6" s="61" t="s">
        <v>32</v>
      </c>
      <c r="B6" s="69"/>
      <c r="C6" s="66">
        <v>0.75</v>
      </c>
    </row>
    <row r="7" spans="1:11" ht="15.75" thickBot="1" x14ac:dyDescent="0.3">
      <c r="A7" s="62" t="s">
        <v>61</v>
      </c>
      <c r="B7" s="63"/>
      <c r="C7" s="67" t="s">
        <v>58</v>
      </c>
    </row>
    <row r="8" spans="1:11" x14ac:dyDescent="0.25">
      <c r="A8" s="23"/>
      <c r="B8" s="23"/>
      <c r="C8" s="23"/>
      <c r="D8" s="9"/>
      <c r="E8" s="1"/>
      <c r="F8" s="27"/>
      <c r="G8" s="1"/>
      <c r="H8" s="1"/>
      <c r="I8" s="1"/>
    </row>
    <row r="9" spans="1:11" ht="30" x14ac:dyDescent="0.25">
      <c r="A9" s="24" t="s">
        <v>1</v>
      </c>
      <c r="B9" s="24" t="s">
        <v>0</v>
      </c>
      <c r="C9" s="55" t="s">
        <v>67</v>
      </c>
      <c r="D9" s="55" t="s">
        <v>68</v>
      </c>
      <c r="E9" s="64" t="s">
        <v>69</v>
      </c>
      <c r="F9" s="55" t="s">
        <v>70</v>
      </c>
      <c r="G9" s="27"/>
      <c r="H9" s="1"/>
      <c r="I9" s="1"/>
    </row>
    <row r="10" spans="1:11" x14ac:dyDescent="0.25">
      <c r="A10" s="69"/>
      <c r="B10" s="69"/>
      <c r="C10" s="69"/>
      <c r="D10" s="69"/>
      <c r="E10" s="20"/>
      <c r="F10" s="19"/>
      <c r="G10" s="27"/>
      <c r="H10" s="1"/>
      <c r="I10" s="1"/>
    </row>
    <row r="11" spans="1:11" x14ac:dyDescent="0.25">
      <c r="A11" s="69" t="s">
        <v>4</v>
      </c>
      <c r="B11" s="69">
        <v>1</v>
      </c>
      <c r="C11" s="69">
        <v>25</v>
      </c>
      <c r="D11" s="69">
        <f>C4*C5</f>
        <v>0.12</v>
      </c>
      <c r="E11" s="22">
        <f>D11*3600</f>
        <v>432</v>
      </c>
      <c r="F11" s="69">
        <f>D11*C11</f>
        <v>3</v>
      </c>
      <c r="G11" s="27"/>
      <c r="H11" s="1"/>
      <c r="I11" s="1"/>
    </row>
    <row r="12" spans="1:11" ht="15.75" thickBot="1" x14ac:dyDescent="0.3">
      <c r="A12" s="40"/>
      <c r="B12" s="41"/>
      <c r="C12" s="41"/>
    </row>
    <row r="13" spans="1:11" ht="15.75" thickBot="1" x14ac:dyDescent="0.3">
      <c r="A13" s="82" t="s">
        <v>76</v>
      </c>
      <c r="B13" s="83"/>
      <c r="C13" s="84"/>
    </row>
    <row r="14" spans="1:11" ht="18.75" x14ac:dyDescent="0.25">
      <c r="A14" s="59"/>
      <c r="B14" s="60"/>
      <c r="C14" s="65"/>
    </row>
    <row r="15" spans="1:11" x14ac:dyDescent="0.25">
      <c r="A15" s="61" t="s">
        <v>30</v>
      </c>
      <c r="B15" s="69"/>
      <c r="C15" s="66">
        <v>0.3</v>
      </c>
    </row>
    <row r="16" spans="1:11" x14ac:dyDescent="0.25">
      <c r="A16" s="61" t="s">
        <v>31</v>
      </c>
      <c r="B16" s="69"/>
      <c r="C16" s="66">
        <f>5.7/60</f>
        <v>9.5000000000000001E-2</v>
      </c>
    </row>
    <row r="17" spans="1:6" x14ac:dyDescent="0.25">
      <c r="A17" s="61" t="s">
        <v>32</v>
      </c>
      <c r="B17" s="69"/>
      <c r="C17" s="66">
        <v>0.75</v>
      </c>
    </row>
    <row r="18" spans="1:6" ht="15.75" thickBot="1" x14ac:dyDescent="0.3">
      <c r="A18" s="62" t="s">
        <v>61</v>
      </c>
      <c r="B18" s="63"/>
      <c r="C18" s="67" t="s">
        <v>58</v>
      </c>
    </row>
    <row r="20" spans="1:6" ht="30" x14ac:dyDescent="0.25">
      <c r="A20" s="24" t="s">
        <v>1</v>
      </c>
      <c r="B20" s="24" t="s">
        <v>0</v>
      </c>
      <c r="C20" s="55" t="s">
        <v>71</v>
      </c>
      <c r="D20" s="55" t="s">
        <v>72</v>
      </c>
      <c r="E20" s="64" t="s">
        <v>73</v>
      </c>
      <c r="F20" s="55" t="s">
        <v>74</v>
      </c>
    </row>
    <row r="21" spans="1:6" x14ac:dyDescent="0.25">
      <c r="A21" s="69"/>
      <c r="B21" s="69"/>
      <c r="C21" s="69"/>
      <c r="D21" s="69"/>
      <c r="E21" s="20"/>
      <c r="F21" s="19"/>
    </row>
    <row r="22" spans="1:6" x14ac:dyDescent="0.25">
      <c r="A22" s="69" t="s">
        <v>4</v>
      </c>
      <c r="B22" s="69">
        <v>1</v>
      </c>
      <c r="C22" s="69">
        <v>1</v>
      </c>
      <c r="D22" s="69">
        <f>C15*C16</f>
        <v>2.8499999999999998E-2</v>
      </c>
      <c r="E22" s="22">
        <f>D22*3600</f>
        <v>102.6</v>
      </c>
      <c r="F22" s="69">
        <f>D22*C22</f>
        <v>2.8499999999999998E-2</v>
      </c>
    </row>
    <row r="23" spans="1:6" ht="15.75" thickBot="1" x14ac:dyDescent="0.3"/>
    <row r="24" spans="1:6" ht="15.75" thickBot="1" x14ac:dyDescent="0.3">
      <c r="A24" s="85" t="s">
        <v>75</v>
      </c>
      <c r="B24" s="86"/>
      <c r="C24" s="87"/>
    </row>
    <row r="25" spans="1:6" ht="18.75" x14ac:dyDescent="0.25">
      <c r="A25" s="59"/>
      <c r="B25" s="60"/>
      <c r="C25" s="65"/>
    </row>
    <row r="26" spans="1:6" ht="15.75" customHeight="1" x14ac:dyDescent="0.25">
      <c r="A26" s="61" t="s">
        <v>30</v>
      </c>
      <c r="B26" s="69"/>
      <c r="C26" s="66">
        <v>0.3</v>
      </c>
    </row>
    <row r="27" spans="1:6" ht="19.5" customHeight="1" x14ac:dyDescent="0.25">
      <c r="A27" s="61" t="s">
        <v>31</v>
      </c>
      <c r="B27" s="69"/>
      <c r="C27" s="66">
        <f>3.016/60</f>
        <v>5.0266666666666668E-2</v>
      </c>
    </row>
    <row r="28" spans="1:6" x14ac:dyDescent="0.25">
      <c r="A28" s="61" t="s">
        <v>32</v>
      </c>
      <c r="B28" s="69"/>
      <c r="C28" s="66">
        <v>0.75</v>
      </c>
    </row>
    <row r="29" spans="1:6" ht="15.75" thickBot="1" x14ac:dyDescent="0.3">
      <c r="A29" s="62" t="s">
        <v>61</v>
      </c>
      <c r="B29" s="63"/>
      <c r="C29" s="67" t="s">
        <v>58</v>
      </c>
    </row>
    <row r="30" spans="1:6" ht="46.5" customHeight="1" x14ac:dyDescent="0.25">
      <c r="A30" s="71"/>
      <c r="B30" s="72"/>
      <c r="C30" s="73"/>
    </row>
    <row r="31" spans="1:6" ht="30" x14ac:dyDescent="0.25">
      <c r="A31" s="24" t="s">
        <v>1</v>
      </c>
      <c r="B31" s="24" t="s">
        <v>0</v>
      </c>
      <c r="C31" s="55" t="s">
        <v>78</v>
      </c>
      <c r="D31" s="55" t="s">
        <v>79</v>
      </c>
      <c r="E31" s="64" t="s">
        <v>80</v>
      </c>
      <c r="F31" s="55" t="s">
        <v>81</v>
      </c>
    </row>
    <row r="32" spans="1:6" x14ac:dyDescent="0.25">
      <c r="A32" s="69"/>
      <c r="B32" s="69"/>
      <c r="C32" s="69"/>
      <c r="D32" s="69"/>
      <c r="E32" s="20"/>
      <c r="F32" s="19"/>
    </row>
    <row r="33" spans="1:6" x14ac:dyDescent="0.25">
      <c r="A33" s="69" t="s">
        <v>4</v>
      </c>
      <c r="B33" s="69">
        <v>1</v>
      </c>
      <c r="C33" s="69">
        <v>1</v>
      </c>
      <c r="D33" s="69">
        <f>C26*C27</f>
        <v>1.508E-2</v>
      </c>
      <c r="E33" s="22">
        <f>D33*3600</f>
        <v>54.287999999999997</v>
      </c>
      <c r="F33" s="69">
        <f>D33*C33</f>
        <v>1.508E-2</v>
      </c>
    </row>
    <row r="35" spans="1:6" ht="18.75" x14ac:dyDescent="0.25">
      <c r="A35" s="14" t="s">
        <v>29</v>
      </c>
      <c r="B35" s="1"/>
      <c r="C35" s="1"/>
      <c r="D35" s="9"/>
      <c r="E35" s="1"/>
    </row>
    <row r="36" spans="1:6" ht="18.75" x14ac:dyDescent="0.25">
      <c r="A36" s="13"/>
      <c r="B36" s="8"/>
      <c r="C36" s="8"/>
      <c r="D36" s="15"/>
      <c r="E36" s="8"/>
    </row>
    <row r="37" spans="1:6" x14ac:dyDescent="0.25">
      <c r="A37" s="69" t="s">
        <v>30</v>
      </c>
      <c r="B37" s="19"/>
      <c r="C37" s="69">
        <v>5</v>
      </c>
      <c r="D37" s="9"/>
      <c r="E37" s="1"/>
    </row>
    <row r="38" spans="1:6" x14ac:dyDescent="0.25">
      <c r="A38" s="69" t="s">
        <v>16</v>
      </c>
      <c r="B38" s="19"/>
      <c r="C38" s="69">
        <v>1</v>
      </c>
      <c r="D38" s="9"/>
      <c r="E38" s="1"/>
    </row>
    <row r="39" spans="1:6" x14ac:dyDescent="0.25">
      <c r="A39" s="69" t="s">
        <v>33</v>
      </c>
      <c r="B39" s="19"/>
      <c r="C39" s="69">
        <v>5</v>
      </c>
      <c r="D39" s="9"/>
      <c r="E39" s="1"/>
    </row>
    <row r="40" spans="1:6" x14ac:dyDescent="0.25">
      <c r="A40" s="23"/>
      <c r="B40" s="25"/>
      <c r="C40" s="23"/>
      <c r="D40" s="9"/>
      <c r="E40" s="1"/>
    </row>
    <row r="41" spans="1:6" x14ac:dyDescent="0.25">
      <c r="A41" s="24" t="s">
        <v>1</v>
      </c>
      <c r="B41" s="24" t="s">
        <v>0</v>
      </c>
      <c r="C41" s="24" t="s">
        <v>42</v>
      </c>
      <c r="D41" s="24" t="s">
        <v>62</v>
      </c>
      <c r="E41" s="53" t="s">
        <v>36</v>
      </c>
    </row>
    <row r="42" spans="1:6" x14ac:dyDescent="0.25">
      <c r="A42" s="69"/>
      <c r="B42" s="69"/>
      <c r="C42" s="69"/>
      <c r="D42" s="69"/>
      <c r="E42" s="29"/>
    </row>
    <row r="43" spans="1:6" x14ac:dyDescent="0.25">
      <c r="A43" s="69" t="s">
        <v>4</v>
      </c>
      <c r="B43" s="69">
        <v>1</v>
      </c>
      <c r="C43" s="69">
        <v>28</v>
      </c>
      <c r="D43" s="69">
        <f>C37*(C38/3600)</f>
        <v>1.3888888888888889E-3</v>
      </c>
      <c r="E43" s="30">
        <f>D43*C43</f>
        <v>3.888888888888889E-2</v>
      </c>
    </row>
    <row r="46" spans="1:6" ht="15.75" thickBot="1" x14ac:dyDescent="0.3"/>
    <row r="47" spans="1:6" ht="27" thickBot="1" x14ac:dyDescent="0.45">
      <c r="A47" s="74" t="s">
        <v>82</v>
      </c>
      <c r="B47" s="75"/>
      <c r="C47" s="75"/>
      <c r="D47" s="76"/>
      <c r="E47" s="68">
        <f>F11+F22+F33+E43</f>
        <v>3.0824688888888891</v>
      </c>
    </row>
  </sheetData>
  <mergeCells count="5">
    <mergeCell ref="A47:D47"/>
    <mergeCell ref="A1:K1"/>
    <mergeCell ref="A2:C2"/>
    <mergeCell ref="A13:C13"/>
    <mergeCell ref="A24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zoomScaleNormal="75" workbookViewId="0">
      <selection activeCell="I33" sqref="I33"/>
    </sheetView>
  </sheetViews>
  <sheetFormatPr defaultRowHeight="15" x14ac:dyDescent="0.25"/>
  <cols>
    <col min="1" max="1" width="26.28515625" customWidth="1"/>
    <col min="2" max="2" width="17.7109375" customWidth="1"/>
    <col min="3" max="3" width="20.85546875" customWidth="1"/>
    <col min="4" max="4" width="15.5703125" customWidth="1"/>
    <col min="5" max="5" width="23.28515625" customWidth="1"/>
    <col min="6" max="7" width="17.7109375" customWidth="1"/>
    <col min="9" max="9" width="25.5703125" customWidth="1"/>
    <col min="10" max="10" width="14.140625" customWidth="1"/>
    <col min="11" max="11" width="21.85546875" customWidth="1"/>
  </cols>
  <sheetData>
    <row r="1" spans="1:11" ht="15.75" thickBot="1" x14ac:dyDescent="0.3">
      <c r="A1" s="77" t="s">
        <v>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6.5" thickBot="1" x14ac:dyDescent="0.3">
      <c r="A2" s="79" t="s">
        <v>83</v>
      </c>
      <c r="B2" s="80"/>
      <c r="C2" s="81"/>
    </row>
    <row r="3" spans="1:11" ht="18.75" x14ac:dyDescent="0.25">
      <c r="A3" s="59"/>
      <c r="B3" s="60"/>
      <c r="C3" s="65"/>
    </row>
    <row r="4" spans="1:11" x14ac:dyDescent="0.25">
      <c r="A4" s="61" t="s">
        <v>30</v>
      </c>
      <c r="B4" s="70"/>
      <c r="C4" s="66">
        <v>0.3</v>
      </c>
    </row>
    <row r="5" spans="1:11" x14ac:dyDescent="0.25">
      <c r="A5" s="61" t="s">
        <v>31</v>
      </c>
      <c r="B5" s="70"/>
      <c r="C5" s="66">
        <f>24/60</f>
        <v>0.4</v>
      </c>
    </row>
    <row r="6" spans="1:11" x14ac:dyDescent="0.25">
      <c r="A6" s="61" t="s">
        <v>32</v>
      </c>
      <c r="B6" s="70"/>
      <c r="C6" s="66">
        <v>0.75</v>
      </c>
    </row>
    <row r="7" spans="1:11" ht="15.75" thickBot="1" x14ac:dyDescent="0.3">
      <c r="A7" s="62" t="s">
        <v>61</v>
      </c>
      <c r="B7" s="63"/>
      <c r="C7" s="67" t="s">
        <v>58</v>
      </c>
    </row>
    <row r="8" spans="1:11" x14ac:dyDescent="0.25">
      <c r="A8" s="23"/>
      <c r="B8" s="23"/>
      <c r="C8" s="23"/>
      <c r="D8" s="9"/>
      <c r="E8" s="1"/>
      <c r="F8" s="27"/>
      <c r="G8" s="1"/>
      <c r="H8" s="1"/>
      <c r="I8" s="1"/>
    </row>
    <row r="9" spans="1:11" ht="33.75" customHeight="1" x14ac:dyDescent="0.25">
      <c r="A9" s="24" t="s">
        <v>1</v>
      </c>
      <c r="B9" s="24" t="s">
        <v>0</v>
      </c>
      <c r="C9" s="55" t="s">
        <v>84</v>
      </c>
      <c r="D9" s="55" t="s">
        <v>85</v>
      </c>
      <c r="E9" s="64" t="s">
        <v>86</v>
      </c>
      <c r="F9" s="55" t="s">
        <v>87</v>
      </c>
      <c r="G9" s="27"/>
      <c r="H9" s="1"/>
      <c r="I9" s="1"/>
    </row>
    <row r="10" spans="1:11" x14ac:dyDescent="0.25">
      <c r="A10" s="70"/>
      <c r="B10" s="70"/>
      <c r="C10" s="70"/>
      <c r="D10" s="70"/>
      <c r="E10" s="20"/>
      <c r="F10" s="19"/>
      <c r="G10" s="27"/>
      <c r="H10" s="1"/>
      <c r="I10" s="1"/>
    </row>
    <row r="11" spans="1:11" x14ac:dyDescent="0.25">
      <c r="A11" s="70" t="s">
        <v>3</v>
      </c>
      <c r="B11" s="70">
        <v>0</v>
      </c>
      <c r="C11" s="70">
        <v>20</v>
      </c>
      <c r="D11" s="70">
        <f>C4*C5</f>
        <v>0.12</v>
      </c>
      <c r="E11" s="22">
        <f>D11*3600</f>
        <v>432</v>
      </c>
      <c r="F11" s="70">
        <f>D11*C11</f>
        <v>2.4</v>
      </c>
      <c r="G11" s="27"/>
      <c r="H11" s="1"/>
      <c r="I11" s="1"/>
    </row>
    <row r="12" spans="1:11" ht="15.75" thickBot="1" x14ac:dyDescent="0.3">
      <c r="A12" s="40"/>
      <c r="B12" s="41"/>
      <c r="C12" s="41"/>
    </row>
    <row r="13" spans="1:11" ht="15.75" thickBot="1" x14ac:dyDescent="0.3">
      <c r="A13" s="82" t="s">
        <v>88</v>
      </c>
      <c r="B13" s="83"/>
      <c r="C13" s="84"/>
    </row>
    <row r="14" spans="1:11" ht="18.75" x14ac:dyDescent="0.25">
      <c r="A14" s="59"/>
      <c r="B14" s="60"/>
      <c r="C14" s="65"/>
    </row>
    <row r="15" spans="1:11" x14ac:dyDescent="0.25">
      <c r="A15" s="61" t="s">
        <v>30</v>
      </c>
      <c r="B15" s="70"/>
      <c r="C15" s="66">
        <v>0.3</v>
      </c>
    </row>
    <row r="16" spans="1:11" x14ac:dyDescent="0.25">
      <c r="A16" s="61" t="s">
        <v>31</v>
      </c>
      <c r="B16" s="70"/>
      <c r="C16" s="66">
        <f>0.671/60</f>
        <v>1.1183333333333333E-2</v>
      </c>
    </row>
    <row r="17" spans="1:6" x14ac:dyDescent="0.25">
      <c r="A17" s="61" t="s">
        <v>32</v>
      </c>
      <c r="B17" s="70"/>
      <c r="C17" s="66">
        <v>0.75</v>
      </c>
    </row>
    <row r="18" spans="1:6" ht="15.75" thickBot="1" x14ac:dyDescent="0.3">
      <c r="A18" s="62" t="s">
        <v>61</v>
      </c>
      <c r="B18" s="63"/>
      <c r="C18" s="67" t="s">
        <v>58</v>
      </c>
    </row>
    <row r="20" spans="1:6" ht="30" x14ac:dyDescent="0.25">
      <c r="A20" s="24" t="s">
        <v>1</v>
      </c>
      <c r="B20" s="24" t="s">
        <v>0</v>
      </c>
      <c r="C20" s="55" t="s">
        <v>89</v>
      </c>
      <c r="D20" s="55" t="s">
        <v>90</v>
      </c>
      <c r="E20" s="64" t="s">
        <v>91</v>
      </c>
      <c r="F20" s="55" t="s">
        <v>92</v>
      </c>
    </row>
    <row r="21" spans="1:6" x14ac:dyDescent="0.25">
      <c r="A21" s="70"/>
      <c r="B21" s="70"/>
      <c r="C21" s="70"/>
      <c r="D21" s="70"/>
      <c r="E21" s="20"/>
      <c r="F21" s="19"/>
    </row>
    <row r="22" spans="1:6" x14ac:dyDescent="0.25">
      <c r="A22" s="70" t="s">
        <v>3</v>
      </c>
      <c r="B22" s="70">
        <v>0</v>
      </c>
      <c r="C22" s="70">
        <v>1</v>
      </c>
      <c r="D22" s="70">
        <f>C15*C16</f>
        <v>3.3549999999999999E-3</v>
      </c>
      <c r="E22" s="22">
        <f>D22*3600</f>
        <v>12.077999999999999</v>
      </c>
      <c r="F22" s="70">
        <f>D22*C22</f>
        <v>3.3549999999999999E-3</v>
      </c>
    </row>
    <row r="24" spans="1:6" ht="18.75" x14ac:dyDescent="0.25">
      <c r="A24" s="14" t="s">
        <v>29</v>
      </c>
      <c r="B24" s="1"/>
      <c r="C24" s="1"/>
      <c r="D24" s="9"/>
      <c r="E24" s="1"/>
    </row>
    <row r="25" spans="1:6" ht="18.75" x14ac:dyDescent="0.25">
      <c r="A25" s="13"/>
      <c r="B25" s="8"/>
      <c r="C25" s="8"/>
      <c r="D25" s="15"/>
      <c r="E25" s="8"/>
    </row>
    <row r="26" spans="1:6" x14ac:dyDescent="0.25">
      <c r="A26" s="70" t="s">
        <v>30</v>
      </c>
      <c r="B26" s="19"/>
      <c r="C26" s="70">
        <v>5</v>
      </c>
      <c r="D26" s="9"/>
      <c r="E26" s="1"/>
    </row>
    <row r="27" spans="1:6" x14ac:dyDescent="0.25">
      <c r="A27" s="70" t="s">
        <v>16</v>
      </c>
      <c r="B27" s="19"/>
      <c r="C27" s="70">
        <v>1</v>
      </c>
      <c r="D27" s="9"/>
      <c r="E27" s="1"/>
    </row>
    <row r="28" spans="1:6" x14ac:dyDescent="0.25">
      <c r="A28" s="70" t="s">
        <v>33</v>
      </c>
      <c r="B28" s="19"/>
      <c r="C28" s="70">
        <v>5</v>
      </c>
      <c r="D28" s="9"/>
      <c r="E28" s="1"/>
    </row>
    <row r="29" spans="1:6" x14ac:dyDescent="0.25">
      <c r="A29" s="23"/>
      <c r="B29" s="25"/>
      <c r="C29" s="23"/>
      <c r="D29" s="9"/>
      <c r="E29" s="1"/>
    </row>
    <row r="30" spans="1:6" x14ac:dyDescent="0.25">
      <c r="A30" s="24" t="s">
        <v>1</v>
      </c>
      <c r="B30" s="24" t="s">
        <v>0</v>
      </c>
      <c r="C30" s="24" t="s">
        <v>42</v>
      </c>
      <c r="D30" s="24" t="s">
        <v>62</v>
      </c>
      <c r="E30" s="53" t="s">
        <v>36</v>
      </c>
    </row>
    <row r="31" spans="1:6" x14ac:dyDescent="0.25">
      <c r="A31" s="70"/>
      <c r="B31" s="70"/>
      <c r="C31" s="70"/>
      <c r="D31" s="70"/>
      <c r="E31" s="29"/>
    </row>
    <row r="32" spans="1:6" x14ac:dyDescent="0.25">
      <c r="A32" s="70" t="s">
        <v>3</v>
      </c>
      <c r="B32" s="70">
        <v>0</v>
      </c>
      <c r="C32" s="70">
        <v>22</v>
      </c>
      <c r="D32" s="70">
        <f>C26*(C27/3600)</f>
        <v>1.3888888888888889E-3</v>
      </c>
      <c r="E32" s="30">
        <f>D32*C32</f>
        <v>3.0555555555555558E-2</v>
      </c>
    </row>
    <row r="35" spans="1:5" ht="15.75" thickBot="1" x14ac:dyDescent="0.3"/>
    <row r="36" spans="1:5" ht="27" thickBot="1" x14ac:dyDescent="0.45">
      <c r="A36" s="74" t="s">
        <v>82</v>
      </c>
      <c r="B36" s="75"/>
      <c r="C36" s="75"/>
      <c r="D36" s="76"/>
      <c r="E36" s="68">
        <f>F11+F22+E32</f>
        <v>2.4339105555555554</v>
      </c>
    </row>
  </sheetData>
  <mergeCells count="4">
    <mergeCell ref="A36:D36"/>
    <mergeCell ref="A1:K1"/>
    <mergeCell ref="A2:C2"/>
    <mergeCell ref="A13:C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3"/>
  <sheetViews>
    <sheetView tabSelected="1" zoomScaleNormal="100" workbookViewId="0">
      <selection activeCell="M5" sqref="M5"/>
    </sheetView>
  </sheetViews>
  <sheetFormatPr defaultColWidth="8.85546875" defaultRowHeight="15" x14ac:dyDescent="0.25"/>
  <cols>
    <col min="1" max="1" width="9.7109375" customWidth="1"/>
    <col min="2" max="2" width="13" customWidth="1"/>
    <col min="3" max="3" width="12.140625" customWidth="1"/>
    <col min="4" max="4" width="9.42578125" customWidth="1"/>
    <col min="5" max="5" width="8.42578125" customWidth="1"/>
    <col min="6" max="6" width="9.140625" customWidth="1"/>
    <col min="7" max="7" width="8.85546875" customWidth="1"/>
    <col min="8" max="8" width="13.28515625" customWidth="1"/>
    <col min="9" max="9" width="11.42578125" customWidth="1"/>
    <col min="10" max="10" width="12.42578125" style="31" customWidth="1"/>
    <col min="11" max="11" width="11.28515625" customWidth="1"/>
    <col min="12" max="12" width="9.28515625" style="31" customWidth="1"/>
    <col min="13" max="13" width="11.85546875" style="31" customWidth="1"/>
  </cols>
  <sheetData>
    <row r="1" spans="1:13" ht="21" x14ac:dyDescent="0.35">
      <c r="A1" s="6" t="s">
        <v>10</v>
      </c>
      <c r="B1" s="6"/>
    </row>
    <row r="3" spans="1:13" s="10" customFormat="1" ht="63" x14ac:dyDescent="0.25">
      <c r="A3" s="4" t="s">
        <v>5</v>
      </c>
      <c r="B3" s="4" t="s">
        <v>64</v>
      </c>
      <c r="C3" s="4" t="s">
        <v>65</v>
      </c>
      <c r="D3" s="4" t="s">
        <v>6</v>
      </c>
      <c r="E3" s="4" t="s">
        <v>7</v>
      </c>
      <c r="F3" s="4" t="s">
        <v>9</v>
      </c>
      <c r="G3" s="4" t="s">
        <v>34</v>
      </c>
      <c r="H3" s="4" t="s">
        <v>35</v>
      </c>
      <c r="I3" s="4" t="s">
        <v>8</v>
      </c>
      <c r="J3" s="32" t="s">
        <v>15</v>
      </c>
      <c r="K3" s="4" t="s">
        <v>11</v>
      </c>
      <c r="L3" s="32" t="s">
        <v>13</v>
      </c>
      <c r="M3" s="51" t="s">
        <v>63</v>
      </c>
    </row>
    <row r="4" spans="1:13" ht="15.75" x14ac:dyDescent="0.25">
      <c r="A4" s="3"/>
      <c r="B4" s="3"/>
      <c r="C4" s="3"/>
      <c r="D4" s="3"/>
      <c r="E4" s="3"/>
      <c r="F4" s="3"/>
      <c r="G4" s="3"/>
      <c r="I4" s="3"/>
      <c r="J4" s="33"/>
      <c r="K4" s="3"/>
      <c r="L4" s="33"/>
    </row>
    <row r="5" spans="1:13" x14ac:dyDescent="0.25">
      <c r="A5" s="1">
        <v>1</v>
      </c>
      <c r="B5" s="1">
        <v>4.16</v>
      </c>
      <c r="C5" s="1">
        <v>4.16</v>
      </c>
      <c r="D5" s="1">
        <v>7.3200000000000001E-2</v>
      </c>
      <c r="E5" s="1">
        <v>1.2699999999999999E-2</v>
      </c>
      <c r="F5" s="1">
        <v>7.7700000000000005E-2</v>
      </c>
      <c r="G5" s="1">
        <v>5</v>
      </c>
      <c r="H5" s="1">
        <v>1</v>
      </c>
      <c r="I5" s="1">
        <v>4.2399999999999998E-3</v>
      </c>
      <c r="J5" s="1">
        <f>G5*H5</f>
        <v>5</v>
      </c>
      <c r="K5" s="1">
        <f>I5/J5</f>
        <v>8.4800000000000001E-4</v>
      </c>
      <c r="L5" s="42">
        <v>100</v>
      </c>
      <c r="M5" s="1">
        <f>'PB1'!$E$47</f>
        <v>3.0862888888888889</v>
      </c>
    </row>
    <row r="6" spans="1:13" x14ac:dyDescent="0.25">
      <c r="A6" s="1">
        <v>2</v>
      </c>
      <c r="B6" s="1">
        <v>4.1100000000000003</v>
      </c>
      <c r="C6" s="1">
        <v>4.1100000000000003</v>
      </c>
      <c r="D6" s="1">
        <v>7.22E-2</v>
      </c>
      <c r="E6" s="1">
        <v>9.2399999999999999E-3</v>
      </c>
      <c r="F6" s="1">
        <v>5.6000000000000001E-2</v>
      </c>
      <c r="G6" s="1">
        <v>5</v>
      </c>
      <c r="H6" s="1">
        <v>1</v>
      </c>
      <c r="I6" s="1">
        <v>3.5000000000000001E-3</v>
      </c>
      <c r="J6" s="1">
        <f t="shared" ref="J6:J32" si="0">G6*H6</f>
        <v>5</v>
      </c>
      <c r="K6" s="1">
        <f t="shared" ref="K6:K32" si="1">I6/J6</f>
        <v>6.9999999999999999E-4</v>
      </c>
      <c r="L6" s="42">
        <f>$L$5-((($M$5-M6)/$M$5)*100)</f>
        <v>96.066833233729113</v>
      </c>
      <c r="M6" s="1">
        <f>M5-('PB1'!$D$11+'PB1'!$D$43)</f>
        <v>2.9649000000000001</v>
      </c>
    </row>
    <row r="7" spans="1:13" x14ac:dyDescent="0.25">
      <c r="A7" s="1">
        <v>3</v>
      </c>
      <c r="B7" s="1">
        <v>4.07</v>
      </c>
      <c r="C7" s="1">
        <v>4.07</v>
      </c>
      <c r="D7" s="1">
        <v>7.0999999999999994E-2</v>
      </c>
      <c r="E7" s="1">
        <v>7.3400000000000002E-3</v>
      </c>
      <c r="F7" s="1">
        <v>4.65E-2</v>
      </c>
      <c r="G7" s="1">
        <v>5</v>
      </c>
      <c r="H7" s="1">
        <v>1</v>
      </c>
      <c r="I7" s="1">
        <v>3.6099999999999999E-3</v>
      </c>
      <c r="J7" s="1">
        <f t="shared" si="0"/>
        <v>5</v>
      </c>
      <c r="K7" s="1">
        <f t="shared" si="1"/>
        <v>7.2199999999999999E-4</v>
      </c>
      <c r="L7" s="42">
        <f t="shared" ref="L7:L32" si="2">$L$5-((($M$5-M7)/$M$5)*100)</f>
        <v>92.133666467458227</v>
      </c>
      <c r="M7" s="1">
        <f>M6-('PB1'!$D$11+'PB1'!$D$43)</f>
        <v>2.8435111111111113</v>
      </c>
    </row>
    <row r="8" spans="1:13" x14ac:dyDescent="0.25">
      <c r="A8" s="1">
        <v>4</v>
      </c>
      <c r="B8" s="1">
        <v>4.03</v>
      </c>
      <c r="C8" s="1">
        <v>4.03</v>
      </c>
      <c r="D8" s="1">
        <v>7.1499999999999994E-2</v>
      </c>
      <c r="E8" s="1">
        <v>5.3800000000000002E-3</v>
      </c>
      <c r="F8" s="1">
        <v>4.3299999999999998E-2</v>
      </c>
      <c r="G8" s="1">
        <v>5</v>
      </c>
      <c r="H8" s="1">
        <v>1</v>
      </c>
      <c r="I8" s="1">
        <v>4.0200000000000001E-3</v>
      </c>
      <c r="J8" s="1">
        <f t="shared" si="0"/>
        <v>5</v>
      </c>
      <c r="K8" s="1">
        <f t="shared" si="1"/>
        <v>8.0400000000000003E-4</v>
      </c>
      <c r="L8" s="42">
        <f t="shared" si="2"/>
        <v>88.20049970118734</v>
      </c>
      <c r="M8" s="1">
        <f>M7-('PB1'!$D$11+'PB1'!$D$43)</f>
        <v>2.7221222222222226</v>
      </c>
    </row>
    <row r="9" spans="1:13" x14ac:dyDescent="0.25">
      <c r="A9" s="1">
        <v>5</v>
      </c>
      <c r="B9" s="1">
        <v>3.98</v>
      </c>
      <c r="C9" s="1">
        <v>3.98</v>
      </c>
      <c r="D9" s="1">
        <v>6.9900000000000004E-2</v>
      </c>
      <c r="E9" s="1">
        <v>5.0499999999999998E-3</v>
      </c>
      <c r="F9" s="1">
        <v>3.9100000000000003E-2</v>
      </c>
      <c r="G9" s="1">
        <v>5</v>
      </c>
      <c r="H9" s="1">
        <v>1</v>
      </c>
      <c r="I9" s="1">
        <v>3.8800000000000002E-3</v>
      </c>
      <c r="J9" s="1">
        <f t="shared" si="0"/>
        <v>5</v>
      </c>
      <c r="K9" s="1">
        <f t="shared" si="1"/>
        <v>7.76E-4</v>
      </c>
      <c r="L9" s="42">
        <f t="shared" si="2"/>
        <v>84.267332934916453</v>
      </c>
      <c r="M9" s="1">
        <f>M8-('PB1'!$D$11+'PB1'!$D$43)</f>
        <v>2.6007333333333338</v>
      </c>
    </row>
    <row r="10" spans="1:13" s="16" customFormat="1" x14ac:dyDescent="0.25">
      <c r="A10" s="8">
        <v>6</v>
      </c>
      <c r="B10" s="8">
        <v>3.94</v>
      </c>
      <c r="C10" s="1">
        <v>3.94</v>
      </c>
      <c r="D10" s="1">
        <v>7.0300000000000001E-2</v>
      </c>
      <c r="E10" s="1">
        <v>3.29E-3</v>
      </c>
      <c r="F10" s="1">
        <v>3.8100000000000002E-2</v>
      </c>
      <c r="G10" s="1">
        <v>5</v>
      </c>
      <c r="H10" s="1">
        <v>1</v>
      </c>
      <c r="I10" s="1">
        <v>4.0099999999999997E-3</v>
      </c>
      <c r="J10" s="1">
        <f t="shared" si="0"/>
        <v>5</v>
      </c>
      <c r="K10" s="1">
        <f t="shared" si="1"/>
        <v>8.0199999999999998E-4</v>
      </c>
      <c r="L10" s="42">
        <f t="shared" si="2"/>
        <v>80.334166168645567</v>
      </c>
      <c r="M10" s="1">
        <f>M9-('PB1'!$D$11+'PB1'!$D$43)</f>
        <v>2.479344444444445</v>
      </c>
    </row>
    <row r="11" spans="1:13" x14ac:dyDescent="0.25">
      <c r="A11" s="1">
        <v>7</v>
      </c>
      <c r="B11" s="8">
        <v>3.91</v>
      </c>
      <c r="C11" s="1">
        <v>3.91</v>
      </c>
      <c r="D11" s="1">
        <v>7.0400000000000004E-2</v>
      </c>
      <c r="E11" s="1">
        <v>2.97E-3</v>
      </c>
      <c r="F11" s="1">
        <v>3.8800000000000001E-2</v>
      </c>
      <c r="G11" s="1">
        <v>5</v>
      </c>
      <c r="H11" s="1">
        <v>1</v>
      </c>
      <c r="I11" s="1">
        <v>4.0000000000000001E-3</v>
      </c>
      <c r="J11" s="1">
        <f t="shared" si="0"/>
        <v>5</v>
      </c>
      <c r="K11" s="1">
        <f t="shared" si="1"/>
        <v>8.0000000000000004E-4</v>
      </c>
      <c r="L11" s="42">
        <f t="shared" si="2"/>
        <v>76.40099940237468</v>
      </c>
      <c r="M11" s="1">
        <f>M10-('PB1'!$D$11+'PB1'!$D$43)</f>
        <v>2.3579555555555562</v>
      </c>
    </row>
    <row r="12" spans="1:13" x14ac:dyDescent="0.25">
      <c r="A12" s="1">
        <v>8</v>
      </c>
      <c r="B12" s="8">
        <v>3.88</v>
      </c>
      <c r="C12" s="1">
        <v>3.87</v>
      </c>
      <c r="D12" s="1">
        <v>6.9900000000000004E-2</v>
      </c>
      <c r="E12" s="1">
        <v>3.0500000000000002E-3</v>
      </c>
      <c r="F12" s="1">
        <v>3.9300000000000002E-2</v>
      </c>
      <c r="G12" s="1">
        <v>5</v>
      </c>
      <c r="H12" s="1">
        <v>1</v>
      </c>
      <c r="I12" s="1">
        <v>4.1700000000000001E-3</v>
      </c>
      <c r="J12" s="1">
        <f t="shared" si="0"/>
        <v>5</v>
      </c>
      <c r="K12" s="1">
        <f t="shared" si="1"/>
        <v>8.34E-4</v>
      </c>
      <c r="L12" s="42">
        <f t="shared" si="2"/>
        <v>72.467832636103793</v>
      </c>
      <c r="M12" s="1">
        <f>M11-('PB1'!$D$11+'PB1'!$D$43)</f>
        <v>2.2365666666666675</v>
      </c>
    </row>
    <row r="13" spans="1:13" x14ac:dyDescent="0.25">
      <c r="A13" s="1">
        <v>9</v>
      </c>
      <c r="B13" s="8">
        <v>3.84</v>
      </c>
      <c r="C13" s="1">
        <v>3.84</v>
      </c>
      <c r="D13" s="1">
        <v>6.9000000000000006E-2</v>
      </c>
      <c r="E13" s="1">
        <v>3.0200000000000001E-3</v>
      </c>
      <c r="F13" s="1">
        <v>0.04</v>
      </c>
      <c r="G13" s="1">
        <v>5</v>
      </c>
      <c r="H13" s="1">
        <v>1</v>
      </c>
      <c r="I13" s="1">
        <v>4.1999999999999997E-3</v>
      </c>
      <c r="J13" s="1">
        <f t="shared" si="0"/>
        <v>5</v>
      </c>
      <c r="K13" s="1">
        <f t="shared" si="1"/>
        <v>8.3999999999999993E-4</v>
      </c>
      <c r="L13" s="42">
        <f t="shared" si="2"/>
        <v>68.534665869832907</v>
      </c>
      <c r="M13" s="1">
        <f>M12-('PB1'!$D$11+'PB1'!$D$43)</f>
        <v>2.1151777777777787</v>
      </c>
    </row>
    <row r="14" spans="1:13" x14ac:dyDescent="0.25">
      <c r="A14" s="1">
        <v>10</v>
      </c>
      <c r="B14" s="8">
        <v>3.81</v>
      </c>
      <c r="C14" s="1">
        <v>3.81</v>
      </c>
      <c r="D14" s="1">
        <v>6.8599999999999994E-2</v>
      </c>
      <c r="E14" s="1">
        <v>2.7499999999999998E-3</v>
      </c>
      <c r="F14" s="1">
        <v>3.8300000000000001E-2</v>
      </c>
      <c r="G14" s="1">
        <v>5</v>
      </c>
      <c r="H14" s="1">
        <v>1</v>
      </c>
      <c r="I14" s="1">
        <v>4.1999999999999997E-3</v>
      </c>
      <c r="J14" s="1">
        <f t="shared" si="0"/>
        <v>5</v>
      </c>
      <c r="K14" s="1">
        <f t="shared" si="1"/>
        <v>8.3999999999999993E-4</v>
      </c>
      <c r="L14" s="42">
        <f t="shared" si="2"/>
        <v>64.60149910356202</v>
      </c>
      <c r="M14" s="1">
        <f>M13-('PB1'!$D$11+'PB1'!$D$43)</f>
        <v>1.9937888888888899</v>
      </c>
    </row>
    <row r="15" spans="1:13" x14ac:dyDescent="0.25">
      <c r="A15" s="1">
        <v>11</v>
      </c>
      <c r="B15" s="8">
        <v>3.77</v>
      </c>
      <c r="C15" s="1">
        <v>3.77</v>
      </c>
      <c r="D15" s="1">
        <v>6.7100000000000007E-2</v>
      </c>
      <c r="E15" s="1">
        <v>2.7499999999999998E-3</v>
      </c>
      <c r="F15" s="1">
        <v>3.6799999999999999E-2</v>
      </c>
      <c r="G15" s="1">
        <v>5</v>
      </c>
      <c r="H15" s="1">
        <v>1</v>
      </c>
      <c r="I15" s="1">
        <v>4.2399999999999998E-3</v>
      </c>
      <c r="J15" s="1">
        <f t="shared" si="0"/>
        <v>5</v>
      </c>
      <c r="K15" s="1">
        <f t="shared" si="1"/>
        <v>8.4800000000000001E-4</v>
      </c>
      <c r="L15" s="42">
        <f t="shared" si="2"/>
        <v>60.66833233729114</v>
      </c>
      <c r="M15" s="1">
        <f>M14-('PB1'!$D$11+'PB1'!$D$43)</f>
        <v>1.8724000000000012</v>
      </c>
    </row>
    <row r="16" spans="1:13" x14ac:dyDescent="0.25">
      <c r="A16" s="1">
        <v>12</v>
      </c>
      <c r="B16" s="8">
        <v>3.72</v>
      </c>
      <c r="C16" s="1">
        <v>3.72</v>
      </c>
      <c r="D16" s="1">
        <v>6.6400000000000001E-2</v>
      </c>
      <c r="E16" s="1">
        <v>1.8E-3</v>
      </c>
      <c r="F16" s="1">
        <v>3.1099999999999999E-2</v>
      </c>
      <c r="G16" s="1">
        <v>5</v>
      </c>
      <c r="H16" s="1">
        <v>1</v>
      </c>
      <c r="I16" s="1">
        <v>4.0200000000000001E-3</v>
      </c>
      <c r="J16" s="1">
        <f t="shared" si="0"/>
        <v>5</v>
      </c>
      <c r="K16" s="1">
        <f t="shared" si="1"/>
        <v>8.0400000000000003E-4</v>
      </c>
      <c r="L16" s="42">
        <f t="shared" si="2"/>
        <v>56.735165571020254</v>
      </c>
      <c r="M16" s="1">
        <f>M15-('PB1'!$D$11+'PB1'!$D$43)</f>
        <v>1.7510111111111124</v>
      </c>
    </row>
    <row r="17" spans="1:13" x14ac:dyDescent="0.25">
      <c r="A17" s="1">
        <v>13</v>
      </c>
      <c r="B17" s="8">
        <v>3.68</v>
      </c>
      <c r="C17" s="1">
        <v>3.68</v>
      </c>
      <c r="D17" s="1">
        <v>6.6100000000000006E-2</v>
      </c>
      <c r="E17" s="1">
        <v>1.17E-3</v>
      </c>
      <c r="F17" s="1">
        <v>2.47E-2</v>
      </c>
      <c r="G17" s="1">
        <v>5</v>
      </c>
      <c r="H17" s="1">
        <v>1</v>
      </c>
      <c r="I17" s="1">
        <v>3.0999999999999999E-3</v>
      </c>
      <c r="J17" s="1">
        <f t="shared" si="0"/>
        <v>5</v>
      </c>
      <c r="K17" s="1">
        <f t="shared" si="1"/>
        <v>6.2E-4</v>
      </c>
      <c r="L17" s="42">
        <f t="shared" si="2"/>
        <v>52.801998804749367</v>
      </c>
      <c r="M17" s="1">
        <f>M16-('PB1'!$D$11+'PB1'!$D$43)</f>
        <v>1.6296222222222236</v>
      </c>
    </row>
    <row r="18" spans="1:13" x14ac:dyDescent="0.25">
      <c r="A18" s="1">
        <v>14</v>
      </c>
      <c r="B18" s="8">
        <v>3.65</v>
      </c>
      <c r="C18" s="1">
        <v>3.64</v>
      </c>
      <c r="D18" s="1">
        <v>6.5199999999999994E-2</v>
      </c>
      <c r="E18" s="1">
        <v>1.2099999999999999E-3</v>
      </c>
      <c r="F18" s="1">
        <v>1.9400000000000001E-2</v>
      </c>
      <c r="G18" s="1">
        <v>5</v>
      </c>
      <c r="H18" s="1">
        <v>1</v>
      </c>
      <c r="I18" s="1">
        <v>2.5100000000000001E-3</v>
      </c>
      <c r="J18" s="1">
        <f t="shared" si="0"/>
        <v>5</v>
      </c>
      <c r="K18" s="1">
        <f t="shared" si="1"/>
        <v>5.0200000000000006E-4</v>
      </c>
      <c r="L18" s="42">
        <f t="shared" si="2"/>
        <v>48.86883203847848</v>
      </c>
      <c r="M18" s="1">
        <f>M17-('PB1'!$D$11+'PB1'!$D$43)</f>
        <v>1.5082333333333349</v>
      </c>
    </row>
    <row r="19" spans="1:13" x14ac:dyDescent="0.25">
      <c r="A19" s="1">
        <v>15</v>
      </c>
      <c r="B19" s="8">
        <v>3.62</v>
      </c>
      <c r="C19" s="1">
        <v>3.62</v>
      </c>
      <c r="D19" s="1">
        <v>6.4799999999999996E-2</v>
      </c>
      <c r="E19" s="1">
        <v>2.3800000000000002E-3</v>
      </c>
      <c r="F19" s="1">
        <v>2.1499999999999998E-2</v>
      </c>
      <c r="G19" s="1">
        <v>5</v>
      </c>
      <c r="H19" s="1">
        <v>1</v>
      </c>
      <c r="I19" s="1">
        <v>2.63E-3</v>
      </c>
      <c r="J19" s="1">
        <f t="shared" si="0"/>
        <v>5</v>
      </c>
      <c r="K19" s="1">
        <f t="shared" si="1"/>
        <v>5.2599999999999999E-4</v>
      </c>
      <c r="L19" s="42">
        <f t="shared" si="2"/>
        <v>44.935665272207594</v>
      </c>
      <c r="M19" s="1">
        <f>M18-('PB1'!$D$11+'PB1'!$D$43)</f>
        <v>1.3868444444444461</v>
      </c>
    </row>
    <row r="20" spans="1:13" x14ac:dyDescent="0.25">
      <c r="A20" s="1">
        <v>16</v>
      </c>
      <c r="B20" s="8">
        <v>3.6</v>
      </c>
      <c r="C20" s="1">
        <v>3.6</v>
      </c>
      <c r="D20" s="1">
        <v>6.4100000000000004E-2</v>
      </c>
      <c r="E20" s="1">
        <v>2.3900000000000002E-3</v>
      </c>
      <c r="F20" s="1">
        <v>1.9800000000000002E-2</v>
      </c>
      <c r="G20" s="1">
        <v>5</v>
      </c>
      <c r="H20" s="1">
        <v>1</v>
      </c>
      <c r="I20" s="1">
        <v>2.47E-3</v>
      </c>
      <c r="J20" s="1">
        <f t="shared" si="0"/>
        <v>5</v>
      </c>
      <c r="K20" s="1">
        <f t="shared" si="1"/>
        <v>4.9399999999999997E-4</v>
      </c>
      <c r="L20" s="42">
        <f t="shared" si="2"/>
        <v>41.002498505936714</v>
      </c>
      <c r="M20" s="1">
        <f>M19-('PB1'!$D$11+'PB1'!$D$43)</f>
        <v>1.2654555555555573</v>
      </c>
    </row>
    <row r="21" spans="1:13" x14ac:dyDescent="0.25">
      <c r="A21" s="1">
        <v>17</v>
      </c>
      <c r="B21" s="8">
        <v>3.58</v>
      </c>
      <c r="C21" s="1">
        <v>3.58</v>
      </c>
      <c r="D21" s="1">
        <v>6.4000000000000001E-2</v>
      </c>
      <c r="E21" s="1">
        <v>2.49E-3</v>
      </c>
      <c r="F21" s="1">
        <v>2.3099999999999999E-2</v>
      </c>
      <c r="G21" s="1">
        <v>5</v>
      </c>
      <c r="H21" s="1">
        <v>1</v>
      </c>
      <c r="I21" s="1">
        <v>2.4499999999999999E-3</v>
      </c>
      <c r="J21" s="1">
        <f t="shared" si="0"/>
        <v>5</v>
      </c>
      <c r="K21" s="1">
        <f t="shared" si="1"/>
        <v>4.8999999999999998E-4</v>
      </c>
      <c r="L21" s="42">
        <f t="shared" si="2"/>
        <v>37.06933173966582</v>
      </c>
      <c r="M21" s="1">
        <f>M20-('PB1'!$D$11+'PB1'!$D$43)</f>
        <v>1.1440666666666686</v>
      </c>
    </row>
    <row r="22" spans="1:13" x14ac:dyDescent="0.25">
      <c r="A22" s="1">
        <v>18</v>
      </c>
      <c r="B22" s="8">
        <v>3.56</v>
      </c>
      <c r="C22" s="1">
        <v>3.56</v>
      </c>
      <c r="D22" s="1">
        <v>6.3200000000000006E-2</v>
      </c>
      <c r="E22" s="1">
        <v>3.3E-3</v>
      </c>
      <c r="F22" s="1">
        <v>2.58E-2</v>
      </c>
      <c r="G22" s="1">
        <v>5</v>
      </c>
      <c r="H22" s="1">
        <v>1</v>
      </c>
      <c r="I22" s="1">
        <v>2.48E-3</v>
      </c>
      <c r="J22" s="1">
        <f t="shared" si="0"/>
        <v>5</v>
      </c>
      <c r="K22" s="1">
        <f t="shared" si="1"/>
        <v>4.9600000000000002E-4</v>
      </c>
      <c r="L22" s="42">
        <f t="shared" si="2"/>
        <v>33.136164973394926</v>
      </c>
      <c r="M22" s="1">
        <f>M21-('PB1'!$D$11+'PB1'!$D$43)</f>
        <v>1.0226777777777798</v>
      </c>
    </row>
    <row r="23" spans="1:13" x14ac:dyDescent="0.25">
      <c r="A23" s="1">
        <v>19</v>
      </c>
      <c r="B23" s="8">
        <v>3.54</v>
      </c>
      <c r="C23" s="1">
        <v>3.54</v>
      </c>
      <c r="D23" s="1">
        <v>6.2300000000000001E-2</v>
      </c>
      <c r="E23" s="1">
        <v>4.6299999999999996E-3</v>
      </c>
      <c r="F23" s="1">
        <v>3.0700000000000002E-2</v>
      </c>
      <c r="G23" s="1">
        <v>5</v>
      </c>
      <c r="H23" s="1">
        <v>1</v>
      </c>
      <c r="I23" s="1">
        <v>2.66E-3</v>
      </c>
      <c r="J23" s="1">
        <f t="shared" si="0"/>
        <v>5</v>
      </c>
      <c r="K23" s="1">
        <f t="shared" si="1"/>
        <v>5.3200000000000003E-4</v>
      </c>
      <c r="L23" s="42">
        <f t="shared" si="2"/>
        <v>29.202998207124054</v>
      </c>
      <c r="M23" s="1">
        <f>M22-('PB1'!$D$11+'PB1'!$D$43)</f>
        <v>0.90128888888889092</v>
      </c>
    </row>
    <row r="24" spans="1:13" x14ac:dyDescent="0.25">
      <c r="A24" s="1">
        <v>20</v>
      </c>
      <c r="B24" s="8">
        <v>3.51</v>
      </c>
      <c r="C24" s="1">
        <v>3.51</v>
      </c>
      <c r="D24" s="1">
        <v>6.2399999999999997E-2</v>
      </c>
      <c r="E24" s="1">
        <v>4.8599999999999997E-3</v>
      </c>
      <c r="F24" s="1">
        <v>4.2500000000000003E-2</v>
      </c>
      <c r="G24" s="1">
        <v>5</v>
      </c>
      <c r="H24" s="1">
        <v>1</v>
      </c>
      <c r="I24" s="1">
        <v>2.5000000000000001E-3</v>
      </c>
      <c r="J24" s="1">
        <f t="shared" si="0"/>
        <v>5</v>
      </c>
      <c r="K24" s="1">
        <f t="shared" si="1"/>
        <v>5.0000000000000001E-4</v>
      </c>
      <c r="L24" s="42">
        <f t="shared" si="2"/>
        <v>25.269831440853153</v>
      </c>
      <c r="M24" s="1">
        <f>M23-('PB1'!$D$11+'PB1'!$D$43)</f>
        <v>0.77990000000000204</v>
      </c>
    </row>
    <row r="25" spans="1:13" x14ac:dyDescent="0.25">
      <c r="A25" s="1">
        <v>21</v>
      </c>
      <c r="B25" s="8">
        <v>3.46</v>
      </c>
      <c r="C25" s="1">
        <v>3.46</v>
      </c>
      <c r="D25" s="1">
        <v>6.13E-2</v>
      </c>
      <c r="E25" s="1">
        <v>8.2699999999999996E-3</v>
      </c>
      <c r="F25" s="1">
        <v>6.5500000000000003E-2</v>
      </c>
      <c r="G25" s="1">
        <v>5</v>
      </c>
      <c r="H25" s="1">
        <v>1</v>
      </c>
      <c r="I25" s="1">
        <v>2.98E-3</v>
      </c>
      <c r="J25" s="1">
        <f t="shared" si="0"/>
        <v>5</v>
      </c>
      <c r="K25" s="1">
        <f t="shared" si="1"/>
        <v>5.9599999999999996E-4</v>
      </c>
      <c r="L25" s="42">
        <f t="shared" si="2"/>
        <v>21.336664674582266</v>
      </c>
      <c r="M25" s="1">
        <f>M24-('PB1'!$D$11+'PB1'!$D$43)</f>
        <v>0.65851111111111316</v>
      </c>
    </row>
    <row r="26" spans="1:13" x14ac:dyDescent="0.25">
      <c r="A26" s="1">
        <v>22</v>
      </c>
      <c r="B26" s="8">
        <v>3.42</v>
      </c>
      <c r="C26" s="1">
        <v>3.42</v>
      </c>
      <c r="D26" s="1">
        <v>6.2600000000000003E-2</v>
      </c>
      <c r="E26" s="1">
        <v>1.09E-2</v>
      </c>
      <c r="F26" s="1">
        <v>0.111</v>
      </c>
      <c r="G26" s="1">
        <v>5</v>
      </c>
      <c r="H26" s="1">
        <v>1</v>
      </c>
      <c r="I26" s="1">
        <v>3.47E-3</v>
      </c>
      <c r="J26" s="1">
        <f t="shared" si="0"/>
        <v>5</v>
      </c>
      <c r="K26" s="1">
        <f t="shared" si="1"/>
        <v>6.9399999999999996E-4</v>
      </c>
      <c r="L26" s="42">
        <f t="shared" si="2"/>
        <v>17.40349790831138</v>
      </c>
      <c r="M26" s="1">
        <f>M25-('PB1'!$D$11+'PB1'!$D$43)</f>
        <v>0.53712222222222428</v>
      </c>
    </row>
    <row r="27" spans="1:13" x14ac:dyDescent="0.25">
      <c r="A27" s="1">
        <v>23</v>
      </c>
      <c r="B27" s="8">
        <v>3.36</v>
      </c>
      <c r="C27" s="1">
        <v>3.36</v>
      </c>
      <c r="D27" s="1">
        <v>6.2E-2</v>
      </c>
      <c r="E27" s="1">
        <v>1.9599999999999999E-2</v>
      </c>
      <c r="F27" s="1">
        <v>0.214</v>
      </c>
      <c r="G27" s="1">
        <v>5</v>
      </c>
      <c r="H27" s="1">
        <v>1</v>
      </c>
      <c r="I27" s="1">
        <v>4.5900000000000003E-3</v>
      </c>
      <c r="J27" s="1">
        <f t="shared" si="0"/>
        <v>5</v>
      </c>
      <c r="K27" s="1">
        <f t="shared" si="1"/>
        <v>9.1800000000000009E-4</v>
      </c>
      <c r="L27" s="42">
        <f t="shared" si="2"/>
        <v>13.470331142040493</v>
      </c>
      <c r="M27" s="1">
        <f>M26-('PB1'!$D$11+'PB1'!$D$43)</f>
        <v>0.4157333333333354</v>
      </c>
    </row>
    <row r="28" spans="1:13" x14ac:dyDescent="0.25">
      <c r="A28" s="1">
        <v>24</v>
      </c>
      <c r="B28" s="8">
        <v>3.33</v>
      </c>
      <c r="C28" s="8">
        <v>3.33</v>
      </c>
      <c r="D28" s="1">
        <v>6.1699999999999998E-2</v>
      </c>
      <c r="E28" s="1">
        <v>2.5999999999999999E-2</v>
      </c>
      <c r="F28" s="1">
        <v>0.31900000000000001</v>
      </c>
      <c r="G28" s="1">
        <v>5</v>
      </c>
      <c r="H28" s="1">
        <v>1</v>
      </c>
      <c r="I28" s="1">
        <v>8.8699999999999994E-3</v>
      </c>
      <c r="J28" s="1">
        <f t="shared" si="0"/>
        <v>5</v>
      </c>
      <c r="K28" s="1">
        <f t="shared" si="1"/>
        <v>1.774E-3</v>
      </c>
      <c r="L28" s="42">
        <f t="shared" si="2"/>
        <v>9.5371643757696063</v>
      </c>
      <c r="M28" s="1">
        <f>M27-('PB1'!$D$11+'PB1'!$D$43)</f>
        <v>0.29434444444444652</v>
      </c>
    </row>
    <row r="29" spans="1:13" s="16" customFormat="1" x14ac:dyDescent="0.25">
      <c r="A29" s="8">
        <v>25</v>
      </c>
      <c r="B29" s="8">
        <v>3.3</v>
      </c>
      <c r="C29" s="1">
        <v>3.3</v>
      </c>
      <c r="D29" s="1">
        <v>6.2100000000000002E-2</v>
      </c>
      <c r="E29" s="1">
        <v>3.0200000000000001E-2</v>
      </c>
      <c r="F29" s="1">
        <v>0.39800000000000002</v>
      </c>
      <c r="G29" s="1">
        <v>5</v>
      </c>
      <c r="H29" s="1">
        <v>1</v>
      </c>
      <c r="I29" s="1">
        <v>2.0199999999999999E-2</v>
      </c>
      <c r="J29" s="1">
        <f t="shared" si="0"/>
        <v>5</v>
      </c>
      <c r="K29" s="1">
        <f t="shared" si="1"/>
        <v>4.0400000000000002E-3</v>
      </c>
      <c r="L29" s="42">
        <f t="shared" si="2"/>
        <v>5.6039976094987054</v>
      </c>
      <c r="M29" s="1">
        <f>M28-('PB1'!$D$11+'PB1'!$D$43)</f>
        <v>0.17295555555555764</v>
      </c>
    </row>
    <row r="30" spans="1:13" x14ac:dyDescent="0.25">
      <c r="A30" s="1">
        <v>26</v>
      </c>
      <c r="B30" s="8">
        <v>3.08</v>
      </c>
      <c r="C30" s="1">
        <v>3.09</v>
      </c>
      <c r="D30" s="1">
        <v>5.8099999999999999E-2</v>
      </c>
      <c r="E30" s="1">
        <v>2.7400000000000001E-2</v>
      </c>
      <c r="F30" s="1">
        <v>0.40799999999999997</v>
      </c>
      <c r="G30" s="1">
        <v>5</v>
      </c>
      <c r="H30" s="1">
        <v>1</v>
      </c>
      <c r="I30" s="1">
        <v>4.53E-2</v>
      </c>
      <c r="J30" s="1">
        <f t="shared" si="0"/>
        <v>5</v>
      </c>
      <c r="K30" s="1">
        <f t="shared" si="1"/>
        <v>9.0600000000000003E-3</v>
      </c>
      <c r="L30" s="42">
        <f t="shared" si="2"/>
        <v>1.6708308432278187</v>
      </c>
      <c r="M30" s="1">
        <f>M29-('PB1'!$D$11+'PB1'!$D$43)</f>
        <v>5.1566666666668759E-2</v>
      </c>
    </row>
    <row r="31" spans="1:13" s="16" customFormat="1" x14ac:dyDescent="0.25">
      <c r="A31" s="8">
        <v>27</v>
      </c>
      <c r="B31" s="8">
        <v>2.9</v>
      </c>
      <c r="C31" s="8">
        <v>2.94</v>
      </c>
      <c r="D31" s="8">
        <v>5.5E-2</v>
      </c>
      <c r="E31" s="8">
        <v>2.5999999999999999E-2</v>
      </c>
      <c r="F31" s="8">
        <v>0.41499999999999998</v>
      </c>
      <c r="G31" s="8">
        <v>5</v>
      </c>
      <c r="H31" s="8">
        <v>1</v>
      </c>
      <c r="I31" s="8">
        <v>5.4699999999999999E-2</v>
      </c>
      <c r="J31" s="1">
        <f t="shared" si="0"/>
        <v>5</v>
      </c>
      <c r="K31" s="1">
        <f t="shared" si="1"/>
        <v>1.094E-2</v>
      </c>
      <c r="L31" s="42">
        <f t="shared" si="2"/>
        <v>0.4836805080535953</v>
      </c>
      <c r="M31" s="8">
        <f>M30-('PB1'!$D$22+'PB1'!$D$43)</f>
        <v>1.4927777777779871E-2</v>
      </c>
    </row>
    <row r="32" spans="1:13" x14ac:dyDescent="0.25">
      <c r="A32" s="8">
        <v>28</v>
      </c>
      <c r="B32" s="8">
        <v>2.77</v>
      </c>
      <c r="C32" s="8">
        <v>2.77</v>
      </c>
      <c r="D32" s="8">
        <v>5.1799999999999999E-2</v>
      </c>
      <c r="E32" s="8">
        <v>2.4899999999999999E-2</v>
      </c>
      <c r="F32" s="8">
        <v>0.42</v>
      </c>
      <c r="G32" s="8">
        <v>5</v>
      </c>
      <c r="H32" s="8">
        <v>1</v>
      </c>
      <c r="I32" s="8">
        <v>7.22E-2</v>
      </c>
      <c r="J32" s="1">
        <f t="shared" si="0"/>
        <v>5</v>
      </c>
      <c r="K32" s="1">
        <f t="shared" si="1"/>
        <v>1.444E-2</v>
      </c>
      <c r="L32" s="42">
        <f t="shared" si="2"/>
        <v>0</v>
      </c>
      <c r="M32" s="1">
        <f>M31-('PB1'!$D$33+'PB1'!$D$43+'PB1'!$D$43)</f>
        <v>2.0938112355040062E-15</v>
      </c>
    </row>
    <row r="33" spans="10:10" x14ac:dyDescent="0.25">
      <c r="J3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6"/>
  <sheetViews>
    <sheetView workbookViewId="0">
      <selection activeCell="P19" sqref="P19"/>
    </sheetView>
  </sheetViews>
  <sheetFormatPr defaultColWidth="8.85546875" defaultRowHeight="15" x14ac:dyDescent="0.25"/>
  <cols>
    <col min="1" max="1" width="9.42578125" customWidth="1"/>
    <col min="2" max="2" width="11.85546875" customWidth="1"/>
    <col min="3" max="3" width="12.140625" customWidth="1"/>
    <col min="4" max="4" width="10.42578125" customWidth="1"/>
    <col min="5" max="5" width="8.28515625" customWidth="1"/>
    <col min="6" max="6" width="10.85546875" customWidth="1"/>
    <col min="7" max="7" width="8.85546875" customWidth="1"/>
    <col min="8" max="8" width="10.7109375" customWidth="1"/>
    <col min="9" max="9" width="9.42578125" customWidth="1"/>
    <col min="10" max="10" width="12" style="16" customWidth="1"/>
    <col min="11" max="11" width="10.85546875" customWidth="1"/>
    <col min="12" max="12" width="10.5703125" style="50" bestFit="1" customWidth="1"/>
    <col min="13" max="13" width="13.140625" customWidth="1"/>
  </cols>
  <sheetData>
    <row r="1" spans="1:13" s="6" customFormat="1" ht="21" x14ac:dyDescent="0.35">
      <c r="A1" s="6" t="s">
        <v>12</v>
      </c>
      <c r="J1" s="35"/>
      <c r="L1" s="47"/>
    </row>
    <row r="2" spans="1:13" s="6" customFormat="1" ht="21" x14ac:dyDescent="0.35">
      <c r="J2" s="35"/>
      <c r="L2" s="47"/>
    </row>
    <row r="3" spans="1:13" s="38" customFormat="1" ht="63" x14ac:dyDescent="0.25">
      <c r="A3" s="4" t="s">
        <v>5</v>
      </c>
      <c r="B3" s="4" t="s">
        <v>66</v>
      </c>
      <c r="C3" s="4" t="s">
        <v>65</v>
      </c>
      <c r="D3" s="4" t="s">
        <v>6</v>
      </c>
      <c r="E3" s="4" t="s">
        <v>7</v>
      </c>
      <c r="F3" s="4" t="s">
        <v>9</v>
      </c>
      <c r="G3" s="4" t="s">
        <v>38</v>
      </c>
      <c r="H3" s="4" t="s">
        <v>35</v>
      </c>
      <c r="I3" s="4" t="s">
        <v>8</v>
      </c>
      <c r="J3" s="36" t="s">
        <v>15</v>
      </c>
      <c r="K3" s="4" t="s">
        <v>11</v>
      </c>
      <c r="L3" s="48" t="s">
        <v>37</v>
      </c>
      <c r="M3" s="4" t="s">
        <v>39</v>
      </c>
    </row>
    <row r="4" spans="1:13" s="7" customFormat="1" ht="15.75" x14ac:dyDescent="0.25">
      <c r="A4" s="3"/>
      <c r="B4" s="3"/>
      <c r="C4" s="3"/>
      <c r="D4" s="3"/>
      <c r="E4" s="3"/>
      <c r="F4" s="3"/>
      <c r="G4" s="3"/>
      <c r="I4" s="3"/>
      <c r="J4" s="37"/>
      <c r="K4" s="3"/>
      <c r="L4" s="49"/>
    </row>
    <row r="5" spans="1:13" x14ac:dyDescent="0.25">
      <c r="A5" s="1">
        <v>1</v>
      </c>
      <c r="B5" s="1">
        <v>4.32</v>
      </c>
      <c r="C5" s="1">
        <v>4.32</v>
      </c>
      <c r="D5" s="1">
        <v>0.12</v>
      </c>
      <c r="E5" s="1">
        <v>1.24E-2</v>
      </c>
      <c r="F5" s="1">
        <v>4.4900000000000002E-2</v>
      </c>
      <c r="G5" s="1">
        <v>5</v>
      </c>
      <c r="H5" s="1">
        <v>1</v>
      </c>
      <c r="I5" s="1">
        <v>4.8500000000000001E-3</v>
      </c>
      <c r="J5" s="8">
        <f t="shared" ref="J5:J26" si="0">G5*H5</f>
        <v>5</v>
      </c>
      <c r="K5" s="1">
        <f>I5/J5</f>
        <v>9.7000000000000005E-4</v>
      </c>
      <c r="L5" s="50">
        <v>100</v>
      </c>
      <c r="M5" s="1">
        <f>'LG1'!$E$36</f>
        <v>2.4339105555555554</v>
      </c>
    </row>
    <row r="6" spans="1:13" x14ac:dyDescent="0.25">
      <c r="A6" s="1">
        <v>2</v>
      </c>
      <c r="B6" s="1">
        <v>4.26</v>
      </c>
      <c r="C6" s="1">
        <v>4.26</v>
      </c>
      <c r="D6" s="1">
        <v>0.11799999999999999</v>
      </c>
      <c r="E6" s="1">
        <v>1.12E-2</v>
      </c>
      <c r="F6" s="1">
        <v>4.2299999999999997E-2</v>
      </c>
      <c r="G6" s="1">
        <v>5</v>
      </c>
      <c r="H6" s="1">
        <v>1</v>
      </c>
      <c r="I6" s="1">
        <v>4.81E-3</v>
      </c>
      <c r="J6" s="8">
        <f t="shared" si="0"/>
        <v>5</v>
      </c>
      <c r="K6" s="1">
        <f t="shared" ref="K6:K26" si="1">I6/J6</f>
        <v>9.6199999999999996E-4</v>
      </c>
      <c r="L6" s="50">
        <f>$L$5-((($M$5-M6)/$M$5)*100)</f>
        <v>95.012598609599237</v>
      </c>
      <c r="M6" s="1">
        <f>M5-('LG1'!$D$11+'LG1'!$D$32)</f>
        <v>2.3125216666666666</v>
      </c>
    </row>
    <row r="7" spans="1:13" x14ac:dyDescent="0.25">
      <c r="A7" s="1">
        <v>3</v>
      </c>
      <c r="B7" s="1">
        <v>4.21</v>
      </c>
      <c r="C7" s="1">
        <v>4.2</v>
      </c>
      <c r="D7" s="1">
        <v>0.11600000000000001</v>
      </c>
      <c r="E7" s="1">
        <v>1.04E-2</v>
      </c>
      <c r="F7" s="1">
        <v>4.0500000000000001E-2</v>
      </c>
      <c r="G7" s="1">
        <v>5</v>
      </c>
      <c r="H7" s="1">
        <v>1</v>
      </c>
      <c r="I7" s="1">
        <v>4.79E-3</v>
      </c>
      <c r="J7" s="8">
        <f t="shared" si="0"/>
        <v>5</v>
      </c>
      <c r="K7" s="1">
        <f t="shared" si="1"/>
        <v>9.5799999999999998E-4</v>
      </c>
      <c r="L7" s="50">
        <f t="shared" ref="L7:L26" si="2">$L$5-((($M$5-M7)/$M$5)*100)</f>
        <v>90.025197219198475</v>
      </c>
      <c r="M7" s="1">
        <f>M6-('LG1'!$D$11+'LG1'!$D$32)</f>
        <v>2.1911327777777778</v>
      </c>
    </row>
    <row r="8" spans="1:13" x14ac:dyDescent="0.25">
      <c r="A8" s="1">
        <v>4</v>
      </c>
      <c r="B8" s="1">
        <v>4.1399999999999997</v>
      </c>
      <c r="C8" s="1">
        <v>4.1399999999999997</v>
      </c>
      <c r="D8" s="1">
        <v>0.114</v>
      </c>
      <c r="E8" s="1">
        <v>1.0500000000000001E-2</v>
      </c>
      <c r="F8" s="1">
        <v>4.2000000000000003E-2</v>
      </c>
      <c r="G8" s="1">
        <v>5</v>
      </c>
      <c r="H8" s="1">
        <v>1</v>
      </c>
      <c r="I8" s="1">
        <v>5.0800000000000003E-3</v>
      </c>
      <c r="J8" s="8">
        <f t="shared" si="0"/>
        <v>5</v>
      </c>
      <c r="K8" s="1">
        <f t="shared" si="1"/>
        <v>1.016E-3</v>
      </c>
      <c r="L8" s="50">
        <f t="shared" si="2"/>
        <v>85.037795828797698</v>
      </c>
      <c r="M8" s="1">
        <f>M7-('LG1'!$D$11+'LG1'!$D$32)</f>
        <v>2.069743888888889</v>
      </c>
    </row>
    <row r="9" spans="1:13" x14ac:dyDescent="0.25">
      <c r="A9" s="1">
        <v>5</v>
      </c>
      <c r="B9" s="1">
        <v>4.09</v>
      </c>
      <c r="C9" s="1">
        <v>4.09</v>
      </c>
      <c r="D9" s="1">
        <v>0.112</v>
      </c>
      <c r="E9" s="1">
        <v>9.7999999999999997E-3</v>
      </c>
      <c r="F9" s="1">
        <v>4.0899999999999999E-2</v>
      </c>
      <c r="G9" s="1">
        <v>5</v>
      </c>
      <c r="H9" s="1">
        <v>1</v>
      </c>
      <c r="I9" s="1">
        <v>5.1999999999999998E-3</v>
      </c>
      <c r="J9" s="8">
        <f t="shared" si="0"/>
        <v>5</v>
      </c>
      <c r="K9" s="1">
        <f t="shared" si="1"/>
        <v>1.0399999999999999E-3</v>
      </c>
      <c r="L9" s="50">
        <f t="shared" si="2"/>
        <v>80.050394438396935</v>
      </c>
      <c r="M9" s="1">
        <f>M8-('LG1'!$D$11+'LG1'!$D$32)</f>
        <v>1.9483550000000003</v>
      </c>
    </row>
    <row r="10" spans="1:13" s="16" customFormat="1" x14ac:dyDescent="0.25">
      <c r="A10" s="8">
        <v>6</v>
      </c>
      <c r="B10" s="1">
        <v>4.04</v>
      </c>
      <c r="C10" s="1">
        <v>4.03</v>
      </c>
      <c r="D10" s="1">
        <v>0.11</v>
      </c>
      <c r="E10" s="1">
        <v>9.2800000000000001E-3</v>
      </c>
      <c r="F10" s="1">
        <v>3.9699999999999999E-2</v>
      </c>
      <c r="G10" s="1">
        <v>5</v>
      </c>
      <c r="H10" s="1">
        <v>1</v>
      </c>
      <c r="I10" s="1">
        <v>5.4000000000000003E-3</v>
      </c>
      <c r="J10" s="8">
        <f t="shared" si="0"/>
        <v>5</v>
      </c>
      <c r="K10" s="1">
        <f t="shared" si="1"/>
        <v>1.08E-3</v>
      </c>
      <c r="L10" s="50">
        <f t="shared" si="2"/>
        <v>75.062993047996173</v>
      </c>
      <c r="M10" s="1">
        <f>M9-('LG1'!$D$11+'LG1'!$D$32)</f>
        <v>1.8269661111111115</v>
      </c>
    </row>
    <row r="11" spans="1:13" x14ac:dyDescent="0.25">
      <c r="A11" s="1">
        <v>7</v>
      </c>
      <c r="B11" s="8">
        <v>3.98</v>
      </c>
      <c r="C11" s="1">
        <v>3.98</v>
      </c>
      <c r="D11" s="1">
        <v>0.108</v>
      </c>
      <c r="E11" s="1">
        <v>8.9700000000000005E-3</v>
      </c>
      <c r="F11" s="1">
        <v>0.04</v>
      </c>
      <c r="G11" s="1">
        <v>5</v>
      </c>
      <c r="H11" s="1">
        <v>1</v>
      </c>
      <c r="I11" s="1">
        <v>5.2500000000000003E-3</v>
      </c>
      <c r="J11" s="8">
        <f t="shared" si="0"/>
        <v>5</v>
      </c>
      <c r="K11" s="1">
        <f t="shared" si="1"/>
        <v>1.0500000000000002E-3</v>
      </c>
      <c r="L11" s="50">
        <f t="shared" si="2"/>
        <v>70.075591657595396</v>
      </c>
      <c r="M11" s="1">
        <f>M10-('LG1'!$D$11+'LG1'!$D$32)</f>
        <v>1.7055772222222227</v>
      </c>
    </row>
    <row r="12" spans="1:13" x14ac:dyDescent="0.25">
      <c r="A12" s="1">
        <v>8</v>
      </c>
      <c r="B12" s="1">
        <v>3.95</v>
      </c>
      <c r="C12" s="1">
        <v>3.94</v>
      </c>
      <c r="D12" s="1">
        <v>0.107</v>
      </c>
      <c r="E12" s="1">
        <v>9.0399999999999994E-3</v>
      </c>
      <c r="F12" s="1">
        <v>4.0800000000000003E-2</v>
      </c>
      <c r="G12" s="1">
        <v>5</v>
      </c>
      <c r="H12" s="1">
        <v>1</v>
      </c>
      <c r="I12" s="1">
        <v>5.4000000000000003E-3</v>
      </c>
      <c r="J12" s="8">
        <f t="shared" si="0"/>
        <v>5</v>
      </c>
      <c r="K12" s="1">
        <f t="shared" si="1"/>
        <v>1.08E-3</v>
      </c>
      <c r="L12" s="50">
        <f t="shared" si="2"/>
        <v>65.088190267194648</v>
      </c>
      <c r="M12" s="1">
        <f>M11-('LG1'!$D$11+'LG1'!$D$32)</f>
        <v>1.584188333333334</v>
      </c>
    </row>
    <row r="13" spans="1:13" x14ac:dyDescent="0.25">
      <c r="A13" s="1">
        <v>9</v>
      </c>
      <c r="B13" s="1">
        <v>3.9</v>
      </c>
      <c r="C13" s="1">
        <v>3.9</v>
      </c>
      <c r="D13" s="1">
        <v>0.105</v>
      </c>
      <c r="E13" s="1">
        <v>9.3100000000000006E-3</v>
      </c>
      <c r="F13" s="1">
        <v>4.1500000000000002E-2</v>
      </c>
      <c r="G13" s="1">
        <v>5</v>
      </c>
      <c r="H13" s="1">
        <v>1</v>
      </c>
      <c r="I13" s="1">
        <v>5.5500000000000002E-3</v>
      </c>
      <c r="J13" s="8">
        <f t="shared" si="0"/>
        <v>5</v>
      </c>
      <c r="K13" s="1">
        <f t="shared" si="1"/>
        <v>1.1100000000000001E-3</v>
      </c>
      <c r="L13" s="50">
        <f t="shared" si="2"/>
        <v>60.100788876793878</v>
      </c>
      <c r="M13" s="1">
        <f>M12-('LG1'!$D$11+'LG1'!$D$32)</f>
        <v>1.4627994444444452</v>
      </c>
    </row>
    <row r="14" spans="1:13" x14ac:dyDescent="0.25">
      <c r="A14" s="1">
        <v>10</v>
      </c>
      <c r="B14" s="1">
        <v>3.85</v>
      </c>
      <c r="C14" s="1">
        <v>3.85</v>
      </c>
      <c r="D14" s="1">
        <v>0.104</v>
      </c>
      <c r="E14" s="1">
        <v>8.7600000000000004E-3</v>
      </c>
      <c r="F14" s="1">
        <v>3.9E-2</v>
      </c>
      <c r="G14" s="1">
        <v>5</v>
      </c>
      <c r="H14" s="1">
        <v>1</v>
      </c>
      <c r="I14" s="1">
        <v>4.7099999999999998E-3</v>
      </c>
      <c r="J14" s="8">
        <f t="shared" si="0"/>
        <v>5</v>
      </c>
      <c r="K14" s="1">
        <f t="shared" si="1"/>
        <v>9.4199999999999991E-4</v>
      </c>
      <c r="L14" s="50">
        <f t="shared" si="2"/>
        <v>55.113387486393108</v>
      </c>
      <c r="M14" s="1">
        <f>M13-('LG1'!$D$11+'LG1'!$D$32)</f>
        <v>1.3414105555555564</v>
      </c>
    </row>
    <row r="15" spans="1:13" x14ac:dyDescent="0.25">
      <c r="A15" s="1">
        <v>11</v>
      </c>
      <c r="B15" s="1">
        <v>3.82</v>
      </c>
      <c r="C15" s="1">
        <v>3.82</v>
      </c>
      <c r="D15" s="1">
        <v>0.10299999999999999</v>
      </c>
      <c r="E15" s="1">
        <v>8.2400000000000008E-3</v>
      </c>
      <c r="F15" s="1">
        <v>3.6400000000000002E-2</v>
      </c>
      <c r="G15" s="1">
        <v>5</v>
      </c>
      <c r="H15" s="1">
        <v>1</v>
      </c>
      <c r="I15" s="1">
        <v>3.7299999999999998E-3</v>
      </c>
      <c r="J15" s="8">
        <f t="shared" si="0"/>
        <v>5</v>
      </c>
      <c r="K15" s="1">
        <f t="shared" si="1"/>
        <v>7.4599999999999992E-4</v>
      </c>
      <c r="L15" s="50">
        <f t="shared" si="2"/>
        <v>50.125986095992339</v>
      </c>
      <c r="M15" s="1">
        <f>M14-('LG1'!$D$11+'LG1'!$D$32)</f>
        <v>1.2200216666666677</v>
      </c>
    </row>
    <row r="16" spans="1:13" x14ac:dyDescent="0.25">
      <c r="A16" s="1">
        <v>12</v>
      </c>
      <c r="B16" s="1">
        <v>3.8</v>
      </c>
      <c r="C16" s="1">
        <v>3.8</v>
      </c>
      <c r="D16" s="1">
        <v>0.10199999999999999</v>
      </c>
      <c r="E16" s="1">
        <v>7.8399999999999997E-3</v>
      </c>
      <c r="F16" s="1">
        <v>3.4700000000000002E-2</v>
      </c>
      <c r="G16" s="1">
        <v>5</v>
      </c>
      <c r="H16" s="1">
        <v>1</v>
      </c>
      <c r="I16" s="1">
        <v>3.5100000000000001E-3</v>
      </c>
      <c r="J16" s="8">
        <f t="shared" si="0"/>
        <v>5</v>
      </c>
      <c r="K16" s="1">
        <f t="shared" si="1"/>
        <v>7.0200000000000004E-4</v>
      </c>
      <c r="L16" s="50">
        <f t="shared" si="2"/>
        <v>45.138584705591576</v>
      </c>
      <c r="M16" s="1">
        <f>M15-('LG1'!$D$11+'LG1'!$D$32)</f>
        <v>1.0986327777777789</v>
      </c>
    </row>
    <row r="17" spans="1:13" x14ac:dyDescent="0.25">
      <c r="A17" s="1">
        <v>13</v>
      </c>
      <c r="B17" s="1">
        <v>3.78</v>
      </c>
      <c r="C17" s="1">
        <v>3.78</v>
      </c>
      <c r="D17" s="1">
        <v>0.10199999999999999</v>
      </c>
      <c r="E17" s="1">
        <v>7.6699999999999997E-3</v>
      </c>
      <c r="F17" s="1">
        <v>3.4000000000000002E-2</v>
      </c>
      <c r="G17" s="1">
        <v>5</v>
      </c>
      <c r="H17" s="1">
        <v>1</v>
      </c>
      <c r="I17" s="1">
        <v>3.6700000000000001E-3</v>
      </c>
      <c r="J17" s="8">
        <f t="shared" si="0"/>
        <v>5</v>
      </c>
      <c r="K17" s="1">
        <f t="shared" si="1"/>
        <v>7.3400000000000006E-4</v>
      </c>
      <c r="L17" s="50">
        <f t="shared" si="2"/>
        <v>40.151183315190806</v>
      </c>
      <c r="M17" s="1">
        <f>M16-('LG1'!$D$11+'LG1'!$D$32)</f>
        <v>0.97724388888889002</v>
      </c>
    </row>
    <row r="18" spans="1:13" x14ac:dyDescent="0.25">
      <c r="A18" s="1">
        <v>14</v>
      </c>
      <c r="B18" s="1">
        <v>3.78</v>
      </c>
      <c r="C18" s="1">
        <v>3.77</v>
      </c>
      <c r="D18" s="1">
        <v>0.10100000000000001</v>
      </c>
      <c r="E18" s="1">
        <v>7.8200000000000006E-3</v>
      </c>
      <c r="F18" s="1">
        <v>3.44E-2</v>
      </c>
      <c r="G18" s="1">
        <v>5</v>
      </c>
      <c r="H18" s="1">
        <v>1</v>
      </c>
      <c r="I18" s="1">
        <v>3.5000000000000001E-3</v>
      </c>
      <c r="J18" s="8">
        <f t="shared" si="0"/>
        <v>5</v>
      </c>
      <c r="K18" s="1">
        <f t="shared" si="1"/>
        <v>6.9999999999999999E-4</v>
      </c>
      <c r="L18" s="50">
        <f t="shared" si="2"/>
        <v>35.163781924790044</v>
      </c>
      <c r="M18" s="1">
        <f>M17-('LG1'!$D$11+'LG1'!$D$32)</f>
        <v>0.85585500000000114</v>
      </c>
    </row>
    <row r="19" spans="1:13" x14ac:dyDescent="0.25">
      <c r="A19" s="1">
        <v>15</v>
      </c>
      <c r="B19" s="1">
        <v>3.77</v>
      </c>
      <c r="C19" s="1">
        <v>3.77</v>
      </c>
      <c r="D19" s="1">
        <v>0.10100000000000001</v>
      </c>
      <c r="E19" s="1">
        <v>7.9600000000000001E-3</v>
      </c>
      <c r="F19" s="1">
        <v>3.5099999999999999E-2</v>
      </c>
      <c r="G19" s="1">
        <v>5</v>
      </c>
      <c r="H19" s="1">
        <v>1</v>
      </c>
      <c r="I19" s="1">
        <v>3.62E-3</v>
      </c>
      <c r="J19" s="8">
        <f t="shared" si="0"/>
        <v>5</v>
      </c>
      <c r="K19" s="1">
        <f t="shared" si="1"/>
        <v>7.2400000000000003E-4</v>
      </c>
      <c r="L19" s="50">
        <f t="shared" si="2"/>
        <v>30.176380534389253</v>
      </c>
      <c r="M19" s="1">
        <f>M18-('LG1'!$D$11+'LG1'!$D$32)</f>
        <v>0.73446611111111226</v>
      </c>
    </row>
    <row r="20" spans="1:13" x14ac:dyDescent="0.25">
      <c r="A20" s="1">
        <v>16</v>
      </c>
      <c r="B20" s="1">
        <v>3.76</v>
      </c>
      <c r="C20" s="8">
        <v>3.76</v>
      </c>
      <c r="D20" s="1">
        <v>0.10299999999999999</v>
      </c>
      <c r="E20" s="1">
        <v>1.06E-2</v>
      </c>
      <c r="F20" s="1">
        <v>4.5199999999999997E-2</v>
      </c>
      <c r="G20" s="1">
        <v>5</v>
      </c>
      <c r="H20" s="1">
        <v>1</v>
      </c>
      <c r="I20" s="1">
        <v>3.8500000000000001E-3</v>
      </c>
      <c r="J20" s="8">
        <f t="shared" si="0"/>
        <v>5</v>
      </c>
      <c r="K20" s="1">
        <f t="shared" si="1"/>
        <v>7.7000000000000007E-4</v>
      </c>
      <c r="L20" s="50">
        <f t="shared" si="2"/>
        <v>25.188979143988504</v>
      </c>
      <c r="M20" s="1">
        <f>M19-('LG1'!$D$11+'LG1'!$D$32)</f>
        <v>0.61307722222222338</v>
      </c>
    </row>
    <row r="21" spans="1:13" x14ac:dyDescent="0.25">
      <c r="A21" s="1">
        <v>17</v>
      </c>
      <c r="B21" s="1">
        <v>3.74</v>
      </c>
      <c r="C21" s="1">
        <v>3.74</v>
      </c>
      <c r="D21" s="1">
        <v>0.10299999999999999</v>
      </c>
      <c r="E21" s="1">
        <v>8.4100000000000008E-3</v>
      </c>
      <c r="F21" s="1">
        <v>4.2700000000000002E-2</v>
      </c>
      <c r="G21" s="1">
        <v>5</v>
      </c>
      <c r="H21" s="1">
        <v>1</v>
      </c>
      <c r="I21" s="1">
        <v>3.9300000000000003E-3</v>
      </c>
      <c r="J21" s="8">
        <f t="shared" si="0"/>
        <v>5</v>
      </c>
      <c r="K21" s="1">
        <f t="shared" si="1"/>
        <v>7.8600000000000002E-4</v>
      </c>
      <c r="L21" s="50">
        <f t="shared" si="2"/>
        <v>20.201577753587728</v>
      </c>
      <c r="M21" s="1">
        <f>M20-('LG1'!$D$11+'LG1'!$D$32)</f>
        <v>0.4916883333333345</v>
      </c>
    </row>
    <row r="22" spans="1:13" x14ac:dyDescent="0.25">
      <c r="A22" s="1">
        <v>18</v>
      </c>
      <c r="B22" s="1">
        <v>3.69</v>
      </c>
      <c r="C22" s="1">
        <v>3.7</v>
      </c>
      <c r="D22" s="1">
        <v>0.1</v>
      </c>
      <c r="E22" s="1">
        <v>1.0999999999999999E-2</v>
      </c>
      <c r="F22" s="1">
        <v>4.7300000000000002E-2</v>
      </c>
      <c r="G22" s="1">
        <v>5</v>
      </c>
      <c r="H22" s="1">
        <v>1</v>
      </c>
      <c r="I22" s="1">
        <v>4.1599999999999996E-3</v>
      </c>
      <c r="J22" s="8">
        <f t="shared" si="0"/>
        <v>5</v>
      </c>
      <c r="K22" s="1">
        <f t="shared" si="1"/>
        <v>8.3199999999999995E-4</v>
      </c>
      <c r="L22" s="50">
        <f t="shared" si="2"/>
        <v>15.214176363186965</v>
      </c>
      <c r="M22" s="1">
        <f>M21-('LG1'!$D$11+'LG1'!$D$32)</f>
        <v>0.37029944444444562</v>
      </c>
    </row>
    <row r="23" spans="1:13" x14ac:dyDescent="0.25">
      <c r="A23" s="1">
        <v>19</v>
      </c>
      <c r="B23" s="1">
        <v>3.67</v>
      </c>
      <c r="C23" s="1">
        <v>3.66</v>
      </c>
      <c r="D23" s="1">
        <v>9.8400000000000001E-2</v>
      </c>
      <c r="E23" s="1">
        <v>1.3299999999999999E-2</v>
      </c>
      <c r="F23" s="1">
        <v>5.7299999999999997E-2</v>
      </c>
      <c r="G23" s="1">
        <v>5</v>
      </c>
      <c r="H23" s="1">
        <v>1</v>
      </c>
      <c r="I23" s="1">
        <v>5.0499999999999998E-3</v>
      </c>
      <c r="J23" s="8">
        <f t="shared" si="0"/>
        <v>5</v>
      </c>
      <c r="K23" s="1">
        <f t="shared" si="1"/>
        <v>1.01E-3</v>
      </c>
      <c r="L23" s="50">
        <f t="shared" si="2"/>
        <v>10.226774972786174</v>
      </c>
      <c r="M23" s="1">
        <f>M22-('LG1'!$D$11+'LG1'!$D$32)</f>
        <v>0.24891055555555675</v>
      </c>
    </row>
    <row r="24" spans="1:13" s="16" customFormat="1" x14ac:dyDescent="0.25">
      <c r="A24" s="8">
        <v>20</v>
      </c>
      <c r="B24" s="1">
        <v>3.56</v>
      </c>
      <c r="C24" s="1">
        <v>3.57</v>
      </c>
      <c r="D24" s="1">
        <v>9.5200000000000007E-2</v>
      </c>
      <c r="E24" s="1">
        <v>1.5900000000000001E-2</v>
      </c>
      <c r="F24" s="1">
        <v>7.0199999999999999E-2</v>
      </c>
      <c r="G24" s="1">
        <v>5</v>
      </c>
      <c r="H24" s="1">
        <v>1</v>
      </c>
      <c r="I24" s="1">
        <v>6.0600000000000003E-3</v>
      </c>
      <c r="J24" s="8">
        <f t="shared" si="0"/>
        <v>5</v>
      </c>
      <c r="K24" s="1">
        <f t="shared" si="1"/>
        <v>1.212E-3</v>
      </c>
      <c r="L24" s="50">
        <f t="shared" si="2"/>
        <v>5.2393735823854257</v>
      </c>
      <c r="M24" s="1">
        <f>M23-('LG1'!$D$11+'LG1'!$D$32)</f>
        <v>0.12752166666666787</v>
      </c>
    </row>
    <row r="25" spans="1:13" x14ac:dyDescent="0.25">
      <c r="A25" s="1">
        <v>21</v>
      </c>
      <c r="B25" s="8">
        <v>3.09</v>
      </c>
      <c r="C25" s="1">
        <v>3.11</v>
      </c>
      <c r="D25" s="1">
        <v>7.9799999999999996E-2</v>
      </c>
      <c r="E25" s="1">
        <v>1.9099999999999999E-2</v>
      </c>
      <c r="F25" s="1">
        <v>9.74E-2</v>
      </c>
      <c r="G25" s="1">
        <v>5</v>
      </c>
      <c r="H25" s="1">
        <v>1</v>
      </c>
      <c r="I25" s="1">
        <v>1.17E-2</v>
      </c>
      <c r="J25" s="8">
        <f t="shared" si="0"/>
        <v>5</v>
      </c>
      <c r="K25" s="1">
        <f t="shared" si="1"/>
        <v>2.3400000000000001E-3</v>
      </c>
      <c r="L25" s="50">
        <f t="shared" si="2"/>
        <v>0.25197219198464893</v>
      </c>
      <c r="M25" s="1">
        <f>M24-('LG1'!$D$11+'LG1'!$D$32)</f>
        <v>6.132777777778986E-3</v>
      </c>
    </row>
    <row r="26" spans="1:13" s="16" customFormat="1" x14ac:dyDescent="0.25">
      <c r="A26" s="8">
        <v>22</v>
      </c>
      <c r="B26" s="8">
        <v>3.02</v>
      </c>
      <c r="C26" s="8">
        <v>3.03</v>
      </c>
      <c r="D26" s="8">
        <v>7.6700000000000004E-2</v>
      </c>
      <c r="E26" s="8">
        <v>0.02</v>
      </c>
      <c r="F26" s="8">
        <v>0.107</v>
      </c>
      <c r="G26" s="8">
        <v>5</v>
      </c>
      <c r="H26" s="8">
        <v>1</v>
      </c>
      <c r="I26" s="8">
        <v>1.7299999999999999E-2</v>
      </c>
      <c r="J26" s="8">
        <f t="shared" si="0"/>
        <v>5</v>
      </c>
      <c r="K26" s="8">
        <f t="shared" si="1"/>
        <v>3.46E-3</v>
      </c>
      <c r="L26" s="88">
        <f t="shared" si="2"/>
        <v>0</v>
      </c>
      <c r="M26" s="8">
        <f>M25-('LG1'!$D$22+'LG1'!$D$32+'LG1'!$D$32)</f>
        <v>1.2082349010178461E-15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32"/>
  <sheetViews>
    <sheetView topLeftCell="A3" workbookViewId="0">
      <selection activeCell="P14" sqref="P14"/>
    </sheetView>
  </sheetViews>
  <sheetFormatPr defaultColWidth="8.85546875" defaultRowHeight="15" x14ac:dyDescent="0.25"/>
  <cols>
    <col min="2" max="2" width="11.7109375" customWidth="1"/>
    <col min="3" max="3" width="11.140625" customWidth="1"/>
    <col min="4" max="5" width="13.42578125" customWidth="1"/>
    <col min="6" max="6" width="11.28515625" customWidth="1"/>
    <col min="7" max="7" width="8.42578125" customWidth="1"/>
    <col min="8" max="8" width="11.140625" customWidth="1"/>
    <col min="9" max="9" width="10.28515625" customWidth="1"/>
    <col min="10" max="10" width="11.7109375" customWidth="1"/>
    <col min="11" max="11" width="12" customWidth="1"/>
    <col min="12" max="12" width="10.42578125" style="46" customWidth="1"/>
    <col min="13" max="13" width="14.85546875" hidden="1" customWidth="1"/>
  </cols>
  <sheetData>
    <row r="1" spans="1:13" s="6" customFormat="1" ht="21" x14ac:dyDescent="0.35">
      <c r="A1" s="6" t="s">
        <v>14</v>
      </c>
      <c r="L1" s="44"/>
    </row>
    <row r="2" spans="1:13" s="6" customFormat="1" ht="21" x14ac:dyDescent="0.35">
      <c r="L2" s="44"/>
    </row>
    <row r="3" spans="1:13" s="39" customFormat="1" ht="63" x14ac:dyDescent="0.25">
      <c r="A3" s="4" t="s">
        <v>5</v>
      </c>
      <c r="B3" s="4" t="s">
        <v>64</v>
      </c>
      <c r="C3" s="4" t="s">
        <v>65</v>
      </c>
      <c r="D3" s="4" t="s">
        <v>6</v>
      </c>
      <c r="E3" s="4" t="s">
        <v>7</v>
      </c>
      <c r="F3" s="4" t="s">
        <v>9</v>
      </c>
      <c r="G3" s="4" t="s">
        <v>38</v>
      </c>
      <c r="H3" s="4" t="s">
        <v>35</v>
      </c>
      <c r="I3" s="4" t="s">
        <v>8</v>
      </c>
      <c r="J3" s="4" t="s">
        <v>15</v>
      </c>
      <c r="K3" s="4" t="s">
        <v>11</v>
      </c>
      <c r="L3" s="45" t="s">
        <v>13</v>
      </c>
      <c r="M3" s="4" t="s">
        <v>39</v>
      </c>
    </row>
    <row r="4" spans="1:13" s="5" customFormat="1" ht="15.75" x14ac:dyDescent="0.25">
      <c r="A4" s="3"/>
      <c r="B4" s="3"/>
      <c r="C4" s="3"/>
      <c r="D4" s="3"/>
      <c r="E4" s="3"/>
      <c r="F4" s="3"/>
      <c r="G4" s="3"/>
      <c r="I4" s="3"/>
      <c r="J4" s="3"/>
      <c r="K4" s="3"/>
      <c r="L4" s="52"/>
    </row>
    <row r="5" spans="1:13" x14ac:dyDescent="0.25">
      <c r="A5" s="8">
        <v>1</v>
      </c>
      <c r="B5" s="8">
        <v>4.17</v>
      </c>
      <c r="C5" s="8">
        <v>4.17</v>
      </c>
      <c r="D5" s="8">
        <v>6.6699999999999995E-2</v>
      </c>
      <c r="E5" s="8">
        <v>1.3899999999999999E-2</v>
      </c>
      <c r="F5" s="8">
        <v>8.9499999999999996E-2</v>
      </c>
      <c r="G5" s="8">
        <v>5</v>
      </c>
      <c r="H5" s="8">
        <v>1</v>
      </c>
      <c r="I5" s="8">
        <v>4.3600000000000002E-3</v>
      </c>
      <c r="J5" s="8">
        <f t="shared" ref="J5:J32" si="0">G5/H5</f>
        <v>5</v>
      </c>
      <c r="K5" s="8">
        <f>I5/J5</f>
        <v>8.7200000000000005E-4</v>
      </c>
      <c r="L5" s="43">
        <v>100</v>
      </c>
      <c r="M5" s="8">
        <f>'PB2'!$E$47</f>
        <v>3.0824688888888891</v>
      </c>
    </row>
    <row r="6" spans="1:13" x14ac:dyDescent="0.25">
      <c r="A6" s="8">
        <v>2</v>
      </c>
      <c r="B6" s="8">
        <v>4.1100000000000003</v>
      </c>
      <c r="C6" s="8">
        <v>4.1100000000000003</v>
      </c>
      <c r="D6" s="8">
        <v>6.5699999999999995E-2</v>
      </c>
      <c r="E6" s="8">
        <v>0.01</v>
      </c>
      <c r="F6" s="8">
        <v>6.3299999999999995E-2</v>
      </c>
      <c r="G6" s="8">
        <v>5</v>
      </c>
      <c r="H6" s="8">
        <v>1</v>
      </c>
      <c r="I6" s="8">
        <v>3.47E-3</v>
      </c>
      <c r="J6" s="8">
        <f t="shared" si="0"/>
        <v>5</v>
      </c>
      <c r="K6" s="8">
        <f t="shared" ref="K6:K32" si="1">I6/J6</f>
        <v>6.9399999999999996E-4</v>
      </c>
      <c r="L6" s="43">
        <f>$L$5-((($M$5-M6)/$M$5)*100)</f>
        <v>96.061958992467083</v>
      </c>
      <c r="M6" s="8">
        <f>M5-('PB2'!$D$11+'PB2'!$D$43)</f>
        <v>2.9610800000000004</v>
      </c>
    </row>
    <row r="7" spans="1:13" x14ac:dyDescent="0.25">
      <c r="A7" s="8">
        <v>3</v>
      </c>
      <c r="B7" s="8">
        <v>4.08</v>
      </c>
      <c r="C7" s="8">
        <v>4.07</v>
      </c>
      <c r="D7" s="8">
        <v>6.5799999999999997E-2</v>
      </c>
      <c r="E7" s="8">
        <v>7.1500000000000001E-3</v>
      </c>
      <c r="F7" s="8">
        <v>5.0200000000000002E-2</v>
      </c>
      <c r="G7" s="8">
        <v>5</v>
      </c>
      <c r="H7" s="8">
        <v>1</v>
      </c>
      <c r="I7" s="8">
        <v>3.3899999999999998E-3</v>
      </c>
      <c r="J7" s="8">
        <f t="shared" si="0"/>
        <v>5</v>
      </c>
      <c r="K7" s="8">
        <f t="shared" si="1"/>
        <v>6.78E-4</v>
      </c>
      <c r="L7" s="43">
        <f t="shared" ref="L7:L32" si="2">$L$5-((($M$5-M7)/$M$5)*100)</f>
        <v>92.123917984934167</v>
      </c>
      <c r="M7" s="8">
        <f>M6-('PB2'!$D$11+'PB2'!$D$43)</f>
        <v>2.8396911111111116</v>
      </c>
    </row>
    <row r="8" spans="1:13" x14ac:dyDescent="0.25">
      <c r="A8" s="8">
        <v>4</v>
      </c>
      <c r="B8" s="8">
        <v>4.04</v>
      </c>
      <c r="C8" s="8">
        <v>4.03</v>
      </c>
      <c r="D8" s="8">
        <v>6.4399999999999999E-2</v>
      </c>
      <c r="E8" s="8">
        <v>6.7999999999999996E-3</v>
      </c>
      <c r="F8" s="8">
        <v>4.6100000000000002E-2</v>
      </c>
      <c r="G8" s="8">
        <v>5</v>
      </c>
      <c r="H8" s="8">
        <v>1</v>
      </c>
      <c r="I8" s="8">
        <v>3.7699999999999999E-3</v>
      </c>
      <c r="J8" s="8">
        <f t="shared" si="0"/>
        <v>5</v>
      </c>
      <c r="K8" s="8">
        <f t="shared" si="1"/>
        <v>7.54E-4</v>
      </c>
      <c r="L8" s="43">
        <f t="shared" si="2"/>
        <v>88.18587697740125</v>
      </c>
      <c r="M8" s="8">
        <f>M7-('PB2'!$D$11+'PB2'!$D$43)</f>
        <v>2.7183022222222228</v>
      </c>
    </row>
    <row r="9" spans="1:13" x14ac:dyDescent="0.25">
      <c r="A9" s="8">
        <v>5</v>
      </c>
      <c r="B9" s="8">
        <v>3.99</v>
      </c>
      <c r="C9" s="8">
        <v>3.98</v>
      </c>
      <c r="D9" s="8">
        <v>6.4500000000000002E-2</v>
      </c>
      <c r="E9" s="8">
        <v>4.9500000000000004E-3</v>
      </c>
      <c r="F9" s="8">
        <v>4.1700000000000001E-2</v>
      </c>
      <c r="G9" s="8">
        <v>5</v>
      </c>
      <c r="H9" s="8">
        <v>1</v>
      </c>
      <c r="I9" s="8">
        <v>3.8600000000000001E-3</v>
      </c>
      <c r="J9" s="8">
        <f t="shared" si="0"/>
        <v>5</v>
      </c>
      <c r="K9" s="8">
        <f t="shared" si="1"/>
        <v>7.7200000000000001E-4</v>
      </c>
      <c r="L9" s="43">
        <f t="shared" si="2"/>
        <v>84.247835969868333</v>
      </c>
      <c r="M9" s="8">
        <f>M8-('PB2'!$D$11+'PB2'!$D$43)</f>
        <v>2.5969133333333341</v>
      </c>
    </row>
    <row r="10" spans="1:13" s="16" customFormat="1" x14ac:dyDescent="0.25">
      <c r="A10" s="8">
        <v>6</v>
      </c>
      <c r="B10" s="8">
        <v>3.95</v>
      </c>
      <c r="C10" s="8">
        <v>3.94</v>
      </c>
      <c r="D10" s="8">
        <v>6.4799999999999996E-2</v>
      </c>
      <c r="E10" s="8">
        <v>3.5100000000000001E-3</v>
      </c>
      <c r="F10" s="8">
        <v>4.1599999999999998E-2</v>
      </c>
      <c r="G10" s="8">
        <v>5</v>
      </c>
      <c r="H10" s="8">
        <v>1</v>
      </c>
      <c r="I10" s="8">
        <v>3.7699999999999999E-3</v>
      </c>
      <c r="J10" s="8">
        <f t="shared" si="0"/>
        <v>5</v>
      </c>
      <c r="K10" s="8">
        <f t="shared" si="1"/>
        <v>7.54E-4</v>
      </c>
      <c r="L10" s="43">
        <f t="shared" si="2"/>
        <v>80.309794962335403</v>
      </c>
      <c r="M10" s="8">
        <f>M9-('PB2'!$D$11+'PB2'!$D$43)</f>
        <v>2.4755244444444453</v>
      </c>
    </row>
    <row r="11" spans="1:13" x14ac:dyDescent="0.25">
      <c r="A11" s="8">
        <v>7</v>
      </c>
      <c r="B11" s="8">
        <v>3.91</v>
      </c>
      <c r="C11" s="8">
        <v>3.91</v>
      </c>
      <c r="D11" s="8">
        <v>6.4199999999999993E-2</v>
      </c>
      <c r="E11" s="8">
        <v>3.3600000000000001E-3</v>
      </c>
      <c r="F11" s="8">
        <v>4.2999999999999997E-2</v>
      </c>
      <c r="G11" s="8">
        <v>5</v>
      </c>
      <c r="H11" s="8">
        <v>1</v>
      </c>
      <c r="I11" s="8">
        <v>3.9100000000000003E-3</v>
      </c>
      <c r="J11" s="8">
        <f t="shared" si="0"/>
        <v>5</v>
      </c>
      <c r="K11" s="8">
        <f t="shared" si="1"/>
        <v>7.8200000000000003E-4</v>
      </c>
      <c r="L11" s="43">
        <f t="shared" si="2"/>
        <v>76.371753954802486</v>
      </c>
      <c r="M11" s="8">
        <f>M10-('PB2'!$D$11+'PB2'!$D$43)</f>
        <v>2.3541355555555565</v>
      </c>
    </row>
    <row r="12" spans="1:13" x14ac:dyDescent="0.25">
      <c r="A12" s="8">
        <v>8</v>
      </c>
      <c r="B12" s="8">
        <v>3.88</v>
      </c>
      <c r="C12" s="8">
        <v>3.87</v>
      </c>
      <c r="D12" s="8">
        <v>6.3899999999999998E-2</v>
      </c>
      <c r="E12" s="8">
        <v>3.3899999999999998E-3</v>
      </c>
      <c r="F12" s="8">
        <v>4.3499999999999997E-2</v>
      </c>
      <c r="G12" s="8">
        <v>5</v>
      </c>
      <c r="H12" s="8">
        <v>1</v>
      </c>
      <c r="I12" s="8">
        <v>4.0499999999999998E-3</v>
      </c>
      <c r="J12" s="8">
        <f t="shared" si="0"/>
        <v>5</v>
      </c>
      <c r="K12" s="8">
        <f t="shared" si="1"/>
        <v>8.0999999999999996E-4</v>
      </c>
      <c r="L12" s="43">
        <f t="shared" si="2"/>
        <v>72.433712947269569</v>
      </c>
      <c r="M12" s="8">
        <f>M11-('PB2'!$D$11+'PB2'!$D$43)</f>
        <v>2.2327466666666678</v>
      </c>
    </row>
    <row r="13" spans="1:13" x14ac:dyDescent="0.25">
      <c r="A13" s="8">
        <v>9</v>
      </c>
      <c r="B13" s="8">
        <v>3.85</v>
      </c>
      <c r="C13" s="8">
        <v>3.84</v>
      </c>
      <c r="D13" s="8">
        <v>6.3200000000000006E-2</v>
      </c>
      <c r="E13" s="8">
        <v>3.31E-3</v>
      </c>
      <c r="F13" s="8">
        <v>4.2599999999999999E-2</v>
      </c>
      <c r="G13" s="8">
        <v>5</v>
      </c>
      <c r="H13" s="8">
        <v>1</v>
      </c>
      <c r="I13" s="8">
        <v>3.98E-3</v>
      </c>
      <c r="J13" s="8">
        <f t="shared" si="0"/>
        <v>5</v>
      </c>
      <c r="K13" s="8">
        <f t="shared" si="1"/>
        <v>7.9600000000000005E-4</v>
      </c>
      <c r="L13" s="43">
        <f t="shared" si="2"/>
        <v>68.495671939736653</v>
      </c>
      <c r="M13" s="8">
        <f>M12-('PB2'!$D$11+'PB2'!$D$43)</f>
        <v>2.111357777777779</v>
      </c>
    </row>
    <row r="14" spans="1:13" x14ac:dyDescent="0.25">
      <c r="A14" s="8">
        <v>10</v>
      </c>
      <c r="B14" s="8">
        <v>3.81</v>
      </c>
      <c r="C14" s="8">
        <v>3.81</v>
      </c>
      <c r="D14" s="8">
        <v>6.8500000000000005E-2</v>
      </c>
      <c r="E14" s="8">
        <v>3.2000000000000002E-3</v>
      </c>
      <c r="F14" s="8">
        <v>4.1200000000000001E-2</v>
      </c>
      <c r="G14" s="8">
        <v>5</v>
      </c>
      <c r="H14" s="8">
        <v>1</v>
      </c>
      <c r="I14" s="8">
        <v>4.0400000000000002E-3</v>
      </c>
      <c r="J14" s="8">
        <f t="shared" si="0"/>
        <v>5</v>
      </c>
      <c r="K14" s="8">
        <f t="shared" si="1"/>
        <v>8.0800000000000002E-4</v>
      </c>
      <c r="L14" s="43">
        <f t="shared" si="2"/>
        <v>64.557630932203736</v>
      </c>
      <c r="M14" s="8">
        <f>M13-('PB2'!$D$11+'PB2'!$D$43)</f>
        <v>1.9899688888888902</v>
      </c>
    </row>
    <row r="15" spans="1:13" x14ac:dyDescent="0.25">
      <c r="A15" s="8">
        <v>11</v>
      </c>
      <c r="B15" s="8">
        <v>3.78</v>
      </c>
      <c r="C15" s="8">
        <v>3.77</v>
      </c>
      <c r="D15" s="8">
        <v>6.1800000000000001E-2</v>
      </c>
      <c r="E15" s="8">
        <v>2.99E-3</v>
      </c>
      <c r="F15" s="8">
        <v>3.9600000000000003E-2</v>
      </c>
      <c r="G15" s="8">
        <v>5</v>
      </c>
      <c r="H15" s="8">
        <v>1</v>
      </c>
      <c r="I15" s="8">
        <v>4.2100000000000002E-3</v>
      </c>
      <c r="J15" s="8">
        <f t="shared" si="0"/>
        <v>5</v>
      </c>
      <c r="K15" s="8">
        <f t="shared" si="1"/>
        <v>8.4200000000000008E-4</v>
      </c>
      <c r="L15" s="43">
        <f t="shared" si="2"/>
        <v>60.619589924670812</v>
      </c>
      <c r="M15" s="8">
        <f>M14-('PB2'!$D$11+'PB2'!$D$43)</f>
        <v>1.8685800000000015</v>
      </c>
    </row>
    <row r="16" spans="1:13" x14ac:dyDescent="0.25">
      <c r="A16" s="8">
        <v>12</v>
      </c>
      <c r="B16" s="8">
        <v>3.73</v>
      </c>
      <c r="C16" s="8">
        <v>3.72</v>
      </c>
      <c r="D16" s="8">
        <v>6.08E-2</v>
      </c>
      <c r="E16" s="8">
        <v>2.5799999999999998E-3</v>
      </c>
      <c r="F16" s="8">
        <v>3.5400000000000001E-2</v>
      </c>
      <c r="G16" s="8">
        <v>5</v>
      </c>
      <c r="H16" s="8">
        <v>1</v>
      </c>
      <c r="I16" s="8">
        <v>4.1999999999999997E-3</v>
      </c>
      <c r="J16" s="8">
        <f t="shared" si="0"/>
        <v>5</v>
      </c>
      <c r="K16" s="8">
        <f t="shared" si="1"/>
        <v>8.3999999999999993E-4</v>
      </c>
      <c r="L16" s="43">
        <f t="shared" si="2"/>
        <v>56.681548917137896</v>
      </c>
      <c r="M16" s="8">
        <f>M15-('PB2'!$D$11+'PB2'!$D$43)</f>
        <v>1.7471911111111127</v>
      </c>
    </row>
    <row r="17" spans="1:13" x14ac:dyDescent="0.25">
      <c r="A17" s="8">
        <v>13</v>
      </c>
      <c r="B17" s="8">
        <v>3.68</v>
      </c>
      <c r="C17" s="8">
        <v>3.68</v>
      </c>
      <c r="D17" s="8">
        <v>6.0400000000000002E-2</v>
      </c>
      <c r="E17" s="8">
        <v>1.57E-3</v>
      </c>
      <c r="F17" s="8">
        <v>2.75E-2</v>
      </c>
      <c r="G17" s="8">
        <v>5</v>
      </c>
      <c r="H17" s="8">
        <v>1</v>
      </c>
      <c r="I17" s="8">
        <v>2.9099999999999998E-3</v>
      </c>
      <c r="J17" s="8">
        <f t="shared" si="0"/>
        <v>5</v>
      </c>
      <c r="K17" s="8">
        <f t="shared" si="1"/>
        <v>5.8199999999999994E-4</v>
      </c>
      <c r="L17" s="43">
        <f t="shared" si="2"/>
        <v>52.743507909604972</v>
      </c>
      <c r="M17" s="8">
        <f>M16-('PB2'!$D$11+'PB2'!$D$43)</f>
        <v>1.6258022222222239</v>
      </c>
    </row>
    <row r="18" spans="1:13" x14ac:dyDescent="0.25">
      <c r="A18" s="8">
        <v>14</v>
      </c>
      <c r="B18" s="8">
        <v>3.65</v>
      </c>
      <c r="C18" s="8">
        <v>3.65</v>
      </c>
      <c r="D18" s="8">
        <v>5.9700000000000003E-2</v>
      </c>
      <c r="E18" s="8">
        <v>1.4400000000000001E-3</v>
      </c>
      <c r="F18" s="8">
        <v>2.0199999999999999E-2</v>
      </c>
      <c r="G18" s="8">
        <v>5</v>
      </c>
      <c r="H18" s="8">
        <v>1</v>
      </c>
      <c r="I18" s="8">
        <v>2.5699999999999998E-3</v>
      </c>
      <c r="J18" s="8">
        <f t="shared" si="0"/>
        <v>5</v>
      </c>
      <c r="K18" s="8">
        <f t="shared" si="1"/>
        <v>5.1399999999999992E-4</v>
      </c>
      <c r="L18" s="43">
        <f t="shared" si="2"/>
        <v>48.805466902072055</v>
      </c>
      <c r="M18" s="8">
        <f>M17-('PB2'!$D$11+'PB2'!$D$43)</f>
        <v>1.5044133333333352</v>
      </c>
    </row>
    <row r="19" spans="1:13" x14ac:dyDescent="0.25">
      <c r="A19" s="8">
        <v>15</v>
      </c>
      <c r="B19" s="8">
        <v>3.63</v>
      </c>
      <c r="C19" s="8">
        <v>3.62</v>
      </c>
      <c r="D19" s="8">
        <v>5.91E-2</v>
      </c>
      <c r="E19" s="8">
        <v>2.7599999999999999E-3</v>
      </c>
      <c r="F19" s="8">
        <v>2.4400000000000002E-2</v>
      </c>
      <c r="G19" s="8">
        <v>5</v>
      </c>
      <c r="H19" s="8">
        <v>1</v>
      </c>
      <c r="I19" s="8">
        <v>2.64E-3</v>
      </c>
      <c r="J19" s="8">
        <f t="shared" si="0"/>
        <v>5</v>
      </c>
      <c r="K19" s="8">
        <f t="shared" si="1"/>
        <v>5.2800000000000004E-4</v>
      </c>
      <c r="L19" s="43">
        <f t="shared" si="2"/>
        <v>44.867425894539139</v>
      </c>
      <c r="M19" s="8">
        <f>M18-('PB2'!$D$11+'PB2'!$D$43)</f>
        <v>1.3830244444444464</v>
      </c>
    </row>
    <row r="20" spans="1:13" x14ac:dyDescent="0.25">
      <c r="A20" s="8">
        <v>16</v>
      </c>
      <c r="B20" s="8">
        <v>3.61</v>
      </c>
      <c r="C20" s="8">
        <v>3.6</v>
      </c>
      <c r="D20" s="8">
        <v>5.8500000000000003E-2</v>
      </c>
      <c r="E20" s="8">
        <v>2.5699999999999998E-3</v>
      </c>
      <c r="F20" s="8">
        <v>0.02</v>
      </c>
      <c r="G20" s="8">
        <v>5</v>
      </c>
      <c r="H20" s="8">
        <v>1</v>
      </c>
      <c r="I20" s="8">
        <v>2.5400000000000002E-3</v>
      </c>
      <c r="J20" s="8">
        <f t="shared" si="0"/>
        <v>5</v>
      </c>
      <c r="K20" s="8">
        <f t="shared" si="1"/>
        <v>5.0799999999999999E-4</v>
      </c>
      <c r="L20" s="43">
        <f t="shared" si="2"/>
        <v>40.929384887006229</v>
      </c>
      <c r="M20" s="8">
        <f>M19-('PB2'!$D$11+'PB2'!$D$43)</f>
        <v>1.2616355555555576</v>
      </c>
    </row>
    <row r="21" spans="1:13" x14ac:dyDescent="0.25">
      <c r="A21" s="8">
        <v>17</v>
      </c>
      <c r="B21" s="8">
        <v>3.58</v>
      </c>
      <c r="C21" s="8">
        <v>3.58</v>
      </c>
      <c r="D21" s="8">
        <v>5.74E-2</v>
      </c>
      <c r="E21" s="8">
        <v>3.7699999999999999E-3</v>
      </c>
      <c r="F21" s="8">
        <v>2.41E-2</v>
      </c>
      <c r="G21" s="8">
        <v>5</v>
      </c>
      <c r="H21" s="8">
        <v>1</v>
      </c>
      <c r="I21" s="8">
        <v>2.5100000000000001E-3</v>
      </c>
      <c r="J21" s="8">
        <f t="shared" si="0"/>
        <v>5</v>
      </c>
      <c r="K21" s="8">
        <f t="shared" si="1"/>
        <v>5.0200000000000006E-4</v>
      </c>
      <c r="L21" s="43">
        <f t="shared" si="2"/>
        <v>36.991343879473305</v>
      </c>
      <c r="M21" s="8">
        <f>M20-('PB2'!$D$11+'PB2'!$D$43)</f>
        <v>1.1402466666666689</v>
      </c>
    </row>
    <row r="22" spans="1:13" x14ac:dyDescent="0.25">
      <c r="A22" s="8">
        <v>18</v>
      </c>
      <c r="B22" s="8">
        <v>3.57</v>
      </c>
      <c r="C22" s="8">
        <v>3.56</v>
      </c>
      <c r="D22" s="8">
        <v>5.6800000000000003E-2</v>
      </c>
      <c r="E22" s="8">
        <v>4.3200000000000001E-3</v>
      </c>
      <c r="F22" s="8">
        <v>2.7900000000000001E-2</v>
      </c>
      <c r="G22" s="8">
        <v>5</v>
      </c>
      <c r="H22" s="8">
        <v>1</v>
      </c>
      <c r="I22" s="8">
        <v>2.5500000000000002E-3</v>
      </c>
      <c r="J22" s="8">
        <f t="shared" si="0"/>
        <v>5</v>
      </c>
      <c r="K22" s="8">
        <f t="shared" si="1"/>
        <v>5.1000000000000004E-4</v>
      </c>
      <c r="L22" s="43">
        <f t="shared" si="2"/>
        <v>33.053302871940389</v>
      </c>
      <c r="M22" s="8">
        <f>M21-('PB2'!$D$11+'PB2'!$D$43)</f>
        <v>1.0188577777777801</v>
      </c>
    </row>
    <row r="23" spans="1:13" x14ac:dyDescent="0.25">
      <c r="A23" s="8">
        <v>19</v>
      </c>
      <c r="B23" s="8">
        <v>3.54</v>
      </c>
      <c r="C23" s="8">
        <v>3.54</v>
      </c>
      <c r="D23" s="8">
        <v>5.7299999999999997E-2</v>
      </c>
      <c r="E23" s="8">
        <v>4.2199999999999998E-3</v>
      </c>
      <c r="F23" s="8">
        <v>3.1699999999999999E-2</v>
      </c>
      <c r="G23" s="8">
        <v>5</v>
      </c>
      <c r="H23" s="8">
        <v>1</v>
      </c>
      <c r="I23" s="8">
        <v>2.6199999999999999E-3</v>
      </c>
      <c r="J23" s="8">
        <f t="shared" si="0"/>
        <v>5</v>
      </c>
      <c r="K23" s="8">
        <f t="shared" si="1"/>
        <v>5.2399999999999994E-4</v>
      </c>
      <c r="L23" s="43">
        <f t="shared" si="2"/>
        <v>29.115261864407472</v>
      </c>
      <c r="M23" s="8">
        <f>M22-('PB2'!$D$11+'PB2'!$D$43)</f>
        <v>0.8974688888888912</v>
      </c>
    </row>
    <row r="24" spans="1:13" x14ac:dyDescent="0.25">
      <c r="A24" s="8">
        <v>20</v>
      </c>
      <c r="B24" s="8">
        <v>3.51</v>
      </c>
      <c r="C24" s="8">
        <v>3.51</v>
      </c>
      <c r="D24" s="8">
        <v>5.67E-2</v>
      </c>
      <c r="E24" s="8">
        <v>5.8100000000000001E-3</v>
      </c>
      <c r="F24" s="8">
        <v>4.7E-2</v>
      </c>
      <c r="G24" s="8">
        <v>5</v>
      </c>
      <c r="H24" s="8">
        <v>1</v>
      </c>
      <c r="I24" s="8">
        <v>2.7699999999999999E-3</v>
      </c>
      <c r="J24" s="8">
        <f t="shared" si="0"/>
        <v>5</v>
      </c>
      <c r="K24" s="8">
        <f t="shared" si="1"/>
        <v>5.5400000000000002E-4</v>
      </c>
      <c r="L24" s="43">
        <f t="shared" si="2"/>
        <v>25.177220856874541</v>
      </c>
      <c r="M24" s="8">
        <f>M23-('PB2'!$D$11+'PB2'!$D$43)</f>
        <v>0.77608000000000232</v>
      </c>
    </row>
    <row r="25" spans="1:13" x14ac:dyDescent="0.25">
      <c r="A25" s="8">
        <v>21</v>
      </c>
      <c r="B25" s="8">
        <v>3.47</v>
      </c>
      <c r="C25" s="8">
        <v>3.47</v>
      </c>
      <c r="D25" s="8">
        <v>5.5599999999999997E-2</v>
      </c>
      <c r="E25" s="8">
        <v>8.9200000000000008E-3</v>
      </c>
      <c r="F25" s="8">
        <v>7.4099999999999999E-2</v>
      </c>
      <c r="G25" s="8">
        <v>5</v>
      </c>
      <c r="H25" s="8">
        <v>1</v>
      </c>
      <c r="I25" s="8">
        <v>2.8900000000000002E-3</v>
      </c>
      <c r="J25" s="8">
        <f t="shared" si="0"/>
        <v>5</v>
      </c>
      <c r="K25" s="8">
        <f t="shared" si="1"/>
        <v>5.7800000000000006E-4</v>
      </c>
      <c r="L25" s="43">
        <f t="shared" si="2"/>
        <v>21.23917984934161</v>
      </c>
      <c r="M25" s="8">
        <f>M24-('PB2'!$D$11+'PB2'!$D$43)</f>
        <v>0.65469111111111344</v>
      </c>
    </row>
    <row r="26" spans="1:13" s="16" customFormat="1" x14ac:dyDescent="0.25">
      <c r="A26" s="8">
        <v>22</v>
      </c>
      <c r="B26" s="8">
        <v>3.42</v>
      </c>
      <c r="C26" s="8">
        <v>3.42</v>
      </c>
      <c r="D26" s="8">
        <v>5.6899999999999999E-2</v>
      </c>
      <c r="E26" s="8">
        <v>1.21E-2</v>
      </c>
      <c r="F26" s="8">
        <v>0.128</v>
      </c>
      <c r="G26" s="8">
        <v>5</v>
      </c>
      <c r="H26" s="8">
        <v>1</v>
      </c>
      <c r="I26" s="8">
        <v>3.4299999999999999E-3</v>
      </c>
      <c r="J26" s="8">
        <f t="shared" si="0"/>
        <v>5</v>
      </c>
      <c r="K26" s="8">
        <f t="shared" si="1"/>
        <v>6.8599999999999998E-4</v>
      </c>
      <c r="L26" s="43">
        <f t="shared" si="2"/>
        <v>17.301138841808694</v>
      </c>
      <c r="M26" s="8">
        <f>M25-('PB2'!$D$11+'PB2'!$D$43)</f>
        <v>0.53330222222222456</v>
      </c>
    </row>
    <row r="27" spans="1:13" x14ac:dyDescent="0.25">
      <c r="A27" s="8">
        <v>23</v>
      </c>
      <c r="B27" s="8">
        <v>3.37</v>
      </c>
      <c r="C27" s="8">
        <v>3.36</v>
      </c>
      <c r="D27" s="8">
        <v>5.6399999999999999E-2</v>
      </c>
      <c r="E27" s="8">
        <v>2.12E-2</v>
      </c>
      <c r="F27" s="8">
        <v>0.24099999999999999</v>
      </c>
      <c r="G27" s="8">
        <v>5</v>
      </c>
      <c r="H27" s="8">
        <v>1</v>
      </c>
      <c r="I27" s="8">
        <v>4.8300000000000001E-3</v>
      </c>
      <c r="J27" s="8">
        <f t="shared" si="0"/>
        <v>5</v>
      </c>
      <c r="K27" s="8">
        <f t="shared" si="1"/>
        <v>9.6600000000000006E-4</v>
      </c>
      <c r="L27" s="43">
        <f t="shared" si="2"/>
        <v>13.363097834275777</v>
      </c>
      <c r="M27" s="8">
        <f>M26-('PB2'!$D$11+'PB2'!$D$43)</f>
        <v>0.41191333333333569</v>
      </c>
    </row>
    <row r="28" spans="1:13" x14ac:dyDescent="0.25">
      <c r="A28" s="8">
        <v>24</v>
      </c>
      <c r="B28" s="8">
        <v>3.33</v>
      </c>
      <c r="C28" s="8">
        <v>3.33</v>
      </c>
      <c r="D28" s="8">
        <v>5.6500000000000002E-2</v>
      </c>
      <c r="E28" s="8">
        <v>2.8000000000000001E-2</v>
      </c>
      <c r="F28" s="8">
        <v>0.36099999999999999</v>
      </c>
      <c r="G28" s="8">
        <v>5</v>
      </c>
      <c r="H28" s="8">
        <v>1</v>
      </c>
      <c r="I28" s="8">
        <v>1.0200000000000001E-2</v>
      </c>
      <c r="J28" s="8">
        <f t="shared" si="0"/>
        <v>5</v>
      </c>
      <c r="K28" s="8">
        <f t="shared" si="1"/>
        <v>2.0400000000000001E-3</v>
      </c>
      <c r="L28" s="43">
        <f t="shared" si="2"/>
        <v>9.4250568267428605</v>
      </c>
      <c r="M28" s="8">
        <f>M27-('PB2'!$D$11+'PB2'!$D$43)</f>
        <v>0.29052444444444681</v>
      </c>
    </row>
    <row r="29" spans="1:13" s="16" customFormat="1" x14ac:dyDescent="0.25">
      <c r="A29" s="8">
        <v>25</v>
      </c>
      <c r="B29" s="8">
        <v>3.31</v>
      </c>
      <c r="C29" s="8">
        <v>3.31</v>
      </c>
      <c r="D29" s="8">
        <v>5.7200000000000001E-2</v>
      </c>
      <c r="E29" s="8">
        <v>3.2199999999999999E-2</v>
      </c>
      <c r="F29" s="8">
        <v>0.44500000000000001</v>
      </c>
      <c r="G29" s="8">
        <v>5</v>
      </c>
      <c r="H29" s="8">
        <v>1</v>
      </c>
      <c r="I29" s="8">
        <v>2.4799999999999999E-2</v>
      </c>
      <c r="J29" s="8">
        <f t="shared" si="0"/>
        <v>5</v>
      </c>
      <c r="K29" s="8">
        <f t="shared" si="1"/>
        <v>4.96E-3</v>
      </c>
      <c r="L29" s="43">
        <f t="shared" si="2"/>
        <v>5.4870158192099296</v>
      </c>
      <c r="M29" s="8">
        <f>M28-('PB2'!$D$11+'PB2'!$D$43)</f>
        <v>0.16913555555555793</v>
      </c>
    </row>
    <row r="30" spans="1:13" x14ac:dyDescent="0.25">
      <c r="A30" s="8">
        <v>26</v>
      </c>
      <c r="B30" s="8">
        <v>3.06</v>
      </c>
      <c r="C30" s="8">
        <v>3.07</v>
      </c>
      <c r="D30" s="8">
        <v>5.33E-2</v>
      </c>
      <c r="E30" s="8">
        <v>2.81E-2</v>
      </c>
      <c r="F30" s="8">
        <v>0.443</v>
      </c>
      <c r="G30" s="8">
        <v>5</v>
      </c>
      <c r="H30" s="8">
        <v>1</v>
      </c>
      <c r="I30" s="8">
        <v>5.2699999999999997E-2</v>
      </c>
      <c r="J30" s="8">
        <f t="shared" si="0"/>
        <v>5</v>
      </c>
      <c r="K30" s="8">
        <f t="shared" si="1"/>
        <v>1.0539999999999999E-2</v>
      </c>
      <c r="L30" s="43">
        <f t="shared" si="2"/>
        <v>1.548974811677013</v>
      </c>
      <c r="M30" s="8">
        <f>M29-('PB2'!$D$11+'PB2'!$D$43)</f>
        <v>4.7746666666669046E-2</v>
      </c>
    </row>
    <row r="31" spans="1:13" s="16" customFormat="1" x14ac:dyDescent="0.25">
      <c r="A31" s="8">
        <v>27</v>
      </c>
      <c r="B31" s="8">
        <v>2.93</v>
      </c>
      <c r="C31" s="8">
        <v>3</v>
      </c>
      <c r="D31" s="8">
        <v>5.1200000000000002E-2</v>
      </c>
      <c r="E31" s="8">
        <v>2.7300000000000001E-2</v>
      </c>
      <c r="F31" s="8">
        <v>0.45100000000000001</v>
      </c>
      <c r="G31" s="8">
        <v>5</v>
      </c>
      <c r="H31" s="8">
        <v>1</v>
      </c>
      <c r="I31" s="8">
        <v>6.0199999999999997E-2</v>
      </c>
      <c r="J31" s="8">
        <f t="shared" si="0"/>
        <v>5</v>
      </c>
      <c r="K31" s="8">
        <f t="shared" si="1"/>
        <v>1.2039999999999999E-2</v>
      </c>
      <c r="L31" s="43">
        <f t="shared" si="2"/>
        <v>0.57933359334624868</v>
      </c>
      <c r="M31" s="8">
        <f>M30-('PB2'!$D$22+'PB2'!$D$43)</f>
        <v>1.7857777777780161E-2</v>
      </c>
    </row>
    <row r="32" spans="1:13" x14ac:dyDescent="0.25">
      <c r="A32" s="8">
        <v>28</v>
      </c>
      <c r="B32" s="8">
        <v>2.86</v>
      </c>
      <c r="C32" s="8">
        <v>2.86</v>
      </c>
      <c r="D32" s="8">
        <v>4.8500000000000001E-2</v>
      </c>
      <c r="E32" s="8">
        <v>2.5600000000000001E-2</v>
      </c>
      <c r="F32" s="8">
        <v>0.44800000000000001</v>
      </c>
      <c r="G32" s="8">
        <v>5</v>
      </c>
      <c r="H32" s="8">
        <v>1</v>
      </c>
      <c r="I32" s="8">
        <v>6.9199999999999998E-2</v>
      </c>
      <c r="J32" s="8">
        <f t="shared" si="0"/>
        <v>5</v>
      </c>
      <c r="K32" s="8">
        <f t="shared" si="1"/>
        <v>1.384E-2</v>
      </c>
      <c r="L32" s="43">
        <f t="shared" si="2"/>
        <v>0</v>
      </c>
      <c r="M32" s="8">
        <f>M31-('PB2'!$D$33+'PB2'!$D$43+'PB2'!$D$43)</f>
        <v>2.3869795029440866E-15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18</vt:i4>
      </vt:variant>
    </vt:vector>
  </HeadingPairs>
  <TitlesOfParts>
    <vt:vector size="25" baseType="lpstr">
      <vt:lpstr>Battery specifications</vt:lpstr>
      <vt:lpstr>PB1</vt:lpstr>
      <vt:lpstr>PB2</vt:lpstr>
      <vt:lpstr>LG1</vt:lpstr>
      <vt:lpstr>PB1 - SIS vs OCV</vt:lpstr>
      <vt:lpstr>LG1 - SIS vs OCV</vt:lpstr>
      <vt:lpstr>PB2 - SIS vs OCV</vt:lpstr>
      <vt:lpstr>PB1-OCV vs SOC</vt:lpstr>
      <vt:lpstr>PB1-Rhf vs SOC</vt:lpstr>
      <vt:lpstr>PB1-Rd vs SOC</vt:lpstr>
      <vt:lpstr>PB1 - Tau vs SOC</vt:lpstr>
      <vt:lpstr>PB1 - dEdq vs SOC</vt:lpstr>
      <vt:lpstr>dE vs SOC</vt:lpstr>
      <vt:lpstr>LG1 - OCV vs SOC</vt:lpstr>
      <vt:lpstr>LG1 - Rhf vs SOC</vt:lpstr>
      <vt:lpstr>LG1 - Rd vs SOC</vt:lpstr>
      <vt:lpstr>LG1- Tau vs SOC</vt:lpstr>
      <vt:lpstr>LG1 - dEdq vs SOC</vt:lpstr>
      <vt:lpstr>LG1 - dE vs SOC</vt:lpstr>
      <vt:lpstr>PB2 - OCV vs SOC</vt:lpstr>
      <vt:lpstr>PB2 - Rhf vs SOC</vt:lpstr>
      <vt:lpstr>PB2 - Rd vs SOC</vt:lpstr>
      <vt:lpstr>PB2 - Tau vs SOC</vt:lpstr>
      <vt:lpstr>PB2 - dEdq vs SOC</vt:lpstr>
      <vt:lpstr>PB2 - dE vs SOC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Smotkin Lab</dc:creator>
  <cp:lastModifiedBy>Alston Jude D'Costa</cp:lastModifiedBy>
  <dcterms:created xsi:type="dcterms:W3CDTF">2018-09-06T17:46:00Z</dcterms:created>
  <dcterms:modified xsi:type="dcterms:W3CDTF">2018-11-05T22:16:42Z</dcterms:modified>
</cp:coreProperties>
</file>