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MATLAB/car battery 2/"/>
    </mc:Choice>
  </mc:AlternateContent>
  <xr:revisionPtr revIDLastSave="0" documentId="13_ncr:1_{F2508326-83FA-0442-A051-5137493A636C}" xr6:coauthVersionLast="36" xr6:coauthVersionMax="36" xr10:uidLastSave="{00000000-0000-0000-0000-000000000000}"/>
  <bookViews>
    <workbookView xWindow="0" yWindow="0" windowWidth="19200" windowHeight="11580" tabRatio="973" activeTab="3" xr2:uid="{00000000-000D-0000-FFFF-FFFF00000000}"/>
  </bookViews>
  <sheets>
    <sheet name="Battery specifications" sheetId="8" r:id="rId1"/>
    <sheet name="PB1" sheetId="31" r:id="rId2"/>
    <sheet name="PB2" sheetId="32" r:id="rId3"/>
    <sheet name="Sheet1" sheetId="33" r:id="rId4"/>
    <sheet name="PB1 - SIS vs OCV" sheetId="3" r:id="rId5"/>
    <sheet name="PB1-OCV vs SOC" sheetId="9" r:id="rId6"/>
    <sheet name="PB1-Rhf vs SOC" sheetId="12" r:id="rId7"/>
    <sheet name="PB1-Rd vs SOC" sheetId="11" r:id="rId8"/>
    <sheet name="PB1 - Tau vs SOC" sheetId="13" r:id="rId9"/>
    <sheet name="PB1 - dEdq vs SOC" sheetId="28" r:id="rId10"/>
    <sheet name="dE vs SOC" sheetId="14" r:id="rId11"/>
    <sheet name="PB2 - SIS vs OCV" sheetId="6" r:id="rId12"/>
    <sheet name="PB2 - OCV vs SOC" sheetId="22" r:id="rId13"/>
    <sheet name="PB2 - Rhf vs SOC" sheetId="23" r:id="rId14"/>
    <sheet name="PB2 - Rd vs SOC" sheetId="24" r:id="rId15"/>
    <sheet name="PB2 - Tau vs SOC" sheetId="25" r:id="rId16"/>
    <sheet name="PB2 - dEdq vs SOC" sheetId="30" r:id="rId17"/>
    <sheet name="PB2 - dE vs SOC" sheetId="26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3" i="3"/>
  <c r="J33" i="3" s="1"/>
  <c r="C16" i="32" l="1"/>
  <c r="C16" i="31"/>
  <c r="F6" i="3" l="1"/>
  <c r="I6" i="3" s="1"/>
  <c r="J6" i="3" s="1"/>
  <c r="F7" i="3"/>
  <c r="I7" i="3" s="1"/>
  <c r="J7" i="3" s="1"/>
  <c r="F8" i="3"/>
  <c r="I8" i="3" s="1"/>
  <c r="J8" i="3" s="1"/>
  <c r="F9" i="3"/>
  <c r="I9" i="3" s="1"/>
  <c r="J9" i="3" s="1"/>
  <c r="F10" i="3"/>
  <c r="I10" i="3" s="1"/>
  <c r="J10" i="3" s="1"/>
  <c r="F11" i="3"/>
  <c r="I11" i="3" s="1"/>
  <c r="J11" i="3" s="1"/>
  <c r="F12" i="3"/>
  <c r="I12" i="3" s="1"/>
  <c r="J12" i="3" s="1"/>
  <c r="F13" i="3"/>
  <c r="I13" i="3" s="1"/>
  <c r="J13" i="3" s="1"/>
  <c r="F14" i="3"/>
  <c r="I14" i="3" s="1"/>
  <c r="J14" i="3" s="1"/>
  <c r="F15" i="3"/>
  <c r="I15" i="3" s="1"/>
  <c r="J15" i="3" s="1"/>
  <c r="F16" i="3"/>
  <c r="I16" i="3" s="1"/>
  <c r="J16" i="3" s="1"/>
  <c r="F17" i="3"/>
  <c r="I17" i="3" s="1"/>
  <c r="J17" i="3" s="1"/>
  <c r="F18" i="3"/>
  <c r="I18" i="3" s="1"/>
  <c r="J18" i="3" s="1"/>
  <c r="F19" i="3"/>
  <c r="I19" i="3" s="1"/>
  <c r="J19" i="3" s="1"/>
  <c r="F20" i="3"/>
  <c r="I20" i="3" s="1"/>
  <c r="J20" i="3" s="1"/>
  <c r="F21" i="3"/>
  <c r="I21" i="3" s="1"/>
  <c r="J21" i="3" s="1"/>
  <c r="F22" i="3"/>
  <c r="I22" i="3" s="1"/>
  <c r="J22" i="3" s="1"/>
  <c r="F23" i="3"/>
  <c r="I23" i="3" s="1"/>
  <c r="J23" i="3" s="1"/>
  <c r="F24" i="3"/>
  <c r="I24" i="3" s="1"/>
  <c r="J24" i="3" s="1"/>
  <c r="F25" i="3"/>
  <c r="I25" i="3" s="1"/>
  <c r="J25" i="3" s="1"/>
  <c r="F26" i="3"/>
  <c r="I26" i="3" s="1"/>
  <c r="J26" i="3" s="1"/>
  <c r="F27" i="3"/>
  <c r="I27" i="3" s="1"/>
  <c r="J27" i="3" s="1"/>
  <c r="F28" i="3"/>
  <c r="I28" i="3" s="1"/>
  <c r="J28" i="3" s="1"/>
  <c r="F29" i="3"/>
  <c r="I29" i="3" s="1"/>
  <c r="J29" i="3" s="1"/>
  <c r="F30" i="3"/>
  <c r="I30" i="3" s="1"/>
  <c r="J30" i="3" s="1"/>
  <c r="F31" i="3"/>
  <c r="I31" i="3" s="1"/>
  <c r="J31" i="3" s="1"/>
  <c r="F32" i="3"/>
  <c r="I32" i="3" s="1"/>
  <c r="J32" i="3" s="1"/>
  <c r="F5" i="3"/>
  <c r="L5" i="6" l="1"/>
  <c r="L5" i="3"/>
  <c r="D43" i="32" l="1"/>
  <c r="E43" i="32" s="1"/>
  <c r="D42" i="31"/>
  <c r="E42" i="31" s="1"/>
  <c r="D22" i="32"/>
  <c r="C5" i="32"/>
  <c r="D11" i="32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D22" i="31"/>
  <c r="F22" i="31" s="1"/>
  <c r="C5" i="31"/>
  <c r="D11" i="31" s="1"/>
  <c r="L30" i="6" l="1"/>
  <c r="L31" i="6" s="1"/>
  <c r="L32" i="6" s="1"/>
  <c r="L33" i="6" s="1"/>
  <c r="E11" i="31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F22" i="32"/>
  <c r="E22" i="32"/>
  <c r="F11" i="32"/>
  <c r="E47" i="32" s="1"/>
  <c r="E11" i="32"/>
  <c r="E22" i="31"/>
  <c r="F11" i="31"/>
  <c r="E46" i="31" s="1"/>
  <c r="K7" i="3" l="1"/>
  <c r="K14" i="3"/>
  <c r="K26" i="3"/>
  <c r="K23" i="3"/>
  <c r="K21" i="3"/>
  <c r="K32" i="3"/>
  <c r="K16" i="3"/>
  <c r="K8" i="3"/>
  <c r="K27" i="3"/>
  <c r="K18" i="3"/>
  <c r="K15" i="3"/>
  <c r="K17" i="3"/>
  <c r="K28" i="3"/>
  <c r="K12" i="3"/>
  <c r="K19" i="3"/>
  <c r="K11" i="3"/>
  <c r="K10" i="3"/>
  <c r="K29" i="3"/>
  <c r="K13" i="3"/>
  <c r="K24" i="3"/>
  <c r="K30" i="3"/>
  <c r="K22" i="3"/>
  <c r="K31" i="3"/>
  <c r="K25" i="3"/>
  <c r="K9" i="3"/>
  <c r="K20" i="3"/>
  <c r="K7" i="6"/>
  <c r="K11" i="6"/>
  <c r="K15" i="6"/>
  <c r="K19" i="6"/>
  <c r="K23" i="6"/>
  <c r="K27" i="6"/>
  <c r="K31" i="6"/>
  <c r="K13" i="6"/>
  <c r="K17" i="6"/>
  <c r="K21" i="6"/>
  <c r="K25" i="6"/>
  <c r="K29" i="6"/>
  <c r="K10" i="6"/>
  <c r="K18" i="6"/>
  <c r="K22" i="6"/>
  <c r="K26" i="6"/>
  <c r="K30" i="6"/>
  <c r="K8" i="6"/>
  <c r="K12" i="6"/>
  <c r="K16" i="6"/>
  <c r="K20" i="6"/>
  <c r="K24" i="6"/>
  <c r="K28" i="6"/>
  <c r="K32" i="6"/>
  <c r="K9" i="6"/>
  <c r="K6" i="6"/>
  <c r="K14" i="6"/>
  <c r="I5" i="3"/>
  <c r="J5" i="3" l="1"/>
  <c r="I5" i="6"/>
  <c r="J5" i="6" s="1"/>
  <c r="K6" i="3" l="1"/>
</calcChain>
</file>

<file path=xl/sharedStrings.xml><?xml version="1.0" encoding="utf-8"?>
<sst xmlns="http://schemas.openxmlformats.org/spreadsheetml/2006/main" count="189" uniqueCount="88">
  <si>
    <t>Channel #</t>
  </si>
  <si>
    <t>Battery name</t>
  </si>
  <si>
    <t>PB1</t>
  </si>
  <si>
    <t>PB2</t>
  </si>
  <si>
    <t>S.No.</t>
  </si>
  <si>
    <t>Rhf (Ohm)</t>
  </si>
  <si>
    <t>Rd (Ohm)</t>
  </si>
  <si>
    <t>dE (V)</t>
  </si>
  <si>
    <t>Tau (s)</t>
  </si>
  <si>
    <t>PB1: SIS vs OCV</t>
  </si>
  <si>
    <t>dE/dq</t>
  </si>
  <si>
    <t>SOC (%)</t>
  </si>
  <si>
    <t>PB2: SIS vs OCV</t>
  </si>
  <si>
    <t>dq (Coulombs)</t>
  </si>
  <si>
    <t>Pulse width (seconds)</t>
  </si>
  <si>
    <t xml:space="preserve">Brand </t>
  </si>
  <si>
    <t xml:space="preserve">Chemistry </t>
  </si>
  <si>
    <t xml:space="preserve">Battery name </t>
  </si>
  <si>
    <t xml:space="preserve">Model </t>
  </si>
  <si>
    <t xml:space="preserve">Size </t>
  </si>
  <si>
    <t>Rated Capacity (Ah)</t>
  </si>
  <si>
    <t xml:space="preserve">Nominal Voltage </t>
  </si>
  <si>
    <t>Maximum voltage</t>
  </si>
  <si>
    <t>Li ion</t>
  </si>
  <si>
    <t>Panasonic</t>
  </si>
  <si>
    <t>NCR18650B</t>
  </si>
  <si>
    <t>Battery Specifications</t>
  </si>
  <si>
    <t>SIS (Discharge)</t>
  </si>
  <si>
    <t>Pulse amplitude (Amps)</t>
  </si>
  <si>
    <t>Pulse width (hours)</t>
  </si>
  <si>
    <t xml:space="preserve">Relaxation period (hours) </t>
  </si>
  <si>
    <t>Relaxation period (seconds)</t>
  </si>
  <si>
    <r>
      <rPr>
        <b/>
        <sz val="14"/>
        <color theme="1"/>
        <rFont val="等线"/>
        <family val="2"/>
        <scheme val="minor"/>
      </rPr>
      <t>i</t>
    </r>
    <r>
      <rPr>
        <b/>
        <sz val="10"/>
        <color theme="1"/>
        <rFont val="等线"/>
        <family val="2"/>
        <scheme val="minor"/>
      </rPr>
      <t xml:space="preserve">p </t>
    </r>
    <r>
      <rPr>
        <b/>
        <sz val="12"/>
        <color theme="1"/>
        <rFont val="等线"/>
        <family val="2"/>
        <scheme val="minor"/>
      </rPr>
      <t>(Amps)</t>
    </r>
  </si>
  <si>
    <r>
      <t>t</t>
    </r>
    <r>
      <rPr>
        <b/>
        <sz val="10"/>
        <color theme="1"/>
        <rFont val="等线"/>
        <family val="2"/>
        <scheme val="minor"/>
      </rPr>
      <t>pw</t>
    </r>
    <r>
      <rPr>
        <b/>
        <sz val="12"/>
        <color theme="1"/>
        <rFont val="等线"/>
        <family val="2"/>
        <scheme val="minor"/>
      </rPr>
      <t xml:space="preserve"> (seconds)</t>
    </r>
  </si>
  <si>
    <t>Total Ah titrated -SIS</t>
  </si>
  <si>
    <r>
      <t>i</t>
    </r>
    <r>
      <rPr>
        <b/>
        <sz val="10"/>
        <color theme="1"/>
        <rFont val="等线"/>
        <family val="2"/>
        <scheme val="minor"/>
      </rPr>
      <t>p</t>
    </r>
    <r>
      <rPr>
        <b/>
        <sz val="12"/>
        <color theme="1"/>
        <rFont val="等线"/>
        <family val="2"/>
        <scheme val="minor"/>
      </rPr>
      <t xml:space="preserve"> (Amps)</t>
    </r>
  </si>
  <si>
    <t>Relative Ah remaining</t>
  </si>
  <si>
    <t>No. of SIS</t>
  </si>
  <si>
    <t>Charging current</t>
  </si>
  <si>
    <t xml:space="preserve">1.625 Amps </t>
  </si>
  <si>
    <t>1.625 Amps</t>
  </si>
  <si>
    <t>Charging voltage</t>
  </si>
  <si>
    <t>Charging time</t>
  </si>
  <si>
    <t>4 hours</t>
  </si>
  <si>
    <t xml:space="preserve">4 hours </t>
  </si>
  <si>
    <t>65 mA</t>
  </si>
  <si>
    <t>Discharging current</t>
  </si>
  <si>
    <t>650 mA</t>
  </si>
  <si>
    <t>Cut off current (charging)</t>
  </si>
  <si>
    <t>Cut off voltage (discharge)</t>
  </si>
  <si>
    <t>2.5 V</t>
  </si>
  <si>
    <t>Cut off voltage</t>
  </si>
  <si>
    <t>GITT 24
Ah/GITT</t>
  </si>
  <si>
    <t>GITT 24
Total number</t>
  </si>
  <si>
    <t>Pulse amplitude range</t>
  </si>
  <si>
    <t>0.29 - 0.20</t>
  </si>
  <si>
    <t>Relaxation period</t>
  </si>
  <si>
    <t>CV Step-1 
Total Ah (Refer measurement file)</t>
  </si>
  <si>
    <t>0.20 - 0.10</t>
  </si>
  <si>
    <t>0.10 - 0.065</t>
  </si>
  <si>
    <t xml:space="preserve">Constant voltage </t>
  </si>
  <si>
    <t>Constant voltage</t>
  </si>
  <si>
    <t>PB1: Total Amp hour titrated (charge)</t>
  </si>
  <si>
    <t>4.2 V</t>
  </si>
  <si>
    <t>CV Step-2 
Total Ah (Refer measurement file)</t>
  </si>
  <si>
    <t>CV Step-3 
Total Ah (Refer measurement file)</t>
  </si>
  <si>
    <t xml:space="preserve">Ah/SIS </t>
  </si>
  <si>
    <t>Ah/SIS</t>
  </si>
  <si>
    <t xml:space="preserve">Relative Ah </t>
  </si>
  <si>
    <t>GITT 24
Total Ah titrated</t>
  </si>
  <si>
    <t>GITT 24
 Coulombs/GITT</t>
  </si>
  <si>
    <t>OCV after GITT relaxation</t>
  </si>
  <si>
    <t>GITT (Charge): GITT 1 - GITT 24</t>
  </si>
  <si>
    <t>GITT (Charge): GITT 25</t>
  </si>
  <si>
    <t>GITT 1 - GITT 24
Total number</t>
  </si>
  <si>
    <t>GITT 1 - GITT 24
Ah/GITT</t>
  </si>
  <si>
    <t>GITT 1 - GITT 24 Coulombs/GITT</t>
  </si>
  <si>
    <t>GITT 1 - GITT 24
Total Ah titrated</t>
  </si>
  <si>
    <t>CV Step 1: GITT 26</t>
  </si>
  <si>
    <t>CV Step 2: GITT 27</t>
  </si>
  <si>
    <t>CV Step 3: GITT 28</t>
  </si>
  <si>
    <t>GITT (Discharge): GITT 1 - GITT 24</t>
  </si>
  <si>
    <t>GITT (Discharge): GITT 25</t>
  </si>
  <si>
    <t>GITT 25
Total number</t>
  </si>
  <si>
    <t>GITT 25
Ah/GITT</t>
  </si>
  <si>
    <t>GITT 25
Coulombs/GITT</t>
  </si>
  <si>
    <t>GITT 25
Total Ah titrated</t>
  </si>
  <si>
    <t>OCV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</si>
</sst>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0.0000"/>
    <numFmt numFmtId="177" formatCode="0.000000"/>
    <numFmt numFmtId="178" formatCode="0.00000"/>
    <numFmt numFmtId="179" formatCode="0.00\%"/>
  </numFmts>
  <fonts count="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u/>
      <sz val="14"/>
      <color theme="1"/>
      <name val="等线"/>
      <family val="2"/>
      <scheme val="minor"/>
    </font>
    <font>
      <b/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8" fontId="0" fillId="0" borderId="0" xfId="0" applyNumberFormat="1"/>
    <xf numFmtId="178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0" xfId="0" applyFont="1" applyAlignment="1">
      <alignment wrapText="1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9" fontId="3" fillId="0" borderId="0" xfId="0" applyNumberFormat="1" applyFont="1"/>
    <xf numFmtId="179" fontId="4" fillId="0" borderId="0" xfId="0" applyNumberFormat="1" applyFont="1" applyAlignment="1">
      <alignment horizontal="center" vertical="center" wrapText="1"/>
    </xf>
    <xf numFmtId="179" fontId="0" fillId="0" borderId="0" xfId="0" applyNumberFormat="1"/>
    <xf numFmtId="178" fontId="1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43" fontId="2" fillId="0" borderId="5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77" fontId="7" fillId="0" borderId="4" xfId="0" applyNumberFormat="1" applyFont="1" applyBorder="1"/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3" fontId="4" fillId="3" borderId="2" xfId="0" applyNumberFormat="1" applyFont="1" applyFill="1" applyBorder="1" applyAlignment="1">
      <alignment horizontal="center" vertical="center" wrapText="1"/>
    </xf>
    <xf numFmtId="43" fontId="4" fillId="3" borderId="3" xfId="0" applyNumberFormat="1" applyFont="1" applyFill="1" applyBorder="1" applyAlignment="1">
      <alignment horizontal="center" vertical="center" wrapText="1"/>
    </xf>
    <xf numFmtId="43" fontId="4" fillId="3" borderId="4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chartsheet" Target="chartsheets/sheet1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10" Type="http://schemas.openxmlformats.org/officeDocument/2006/relationships/chartsheet" Target="chart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</a:t>
            </a:r>
            <a:r>
              <a:rPr lang="en-US" b="1" baseline="0"/>
              <a:t>: </a:t>
            </a:r>
            <a:r>
              <a:rPr lang="en-US" b="1"/>
              <a:t>Open</a:t>
            </a:r>
            <a:r>
              <a:rPr lang="en-US" b="1" baseline="0"/>
              <a:t> circuit voltage (OCV) vs State of Charge (SOC)</a:t>
            </a:r>
            <a:br>
              <a:rPr lang="en-US" b="1" baseline="0"/>
            </a:br>
            <a:endParaRPr lang="en-US" b="1"/>
          </a:p>
        </c:rich>
      </c:tx>
      <c:layout>
        <c:manualLayout>
          <c:xMode val="edge"/>
          <c:yMode val="edge"/>
          <c:x val="0.28329994453228408"/>
          <c:y val="6.06060606060606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13616209830801E-2"/>
          <c:y val="5.4844189930804102E-2"/>
          <c:w val="0.91877073917020347"/>
          <c:h val="0.877979928967358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3.9561946410702973</c:v>
                </c:pt>
                <c:pt idx="2">
                  <c:v>7.9123892821406088</c:v>
                </c:pt>
                <c:pt idx="3">
                  <c:v>11.86858392321092</c:v>
                </c:pt>
                <c:pt idx="4">
                  <c:v>15.824778564281232</c:v>
                </c:pt>
                <c:pt idx="5">
                  <c:v>19.780973205351529</c:v>
                </c:pt>
                <c:pt idx="6">
                  <c:v>23.737167846421841</c:v>
                </c:pt>
                <c:pt idx="7">
                  <c:v>27.693362487492152</c:v>
                </c:pt>
                <c:pt idx="8">
                  <c:v>31.649557128562449</c:v>
                </c:pt>
                <c:pt idx="9">
                  <c:v>35.605751769632747</c:v>
                </c:pt>
                <c:pt idx="10">
                  <c:v>39.561946410703051</c:v>
                </c:pt>
                <c:pt idx="11">
                  <c:v>43.518141051773348</c:v>
                </c:pt>
                <c:pt idx="12">
                  <c:v>47.474335692843653</c:v>
                </c:pt>
                <c:pt idx="13">
                  <c:v>51.430530333913957</c:v>
                </c:pt>
                <c:pt idx="14">
                  <c:v>55.386724974984261</c:v>
                </c:pt>
                <c:pt idx="15">
                  <c:v>59.342919616054566</c:v>
                </c:pt>
                <c:pt idx="16">
                  <c:v>63.299114257124863</c:v>
                </c:pt>
                <c:pt idx="17">
                  <c:v>67.255308898195167</c:v>
                </c:pt>
                <c:pt idx="18">
                  <c:v>71.211503539265465</c:v>
                </c:pt>
                <c:pt idx="19">
                  <c:v>75.167698180335776</c:v>
                </c:pt>
                <c:pt idx="20">
                  <c:v>79.123892821406073</c:v>
                </c:pt>
                <c:pt idx="21">
                  <c:v>83.080087462476371</c:v>
                </c:pt>
                <c:pt idx="22">
                  <c:v>87.036282103546682</c:v>
                </c:pt>
                <c:pt idx="23">
                  <c:v>90.99247674461698</c:v>
                </c:pt>
                <c:pt idx="24">
                  <c:v>94.948671385687277</c:v>
                </c:pt>
                <c:pt idx="25">
                  <c:v>97.403920987288288</c:v>
                </c:pt>
                <c:pt idx="26">
                  <c:v>98.758477559945149</c:v>
                </c:pt>
                <c:pt idx="27">
                  <c:v>99.679427787866445</c:v>
                </c:pt>
                <c:pt idx="28">
                  <c:v>100</c:v>
                </c:pt>
              </c:numCache>
            </c:numRef>
          </c:xVal>
          <c:yVal>
            <c:numRef>
              <c:f>'PB1 - SIS vs OCV'!$B$5:$B$33</c:f>
              <c:numCache>
                <c:formatCode>General</c:formatCode>
                <c:ptCount val="29"/>
                <c:pt idx="0">
                  <c:v>2.88</c:v>
                </c:pt>
                <c:pt idx="1">
                  <c:v>3.3</c:v>
                </c:pt>
                <c:pt idx="2">
                  <c:v>3.34</c:v>
                </c:pt>
                <c:pt idx="3">
                  <c:v>3.37</c:v>
                </c:pt>
                <c:pt idx="4">
                  <c:v>3.43</c:v>
                </c:pt>
                <c:pt idx="5">
                  <c:v>3.47</c:v>
                </c:pt>
                <c:pt idx="6">
                  <c:v>3.52</c:v>
                </c:pt>
                <c:pt idx="7">
                  <c:v>3.55</c:v>
                </c:pt>
                <c:pt idx="8">
                  <c:v>3.57</c:v>
                </c:pt>
                <c:pt idx="9">
                  <c:v>3.59</c:v>
                </c:pt>
                <c:pt idx="10">
                  <c:v>3.61</c:v>
                </c:pt>
                <c:pt idx="11">
                  <c:v>3.63</c:v>
                </c:pt>
                <c:pt idx="12">
                  <c:v>3.66</c:v>
                </c:pt>
                <c:pt idx="13">
                  <c:v>3.69</c:v>
                </c:pt>
                <c:pt idx="14">
                  <c:v>3.73</c:v>
                </c:pt>
                <c:pt idx="15">
                  <c:v>3.78</c:v>
                </c:pt>
                <c:pt idx="16">
                  <c:v>3.81</c:v>
                </c:pt>
                <c:pt idx="17">
                  <c:v>3.85</c:v>
                </c:pt>
                <c:pt idx="18">
                  <c:v>3.88</c:v>
                </c:pt>
                <c:pt idx="19">
                  <c:v>3.91</c:v>
                </c:pt>
                <c:pt idx="20">
                  <c:v>3.95</c:v>
                </c:pt>
                <c:pt idx="21">
                  <c:v>3.99</c:v>
                </c:pt>
                <c:pt idx="22">
                  <c:v>4.03</c:v>
                </c:pt>
                <c:pt idx="23">
                  <c:v>4.07</c:v>
                </c:pt>
                <c:pt idx="24">
                  <c:v>4.1100000000000003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4.17</c:v>
                </c:pt>
                <c:pt idx="28">
                  <c:v>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9-F448-8F8E-B5057BC1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81160"/>
        <c:axId val="390187040"/>
      </c:scatterChart>
      <c:valAx>
        <c:axId val="390181160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SOC %</a:t>
                </a:r>
              </a:p>
            </c:rich>
          </c:tx>
          <c:layout>
            <c:manualLayout>
              <c:xMode val="edge"/>
              <c:yMode val="edge"/>
              <c:x val="0.49107798959498172"/>
              <c:y val="0.96434343434343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7040"/>
        <c:crosses val="autoZero"/>
        <c:crossBetween val="midCat"/>
      </c:valAx>
      <c:valAx>
        <c:axId val="39018704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OCV</a:t>
                </a:r>
                <a:r>
                  <a:rPr lang="en-US" sz="1200" b="1" baseline="0"/>
                  <a:t> (Volts)</a:t>
                </a:r>
                <a:br>
                  <a:rPr lang="en-US" sz="1200" b="1" baseline="0"/>
                </a:br>
                <a:endParaRPr lang="en-US" sz="1200" b="1"/>
              </a:p>
            </c:rich>
          </c:tx>
          <c:layout>
            <c:manualLayout>
              <c:xMode val="edge"/>
              <c:yMode val="edge"/>
              <c:x val="5.8828345839072478E-4"/>
              <c:y val="0.43816972878390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1160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Tau vs State of Charge (SOC)</a:t>
            </a:r>
          </a:p>
        </c:rich>
      </c:tx>
      <c:layout>
        <c:manualLayout>
          <c:xMode val="edge"/>
          <c:yMode val="edge"/>
          <c:x val="0.37570057820382402"/>
          <c:y val="3.2258679045193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7948381452318"/>
          <c:y val="0.12078703703703704"/>
          <c:w val="0.834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3.9641278918637823</c:v>
                </c:pt>
                <c:pt idx="2">
                  <c:v>7.9282557837275789</c:v>
                </c:pt>
                <c:pt idx="3">
                  <c:v>11.892383675591375</c:v>
                </c:pt>
                <c:pt idx="4">
                  <c:v>15.856511567455172</c:v>
                </c:pt>
                <c:pt idx="5">
                  <c:v>19.820639459318954</c:v>
                </c:pt>
                <c:pt idx="6">
                  <c:v>23.784767351182765</c:v>
                </c:pt>
                <c:pt idx="7">
                  <c:v>27.748895243046562</c:v>
                </c:pt>
                <c:pt idx="8">
                  <c:v>31.713023134910344</c:v>
                </c:pt>
                <c:pt idx="9">
                  <c:v>35.677151026774141</c:v>
                </c:pt>
                <c:pt idx="10">
                  <c:v>39.641278918637923</c:v>
                </c:pt>
                <c:pt idx="11">
                  <c:v>43.605406810501712</c:v>
                </c:pt>
                <c:pt idx="12">
                  <c:v>47.569534702365502</c:v>
                </c:pt>
                <c:pt idx="13">
                  <c:v>51.533662594229284</c:v>
                </c:pt>
                <c:pt idx="14">
                  <c:v>55.497790486093074</c:v>
                </c:pt>
                <c:pt idx="15">
                  <c:v>59.461918377956863</c:v>
                </c:pt>
                <c:pt idx="16">
                  <c:v>63.426046269820652</c:v>
                </c:pt>
                <c:pt idx="17">
                  <c:v>67.390174161684442</c:v>
                </c:pt>
                <c:pt idx="18">
                  <c:v>71.354302053548224</c:v>
                </c:pt>
                <c:pt idx="19">
                  <c:v>75.318429945412021</c:v>
                </c:pt>
                <c:pt idx="20">
                  <c:v>79.282557837275803</c:v>
                </c:pt>
                <c:pt idx="21">
                  <c:v>83.2466857291396</c:v>
                </c:pt>
                <c:pt idx="22">
                  <c:v>87.210813621003382</c:v>
                </c:pt>
                <c:pt idx="23">
                  <c:v>91.174941512867179</c:v>
                </c:pt>
                <c:pt idx="24">
                  <c:v>95.139069404730961</c:v>
                </c:pt>
                <c:pt idx="25">
                  <c:v>97.599242452374767</c:v>
                </c:pt>
                <c:pt idx="26">
                  <c:v>98.856251624642582</c:v>
                </c:pt>
                <c:pt idx="27">
                  <c:v>99.71220617178507</c:v>
                </c:pt>
                <c:pt idx="28">
                  <c:v>100</c:v>
                </c:pt>
              </c:numCache>
            </c:numRef>
          </c:xVal>
          <c:yVal>
            <c:numRef>
              <c:f>'PB2 - SIS vs OCV'!$E$5:$E$33</c:f>
              <c:numCache>
                <c:formatCode>General</c:formatCode>
                <c:ptCount val="29"/>
                <c:pt idx="0">
                  <c:v>0.45700000000000002</c:v>
                </c:pt>
                <c:pt idx="1">
                  <c:v>0.47099999999999997</c:v>
                </c:pt>
                <c:pt idx="2">
                  <c:v>0.42699999999999999</c:v>
                </c:pt>
                <c:pt idx="3">
                  <c:v>0.3</c:v>
                </c:pt>
                <c:pt idx="4">
                  <c:v>0.153</c:v>
                </c:pt>
                <c:pt idx="5">
                  <c:v>8.0500000000000002E-2</c:v>
                </c:pt>
                <c:pt idx="6">
                  <c:v>4.07E-2</c:v>
                </c:pt>
                <c:pt idx="7">
                  <c:v>2.7799999999999998E-2</c:v>
                </c:pt>
                <c:pt idx="8">
                  <c:v>3.04E-2</c:v>
                </c:pt>
                <c:pt idx="9">
                  <c:v>2.9000000000000001E-2</c:v>
                </c:pt>
                <c:pt idx="10">
                  <c:v>2.8799999999999999E-2</c:v>
                </c:pt>
                <c:pt idx="11">
                  <c:v>2.9000000000000001E-2</c:v>
                </c:pt>
                <c:pt idx="12">
                  <c:v>3.04E-2</c:v>
                </c:pt>
                <c:pt idx="13">
                  <c:v>3.32E-2</c:v>
                </c:pt>
                <c:pt idx="14">
                  <c:v>3.7499999999999999E-2</c:v>
                </c:pt>
                <c:pt idx="15">
                  <c:v>3.04E-2</c:v>
                </c:pt>
                <c:pt idx="16">
                  <c:v>2.92E-2</c:v>
                </c:pt>
                <c:pt idx="17">
                  <c:v>2.8199999999999999E-2</c:v>
                </c:pt>
                <c:pt idx="18">
                  <c:v>3.1800000000000002E-2</c:v>
                </c:pt>
                <c:pt idx="19">
                  <c:v>3.0499999999999999E-2</c:v>
                </c:pt>
                <c:pt idx="20">
                  <c:v>3.1E-2</c:v>
                </c:pt>
                <c:pt idx="21">
                  <c:v>3.1399999999999997E-2</c:v>
                </c:pt>
                <c:pt idx="22">
                  <c:v>3.6299999999999999E-2</c:v>
                </c:pt>
                <c:pt idx="23">
                  <c:v>4.48E-2</c:v>
                </c:pt>
                <c:pt idx="24">
                  <c:v>5.74E-2</c:v>
                </c:pt>
                <c:pt idx="25">
                  <c:v>7.2300000000000003E-2</c:v>
                </c:pt>
                <c:pt idx="26">
                  <c:v>7.8399999999999997E-2</c:v>
                </c:pt>
                <c:pt idx="27">
                  <c:v>8.4900000000000003E-2</c:v>
                </c:pt>
                <c:pt idx="28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B-304E-9268-8544CFDB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2400"/>
        <c:axId val="458252008"/>
      </c:scatterChart>
      <c:valAx>
        <c:axId val="458252400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3109501597289499"/>
              <c:y val="0.9146564260177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2008"/>
        <c:crosses val="autoZero"/>
        <c:crossBetween val="midCat"/>
        <c:majorUnit val="10"/>
      </c:valAx>
      <c:valAx>
        <c:axId val="4582520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Tau</a:t>
                </a:r>
              </a:p>
            </c:rich>
          </c:tx>
          <c:layout>
            <c:manualLayout>
              <c:xMode val="edge"/>
              <c:yMode val="edge"/>
              <c:x val="2.730760236073974E-2"/>
              <c:y val="0.47710443429834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dE/dq vs State of Charge (SOC)</a:t>
            </a:r>
            <a:endParaRPr lang="en-US" b="1"/>
          </a:p>
        </c:rich>
      </c:tx>
      <c:layout>
        <c:manualLayout>
          <c:xMode val="edge"/>
          <c:yMode val="edge"/>
          <c:x val="0.34563789625509628"/>
          <c:y val="4.8388018567790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8"/>
          <c:y val="0.13467592592592595"/>
          <c:w val="0.840134295713035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3.9641278918637823</c:v>
                </c:pt>
                <c:pt idx="2">
                  <c:v>7.9282557837275789</c:v>
                </c:pt>
                <c:pt idx="3">
                  <c:v>11.892383675591375</c:v>
                </c:pt>
                <c:pt idx="4">
                  <c:v>15.856511567455172</c:v>
                </c:pt>
                <c:pt idx="5">
                  <c:v>19.820639459318954</c:v>
                </c:pt>
                <c:pt idx="6">
                  <c:v>23.784767351182765</c:v>
                </c:pt>
                <c:pt idx="7">
                  <c:v>27.748895243046562</c:v>
                </c:pt>
                <c:pt idx="8">
                  <c:v>31.713023134910344</c:v>
                </c:pt>
                <c:pt idx="9">
                  <c:v>35.677151026774141</c:v>
                </c:pt>
                <c:pt idx="10">
                  <c:v>39.641278918637923</c:v>
                </c:pt>
                <c:pt idx="11">
                  <c:v>43.605406810501712</c:v>
                </c:pt>
                <c:pt idx="12">
                  <c:v>47.569534702365502</c:v>
                </c:pt>
                <c:pt idx="13">
                  <c:v>51.533662594229284</c:v>
                </c:pt>
                <c:pt idx="14">
                  <c:v>55.497790486093074</c:v>
                </c:pt>
                <c:pt idx="15">
                  <c:v>59.461918377956863</c:v>
                </c:pt>
                <c:pt idx="16">
                  <c:v>63.426046269820652</c:v>
                </c:pt>
                <c:pt idx="17">
                  <c:v>67.390174161684442</c:v>
                </c:pt>
                <c:pt idx="18">
                  <c:v>71.354302053548224</c:v>
                </c:pt>
                <c:pt idx="19">
                  <c:v>75.318429945412021</c:v>
                </c:pt>
                <c:pt idx="20">
                  <c:v>79.282557837275803</c:v>
                </c:pt>
                <c:pt idx="21">
                  <c:v>83.2466857291396</c:v>
                </c:pt>
                <c:pt idx="22">
                  <c:v>87.210813621003382</c:v>
                </c:pt>
                <c:pt idx="23">
                  <c:v>91.174941512867179</c:v>
                </c:pt>
                <c:pt idx="24">
                  <c:v>95.139069404730961</c:v>
                </c:pt>
                <c:pt idx="25">
                  <c:v>97.599242452374767</c:v>
                </c:pt>
                <c:pt idx="26">
                  <c:v>98.856251624642582</c:v>
                </c:pt>
                <c:pt idx="27">
                  <c:v>99.71220617178507</c:v>
                </c:pt>
                <c:pt idx="28">
                  <c:v>100</c:v>
                </c:pt>
              </c:numCache>
            </c:numRef>
          </c:xVal>
          <c:yVal>
            <c:numRef>
              <c:f>'PB2 - SIS vs OCV'!$J$5:$J$33</c:f>
              <c:numCache>
                <c:formatCode>General</c:formatCode>
                <c:ptCount val="29"/>
                <c:pt idx="0">
                  <c:v>1.3980000000000001E-2</c:v>
                </c:pt>
                <c:pt idx="1">
                  <c:v>5.7599999999999995E-3</c:v>
                </c:pt>
                <c:pt idx="2">
                  <c:v>2.5200000000000001E-3</c:v>
                </c:pt>
                <c:pt idx="3">
                  <c:v>1.0739999999999999E-3</c:v>
                </c:pt>
                <c:pt idx="4">
                  <c:v>6.9800000000000005E-4</c:v>
                </c:pt>
                <c:pt idx="5">
                  <c:v>5.7600000000000001E-4</c:v>
                </c:pt>
                <c:pt idx="6">
                  <c:v>5.6800000000000004E-4</c:v>
                </c:pt>
                <c:pt idx="7">
                  <c:v>5.3600000000000002E-4</c:v>
                </c:pt>
                <c:pt idx="8">
                  <c:v>5.4200000000000006E-4</c:v>
                </c:pt>
                <c:pt idx="9">
                  <c:v>5.4799999999999998E-4</c:v>
                </c:pt>
                <c:pt idx="10">
                  <c:v>5.5599999999999996E-4</c:v>
                </c:pt>
                <c:pt idx="11">
                  <c:v>5.7600000000000001E-4</c:v>
                </c:pt>
                <c:pt idx="12">
                  <c:v>6.1799999999999995E-4</c:v>
                </c:pt>
                <c:pt idx="13">
                  <c:v>6.6399999999999999E-4</c:v>
                </c:pt>
                <c:pt idx="14">
                  <c:v>8.3000000000000001E-4</c:v>
                </c:pt>
                <c:pt idx="15">
                  <c:v>5.8799999999999998E-4</c:v>
                </c:pt>
                <c:pt idx="16">
                  <c:v>5.8599999999999993E-4</c:v>
                </c:pt>
                <c:pt idx="17">
                  <c:v>5.8E-4</c:v>
                </c:pt>
                <c:pt idx="18">
                  <c:v>5.7400000000000007E-4</c:v>
                </c:pt>
                <c:pt idx="19">
                  <c:v>5.5400000000000002E-4</c:v>
                </c:pt>
                <c:pt idx="20">
                  <c:v>5.9000000000000003E-4</c:v>
                </c:pt>
                <c:pt idx="21">
                  <c:v>6.0599999999999998E-4</c:v>
                </c:pt>
                <c:pt idx="22">
                  <c:v>6.2799999999999998E-4</c:v>
                </c:pt>
                <c:pt idx="23">
                  <c:v>6.2399999999999999E-4</c:v>
                </c:pt>
                <c:pt idx="24">
                  <c:v>6.4199999999999999E-4</c:v>
                </c:pt>
                <c:pt idx="25">
                  <c:v>7.7000000000000007E-4</c:v>
                </c:pt>
                <c:pt idx="26">
                  <c:v>8.1799999999999993E-4</c:v>
                </c:pt>
                <c:pt idx="27">
                  <c:v>8.8599999999999996E-4</c:v>
                </c:pt>
                <c:pt idx="28">
                  <c:v>9.3599999999999998E-4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C-9846-A0A0-7C9E1A058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1224"/>
        <c:axId val="458250832"/>
      </c:scatterChart>
      <c:valAx>
        <c:axId val="45825122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1090269609565531"/>
              <c:y val="0.91644827498618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0832"/>
        <c:crosses val="autoZero"/>
        <c:crossBetween val="midCat"/>
        <c:majorUnit val="10"/>
      </c:valAx>
      <c:valAx>
        <c:axId val="458250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dE/dq</a:t>
                </a:r>
              </a:p>
            </c:rich>
          </c:tx>
          <c:layout>
            <c:manualLayout>
              <c:xMode val="edge"/>
              <c:yMode val="edge"/>
              <c:x val="2.1455290294263005E-2"/>
              <c:y val="0.4500757253440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 Voltage</a:t>
            </a:r>
            <a:r>
              <a:rPr lang="en-US" b="1" baseline="0"/>
              <a:t> difference (dE) vs State of Charge (SOC)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27634829213155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3.9641278918637823</c:v>
                </c:pt>
                <c:pt idx="2">
                  <c:v>7.9282557837275789</c:v>
                </c:pt>
                <c:pt idx="3">
                  <c:v>11.892383675591375</c:v>
                </c:pt>
                <c:pt idx="4">
                  <c:v>15.856511567455172</c:v>
                </c:pt>
                <c:pt idx="5">
                  <c:v>19.820639459318954</c:v>
                </c:pt>
                <c:pt idx="6">
                  <c:v>23.784767351182765</c:v>
                </c:pt>
                <c:pt idx="7">
                  <c:v>27.748895243046562</c:v>
                </c:pt>
                <c:pt idx="8">
                  <c:v>31.713023134910344</c:v>
                </c:pt>
                <c:pt idx="9">
                  <c:v>35.677151026774141</c:v>
                </c:pt>
                <c:pt idx="10">
                  <c:v>39.641278918637923</c:v>
                </c:pt>
                <c:pt idx="11">
                  <c:v>43.605406810501712</c:v>
                </c:pt>
                <c:pt idx="12">
                  <c:v>47.569534702365502</c:v>
                </c:pt>
                <c:pt idx="13">
                  <c:v>51.533662594229284</c:v>
                </c:pt>
                <c:pt idx="14">
                  <c:v>55.497790486093074</c:v>
                </c:pt>
                <c:pt idx="15">
                  <c:v>59.461918377956863</c:v>
                </c:pt>
                <c:pt idx="16">
                  <c:v>63.426046269820652</c:v>
                </c:pt>
                <c:pt idx="17">
                  <c:v>67.390174161684442</c:v>
                </c:pt>
                <c:pt idx="18">
                  <c:v>71.354302053548224</c:v>
                </c:pt>
                <c:pt idx="19">
                  <c:v>75.318429945412021</c:v>
                </c:pt>
                <c:pt idx="20">
                  <c:v>79.282557837275803</c:v>
                </c:pt>
                <c:pt idx="21">
                  <c:v>83.2466857291396</c:v>
                </c:pt>
                <c:pt idx="22">
                  <c:v>87.210813621003382</c:v>
                </c:pt>
                <c:pt idx="23">
                  <c:v>91.174941512867179</c:v>
                </c:pt>
                <c:pt idx="24">
                  <c:v>95.139069404730961</c:v>
                </c:pt>
                <c:pt idx="25">
                  <c:v>97.599242452374767</c:v>
                </c:pt>
                <c:pt idx="26">
                  <c:v>98.856251624642582</c:v>
                </c:pt>
                <c:pt idx="27">
                  <c:v>99.71220617178507</c:v>
                </c:pt>
                <c:pt idx="28">
                  <c:v>100</c:v>
                </c:pt>
              </c:numCache>
            </c:numRef>
          </c:xVal>
          <c:yVal>
            <c:numRef>
              <c:f>'PB2 - SIS vs OCV'!$H$5:$H$33</c:f>
              <c:numCache>
                <c:formatCode>General</c:formatCode>
                <c:ptCount val="29"/>
                <c:pt idx="0">
                  <c:v>6.9900000000000004E-2</c:v>
                </c:pt>
                <c:pt idx="1">
                  <c:v>2.8799999999999999E-2</c:v>
                </c:pt>
                <c:pt idx="2">
                  <c:v>1.26E-2</c:v>
                </c:pt>
                <c:pt idx="3">
                  <c:v>5.3699999999999998E-3</c:v>
                </c:pt>
                <c:pt idx="4">
                  <c:v>3.49E-3</c:v>
                </c:pt>
                <c:pt idx="5">
                  <c:v>2.8800000000000002E-3</c:v>
                </c:pt>
                <c:pt idx="6">
                  <c:v>2.8400000000000001E-3</c:v>
                </c:pt>
                <c:pt idx="7">
                  <c:v>2.6800000000000001E-3</c:v>
                </c:pt>
                <c:pt idx="8">
                  <c:v>2.7100000000000002E-3</c:v>
                </c:pt>
                <c:pt idx="9">
                  <c:v>2.7399999999999998E-3</c:v>
                </c:pt>
                <c:pt idx="10">
                  <c:v>2.7799999999999999E-3</c:v>
                </c:pt>
                <c:pt idx="11">
                  <c:v>2.8800000000000002E-3</c:v>
                </c:pt>
                <c:pt idx="12">
                  <c:v>3.0899999999999999E-3</c:v>
                </c:pt>
                <c:pt idx="13">
                  <c:v>3.32E-3</c:v>
                </c:pt>
                <c:pt idx="14">
                  <c:v>4.15E-3</c:v>
                </c:pt>
                <c:pt idx="15">
                  <c:v>2.9399999999999999E-3</c:v>
                </c:pt>
                <c:pt idx="16">
                  <c:v>2.9299999999999999E-3</c:v>
                </c:pt>
                <c:pt idx="17">
                  <c:v>2.8999999999999998E-3</c:v>
                </c:pt>
                <c:pt idx="18">
                  <c:v>2.8700000000000002E-3</c:v>
                </c:pt>
                <c:pt idx="19">
                  <c:v>2.7699999999999999E-3</c:v>
                </c:pt>
                <c:pt idx="20">
                  <c:v>2.9499999999999999E-3</c:v>
                </c:pt>
                <c:pt idx="21">
                  <c:v>3.0300000000000001E-3</c:v>
                </c:pt>
                <c:pt idx="22">
                  <c:v>3.14E-3</c:v>
                </c:pt>
                <c:pt idx="23">
                  <c:v>3.1199999999999999E-3</c:v>
                </c:pt>
                <c:pt idx="24">
                  <c:v>3.2100000000000002E-3</c:v>
                </c:pt>
                <c:pt idx="25">
                  <c:v>3.8500000000000001E-3</c:v>
                </c:pt>
                <c:pt idx="26">
                  <c:v>4.0899999999999999E-3</c:v>
                </c:pt>
                <c:pt idx="27">
                  <c:v>4.4299999999999999E-3</c:v>
                </c:pt>
                <c:pt idx="28">
                  <c:v>4.6800000000000001E-3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5-1A4E-B538-D0E8D85F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7888"/>
        <c:axId val="385025688"/>
      </c:scatterChart>
      <c:valAx>
        <c:axId val="45825788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233830971863973"/>
              <c:y val="0.95030147259599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25688"/>
        <c:crosses val="autoZero"/>
        <c:crossBetween val="midCat"/>
        <c:majorUnit val="10"/>
      </c:valAx>
      <c:valAx>
        <c:axId val="3850256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8676552766435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PB1: High frequency resistance (Rhf) vs State of Charge (SOC)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5881619708006E-2"/>
          <c:y val="7.4779650361640124E-2"/>
          <c:w val="0.89158718620144628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3.9561946410702973</c:v>
                </c:pt>
                <c:pt idx="2">
                  <c:v>7.9123892821406088</c:v>
                </c:pt>
                <c:pt idx="3">
                  <c:v>11.86858392321092</c:v>
                </c:pt>
                <c:pt idx="4">
                  <c:v>15.824778564281232</c:v>
                </c:pt>
                <c:pt idx="5">
                  <c:v>19.780973205351529</c:v>
                </c:pt>
                <c:pt idx="6">
                  <c:v>23.737167846421841</c:v>
                </c:pt>
                <c:pt idx="7">
                  <c:v>27.693362487492152</c:v>
                </c:pt>
                <c:pt idx="8">
                  <c:v>31.649557128562449</c:v>
                </c:pt>
                <c:pt idx="9">
                  <c:v>35.605751769632747</c:v>
                </c:pt>
                <c:pt idx="10">
                  <c:v>39.561946410703051</c:v>
                </c:pt>
                <c:pt idx="11">
                  <c:v>43.518141051773348</c:v>
                </c:pt>
                <c:pt idx="12">
                  <c:v>47.474335692843653</c:v>
                </c:pt>
                <c:pt idx="13">
                  <c:v>51.430530333913957</c:v>
                </c:pt>
                <c:pt idx="14">
                  <c:v>55.386724974984261</c:v>
                </c:pt>
                <c:pt idx="15">
                  <c:v>59.342919616054566</c:v>
                </c:pt>
                <c:pt idx="16">
                  <c:v>63.299114257124863</c:v>
                </c:pt>
                <c:pt idx="17">
                  <c:v>67.255308898195167</c:v>
                </c:pt>
                <c:pt idx="18">
                  <c:v>71.211503539265465</c:v>
                </c:pt>
                <c:pt idx="19">
                  <c:v>75.167698180335776</c:v>
                </c:pt>
                <c:pt idx="20">
                  <c:v>79.123892821406073</c:v>
                </c:pt>
                <c:pt idx="21">
                  <c:v>83.080087462476371</c:v>
                </c:pt>
                <c:pt idx="22">
                  <c:v>87.036282103546682</c:v>
                </c:pt>
                <c:pt idx="23">
                  <c:v>90.99247674461698</c:v>
                </c:pt>
                <c:pt idx="24">
                  <c:v>94.948671385687277</c:v>
                </c:pt>
                <c:pt idx="25">
                  <c:v>97.403920987288288</c:v>
                </c:pt>
                <c:pt idx="26">
                  <c:v>98.758477559945149</c:v>
                </c:pt>
                <c:pt idx="27">
                  <c:v>99.679427787866445</c:v>
                </c:pt>
                <c:pt idx="28">
                  <c:v>100</c:v>
                </c:pt>
              </c:numCache>
            </c:numRef>
          </c:xVal>
          <c:yVal>
            <c:numRef>
              <c:f>'PB1 - SIS vs OCV'!$C$5:$C$33</c:f>
              <c:numCache>
                <c:formatCode>General</c:formatCode>
                <c:ptCount val="29"/>
                <c:pt idx="0">
                  <c:v>5.4300000000000001E-2</c:v>
                </c:pt>
                <c:pt idx="1">
                  <c:v>6.2600000000000003E-2</c:v>
                </c:pt>
                <c:pt idx="2">
                  <c:v>6.3200000000000006E-2</c:v>
                </c:pt>
                <c:pt idx="3">
                  <c:v>6.3100000000000003E-2</c:v>
                </c:pt>
                <c:pt idx="4">
                  <c:v>6.3799999999999996E-2</c:v>
                </c:pt>
                <c:pt idx="5">
                  <c:v>6.2300000000000001E-2</c:v>
                </c:pt>
                <c:pt idx="6">
                  <c:v>6.3399999999999998E-2</c:v>
                </c:pt>
                <c:pt idx="7">
                  <c:v>6.3100000000000003E-2</c:v>
                </c:pt>
                <c:pt idx="8">
                  <c:v>6.4000000000000001E-2</c:v>
                </c:pt>
                <c:pt idx="9">
                  <c:v>6.5600000000000006E-2</c:v>
                </c:pt>
                <c:pt idx="10">
                  <c:v>6.5600000000000006E-2</c:v>
                </c:pt>
                <c:pt idx="11">
                  <c:v>6.6199999999999995E-2</c:v>
                </c:pt>
                <c:pt idx="12">
                  <c:v>6.7500000000000004E-2</c:v>
                </c:pt>
                <c:pt idx="13">
                  <c:v>6.6199999999999995E-2</c:v>
                </c:pt>
                <c:pt idx="14">
                  <c:v>6.8900000000000003E-2</c:v>
                </c:pt>
                <c:pt idx="15">
                  <c:v>6.88E-2</c:v>
                </c:pt>
                <c:pt idx="16">
                  <c:v>6.9900000000000004E-2</c:v>
                </c:pt>
                <c:pt idx="17">
                  <c:v>7.0199999999999999E-2</c:v>
                </c:pt>
                <c:pt idx="18">
                  <c:v>6.9500000000000006E-2</c:v>
                </c:pt>
                <c:pt idx="19">
                  <c:v>7.0599999999999996E-2</c:v>
                </c:pt>
                <c:pt idx="20">
                  <c:v>7.0400000000000004E-2</c:v>
                </c:pt>
                <c:pt idx="21">
                  <c:v>7.0800000000000002E-2</c:v>
                </c:pt>
                <c:pt idx="22">
                  <c:v>7.1599999999999997E-2</c:v>
                </c:pt>
                <c:pt idx="23">
                  <c:v>7.2400000000000006E-2</c:v>
                </c:pt>
                <c:pt idx="24">
                  <c:v>7.2300000000000003E-2</c:v>
                </c:pt>
                <c:pt idx="25">
                  <c:v>7.3999999999999996E-2</c:v>
                </c:pt>
                <c:pt idx="26">
                  <c:v>7.2999999999999995E-2</c:v>
                </c:pt>
                <c:pt idx="27">
                  <c:v>7.2999999999999995E-2</c:v>
                </c:pt>
                <c:pt idx="28">
                  <c:v>7.3800000000000004E-2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E-4545-9C4B-4F1CA8B1F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82728"/>
        <c:axId val="390181944"/>
      </c:scatterChart>
      <c:valAx>
        <c:axId val="39018272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SOC (%)</a:t>
                </a:r>
              </a:p>
            </c:rich>
          </c:tx>
          <c:layout>
            <c:manualLayout>
              <c:xMode val="edge"/>
              <c:yMode val="edge"/>
              <c:x val="0.51326401185208392"/>
              <c:y val="0.9572470900512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1944"/>
        <c:crosses val="autoZero"/>
        <c:crossBetween val="midCat"/>
        <c:majorUnit val="10"/>
      </c:valAx>
      <c:valAx>
        <c:axId val="390181944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Rhf (Ohms)</a:t>
                </a:r>
              </a:p>
              <a:p>
                <a:pPr>
                  <a:defRPr/>
                </a:pPr>
                <a:endParaRPr lang="en-US" sz="1200" b="1"/>
              </a:p>
            </c:rich>
          </c:tx>
          <c:layout>
            <c:manualLayout>
              <c:xMode val="edge"/>
              <c:yMode val="edge"/>
              <c:x val="1.0241546116334287E-2"/>
              <c:y val="0.4105998018758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PB1:</a:t>
            </a:r>
            <a:r>
              <a:rPr lang="en-US" b="1" baseline="0"/>
              <a:t> </a:t>
            </a:r>
            <a:r>
              <a:rPr lang="en-US" b="1"/>
              <a:t>Rd vs SOC</a:t>
            </a:r>
          </a:p>
        </c:rich>
      </c:tx>
      <c:layout>
        <c:manualLayout>
          <c:xMode val="edge"/>
          <c:yMode val="edge"/>
          <c:x val="0.46868275745276966"/>
          <c:y val="1.2097004641947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3283803726352E-2"/>
          <c:y val="7.27634829213155E-2"/>
          <c:w val="0.88849271859479995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3.9561946410702973</c:v>
                </c:pt>
                <c:pt idx="2">
                  <c:v>7.9123892821406088</c:v>
                </c:pt>
                <c:pt idx="3">
                  <c:v>11.86858392321092</c:v>
                </c:pt>
                <c:pt idx="4">
                  <c:v>15.824778564281232</c:v>
                </c:pt>
                <c:pt idx="5">
                  <c:v>19.780973205351529</c:v>
                </c:pt>
                <c:pt idx="6">
                  <c:v>23.737167846421841</c:v>
                </c:pt>
                <c:pt idx="7">
                  <c:v>27.693362487492152</c:v>
                </c:pt>
                <c:pt idx="8">
                  <c:v>31.649557128562449</c:v>
                </c:pt>
                <c:pt idx="9">
                  <c:v>35.605751769632747</c:v>
                </c:pt>
                <c:pt idx="10">
                  <c:v>39.561946410703051</c:v>
                </c:pt>
                <c:pt idx="11">
                  <c:v>43.518141051773348</c:v>
                </c:pt>
                <c:pt idx="12">
                  <c:v>47.474335692843653</c:v>
                </c:pt>
                <c:pt idx="13">
                  <c:v>51.430530333913957</c:v>
                </c:pt>
                <c:pt idx="14">
                  <c:v>55.386724974984261</c:v>
                </c:pt>
                <c:pt idx="15">
                  <c:v>59.342919616054566</c:v>
                </c:pt>
                <c:pt idx="16">
                  <c:v>63.299114257124863</c:v>
                </c:pt>
                <c:pt idx="17">
                  <c:v>67.255308898195167</c:v>
                </c:pt>
                <c:pt idx="18">
                  <c:v>71.211503539265465</c:v>
                </c:pt>
                <c:pt idx="19">
                  <c:v>75.167698180335776</c:v>
                </c:pt>
                <c:pt idx="20">
                  <c:v>79.123892821406073</c:v>
                </c:pt>
                <c:pt idx="21">
                  <c:v>83.080087462476371</c:v>
                </c:pt>
                <c:pt idx="22">
                  <c:v>87.036282103546682</c:v>
                </c:pt>
                <c:pt idx="23">
                  <c:v>90.99247674461698</c:v>
                </c:pt>
                <c:pt idx="24">
                  <c:v>94.948671385687277</c:v>
                </c:pt>
                <c:pt idx="25">
                  <c:v>97.403920987288288</c:v>
                </c:pt>
                <c:pt idx="26">
                  <c:v>98.758477559945149</c:v>
                </c:pt>
                <c:pt idx="27">
                  <c:v>99.679427787866445</c:v>
                </c:pt>
                <c:pt idx="28">
                  <c:v>100</c:v>
                </c:pt>
              </c:numCache>
            </c:numRef>
          </c:xVal>
          <c:yVal>
            <c:numRef>
              <c:f>'PB1 - SIS vs OCV'!$D$5:$D$33</c:f>
              <c:numCache>
                <c:formatCode>General</c:formatCode>
                <c:ptCount val="29"/>
                <c:pt idx="0">
                  <c:v>2.5700000000000001E-2</c:v>
                </c:pt>
                <c:pt idx="1">
                  <c:v>3.3000000000000002E-2</c:v>
                </c:pt>
                <c:pt idx="2">
                  <c:v>3.2500000000000001E-2</c:v>
                </c:pt>
                <c:pt idx="3">
                  <c:v>2.69E-2</c:v>
                </c:pt>
                <c:pt idx="4">
                  <c:v>1.5599999999999999E-2</c:v>
                </c:pt>
                <c:pt idx="5">
                  <c:v>9.4999999999999998E-3</c:v>
                </c:pt>
                <c:pt idx="6">
                  <c:v>5.0000000000000001E-3</c:v>
                </c:pt>
                <c:pt idx="7">
                  <c:v>4.3200000000000001E-3</c:v>
                </c:pt>
                <c:pt idx="8">
                  <c:v>4.1999999999999997E-3</c:v>
                </c:pt>
                <c:pt idx="9">
                  <c:v>2.63E-3</c:v>
                </c:pt>
                <c:pt idx="10">
                  <c:v>2.5999999999999999E-3</c:v>
                </c:pt>
                <c:pt idx="11">
                  <c:v>1.6100000000000001E-3</c:v>
                </c:pt>
                <c:pt idx="12">
                  <c:v>1.4400000000000001E-3</c:v>
                </c:pt>
                <c:pt idx="13">
                  <c:v>3.7599999999999999E-3</c:v>
                </c:pt>
                <c:pt idx="14">
                  <c:v>1.72E-3</c:v>
                </c:pt>
                <c:pt idx="15">
                  <c:v>1.8799999999999999E-3</c:v>
                </c:pt>
                <c:pt idx="16">
                  <c:v>1.6800000000000001E-3</c:v>
                </c:pt>
                <c:pt idx="17">
                  <c:v>1.7099999999999999E-3</c:v>
                </c:pt>
                <c:pt idx="18">
                  <c:v>4.4299999999999999E-3</c:v>
                </c:pt>
                <c:pt idx="19">
                  <c:v>3.62E-3</c:v>
                </c:pt>
                <c:pt idx="20">
                  <c:v>4.7499999999999999E-3</c:v>
                </c:pt>
                <c:pt idx="21">
                  <c:v>4.7600000000000003E-3</c:v>
                </c:pt>
                <c:pt idx="22">
                  <c:v>5.1700000000000001E-3</c:v>
                </c:pt>
                <c:pt idx="23">
                  <c:v>6.2899999999999996E-3</c:v>
                </c:pt>
                <c:pt idx="24">
                  <c:v>8.3099999999999997E-3</c:v>
                </c:pt>
                <c:pt idx="25">
                  <c:v>9.0399999999999994E-3</c:v>
                </c:pt>
                <c:pt idx="26">
                  <c:v>1.0999999999999999E-2</c:v>
                </c:pt>
                <c:pt idx="27">
                  <c:v>1.18E-2</c:v>
                </c:pt>
                <c:pt idx="28">
                  <c:v>1.2200000000000001E-2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5-8145-99D7-ECE57BE6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83120"/>
        <c:axId val="390181552"/>
      </c:scatterChart>
      <c:valAx>
        <c:axId val="390183120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 (%)</a:t>
                </a:r>
              </a:p>
            </c:rich>
          </c:tx>
          <c:layout>
            <c:manualLayout>
              <c:xMode val="edge"/>
              <c:yMode val="edge"/>
              <c:x val="0.52409436046786251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1552"/>
        <c:crosses val="autoZero"/>
        <c:crossBetween val="midCat"/>
        <c:majorUnit val="10"/>
      </c:valAx>
      <c:valAx>
        <c:axId val="390181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Rd</a:t>
                </a:r>
                <a:r>
                  <a:rPr lang="en-US" sz="1200" b="1" baseline="0"/>
                  <a:t> </a:t>
                </a:r>
                <a:r>
                  <a:rPr lang="en-US" sz="1200" b="1"/>
                  <a:t>(Ohms)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3167702149572654E-2"/>
              <c:y val="0.42918378556868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PB1:</a:t>
            </a:r>
            <a:r>
              <a:rPr lang="en-US" b="1" baseline="0"/>
              <a:t> </a:t>
            </a:r>
            <a:r>
              <a:rPr lang="en-US" b="1"/>
              <a:t>Tau</a:t>
            </a:r>
            <a:r>
              <a:rPr lang="en-US" b="1" baseline="0"/>
              <a:t> vs State of Charge </a:t>
            </a:r>
            <a:endParaRPr lang="en-US" b="1"/>
          </a:p>
        </c:rich>
      </c:tx>
      <c:layout>
        <c:manualLayout>
          <c:xMode val="edge"/>
          <c:yMode val="edge"/>
          <c:x val="0.43229185987168683"/>
          <c:y val="1.971303745943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4779650361640124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3.9561946410702973</c:v>
                </c:pt>
                <c:pt idx="2">
                  <c:v>7.9123892821406088</c:v>
                </c:pt>
                <c:pt idx="3">
                  <c:v>11.86858392321092</c:v>
                </c:pt>
                <c:pt idx="4">
                  <c:v>15.824778564281232</c:v>
                </c:pt>
                <c:pt idx="5">
                  <c:v>19.780973205351529</c:v>
                </c:pt>
                <c:pt idx="6">
                  <c:v>23.737167846421841</c:v>
                </c:pt>
                <c:pt idx="7">
                  <c:v>27.693362487492152</c:v>
                </c:pt>
                <c:pt idx="8">
                  <c:v>31.649557128562449</c:v>
                </c:pt>
                <c:pt idx="9">
                  <c:v>35.605751769632747</c:v>
                </c:pt>
                <c:pt idx="10">
                  <c:v>39.561946410703051</c:v>
                </c:pt>
                <c:pt idx="11">
                  <c:v>43.518141051773348</c:v>
                </c:pt>
                <c:pt idx="12">
                  <c:v>47.474335692843653</c:v>
                </c:pt>
                <c:pt idx="13">
                  <c:v>51.430530333913957</c:v>
                </c:pt>
                <c:pt idx="14">
                  <c:v>55.386724974984261</c:v>
                </c:pt>
                <c:pt idx="15">
                  <c:v>59.342919616054566</c:v>
                </c:pt>
                <c:pt idx="16">
                  <c:v>63.299114257124863</c:v>
                </c:pt>
                <c:pt idx="17">
                  <c:v>67.255308898195167</c:v>
                </c:pt>
                <c:pt idx="18">
                  <c:v>71.211503539265465</c:v>
                </c:pt>
                <c:pt idx="19">
                  <c:v>75.167698180335776</c:v>
                </c:pt>
                <c:pt idx="20">
                  <c:v>79.123892821406073</c:v>
                </c:pt>
                <c:pt idx="21">
                  <c:v>83.080087462476371</c:v>
                </c:pt>
                <c:pt idx="22">
                  <c:v>87.036282103546682</c:v>
                </c:pt>
                <c:pt idx="23">
                  <c:v>90.99247674461698</c:v>
                </c:pt>
                <c:pt idx="24">
                  <c:v>94.948671385687277</c:v>
                </c:pt>
                <c:pt idx="25">
                  <c:v>97.403920987288288</c:v>
                </c:pt>
                <c:pt idx="26">
                  <c:v>98.758477559945149</c:v>
                </c:pt>
                <c:pt idx="27">
                  <c:v>99.679427787866445</c:v>
                </c:pt>
                <c:pt idx="28">
                  <c:v>100</c:v>
                </c:pt>
              </c:numCache>
            </c:numRef>
          </c:xVal>
          <c:yVal>
            <c:numRef>
              <c:f>'PB1 - SIS vs OCV'!$E$5:$E$33</c:f>
              <c:numCache>
                <c:formatCode>General</c:formatCode>
                <c:ptCount val="29"/>
                <c:pt idx="0">
                  <c:v>0.42099999999999999</c:v>
                </c:pt>
                <c:pt idx="1">
                  <c:v>0.432</c:v>
                </c:pt>
                <c:pt idx="2">
                  <c:v>0.39300000000000002</c:v>
                </c:pt>
                <c:pt idx="3">
                  <c:v>0.28199999999999997</c:v>
                </c:pt>
                <c:pt idx="4">
                  <c:v>0.14599999999999999</c:v>
                </c:pt>
                <c:pt idx="5">
                  <c:v>7.5200000000000003E-2</c:v>
                </c:pt>
                <c:pt idx="6">
                  <c:v>3.5900000000000001E-2</c:v>
                </c:pt>
                <c:pt idx="7">
                  <c:v>2.8400000000000002E-2</c:v>
                </c:pt>
                <c:pt idx="8">
                  <c:v>2.8799999999999999E-2</c:v>
                </c:pt>
                <c:pt idx="9">
                  <c:v>2.7300000000000001E-2</c:v>
                </c:pt>
                <c:pt idx="10">
                  <c:v>2.7300000000000001E-2</c:v>
                </c:pt>
                <c:pt idx="11">
                  <c:v>2.69E-2</c:v>
                </c:pt>
                <c:pt idx="12">
                  <c:v>2.7799999999999998E-2</c:v>
                </c:pt>
                <c:pt idx="13">
                  <c:v>3.1E-2</c:v>
                </c:pt>
                <c:pt idx="14">
                  <c:v>3.1899999999999998E-2</c:v>
                </c:pt>
                <c:pt idx="15">
                  <c:v>0.03</c:v>
                </c:pt>
                <c:pt idx="16">
                  <c:v>2.8400000000000002E-2</c:v>
                </c:pt>
                <c:pt idx="17">
                  <c:v>2.76E-2</c:v>
                </c:pt>
                <c:pt idx="18">
                  <c:v>2.9100000000000001E-2</c:v>
                </c:pt>
                <c:pt idx="19">
                  <c:v>2.9499999999999998E-2</c:v>
                </c:pt>
                <c:pt idx="20">
                  <c:v>3.1600000000000003E-2</c:v>
                </c:pt>
                <c:pt idx="21">
                  <c:v>0.03</c:v>
                </c:pt>
                <c:pt idx="22">
                  <c:v>3.3799999999999997E-2</c:v>
                </c:pt>
                <c:pt idx="23">
                  <c:v>4.0399999999999998E-2</c:v>
                </c:pt>
                <c:pt idx="24">
                  <c:v>4.99E-2</c:v>
                </c:pt>
                <c:pt idx="25">
                  <c:v>6.1699999999999998E-2</c:v>
                </c:pt>
                <c:pt idx="26">
                  <c:v>6.83E-2</c:v>
                </c:pt>
                <c:pt idx="27">
                  <c:v>7.3400000000000007E-2</c:v>
                </c:pt>
                <c:pt idx="28">
                  <c:v>7.8100000000000003E-2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B140-AA18-D73CD6EC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85472"/>
        <c:axId val="390185864"/>
      </c:scatterChart>
      <c:valAx>
        <c:axId val="39018547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</a:p>
            </c:rich>
          </c:tx>
          <c:layout>
            <c:manualLayout>
              <c:xMode val="edge"/>
              <c:yMode val="edge"/>
              <c:x val="0.49046556985736717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5864"/>
        <c:crosses val="autoZero"/>
        <c:crossBetween val="midCat"/>
        <c:majorUnit val="10"/>
      </c:valAx>
      <c:valAx>
        <c:axId val="3901858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Tau</a:t>
                </a:r>
                <a:br>
                  <a:rPr lang="en-US" sz="1200" b="1"/>
                </a:br>
                <a:endParaRPr lang="en-US" sz="1200" b="1"/>
              </a:p>
            </c:rich>
          </c:tx>
          <c:layout>
            <c:manualLayout>
              <c:xMode val="edge"/>
              <c:yMode val="edge"/>
              <c:x val="0"/>
              <c:y val="0.458514100471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PB1: dE/dq</a:t>
            </a:r>
            <a:r>
              <a:rPr lang="en-US" b="1" baseline="0"/>
              <a:t>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8060050186035"/>
          <c:y val="0.15319443617202919"/>
          <c:w val="0.8289884076990375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3.9561946410702973</c:v>
                </c:pt>
                <c:pt idx="2">
                  <c:v>7.9123892821406088</c:v>
                </c:pt>
                <c:pt idx="3">
                  <c:v>11.86858392321092</c:v>
                </c:pt>
                <c:pt idx="4">
                  <c:v>15.824778564281232</c:v>
                </c:pt>
                <c:pt idx="5">
                  <c:v>19.780973205351529</c:v>
                </c:pt>
                <c:pt idx="6">
                  <c:v>23.737167846421841</c:v>
                </c:pt>
                <c:pt idx="7">
                  <c:v>27.693362487492152</c:v>
                </c:pt>
                <c:pt idx="8">
                  <c:v>31.649557128562449</c:v>
                </c:pt>
                <c:pt idx="9">
                  <c:v>35.605751769632747</c:v>
                </c:pt>
                <c:pt idx="10">
                  <c:v>39.561946410703051</c:v>
                </c:pt>
                <c:pt idx="11">
                  <c:v>43.518141051773348</c:v>
                </c:pt>
                <c:pt idx="12">
                  <c:v>47.474335692843653</c:v>
                </c:pt>
                <c:pt idx="13">
                  <c:v>51.430530333913957</c:v>
                </c:pt>
                <c:pt idx="14">
                  <c:v>55.386724974984261</c:v>
                </c:pt>
                <c:pt idx="15">
                  <c:v>59.342919616054566</c:v>
                </c:pt>
                <c:pt idx="16">
                  <c:v>63.299114257124863</c:v>
                </c:pt>
                <c:pt idx="17">
                  <c:v>67.255308898195167</c:v>
                </c:pt>
                <c:pt idx="18">
                  <c:v>71.211503539265465</c:v>
                </c:pt>
                <c:pt idx="19">
                  <c:v>75.167698180335776</c:v>
                </c:pt>
                <c:pt idx="20">
                  <c:v>79.123892821406073</c:v>
                </c:pt>
                <c:pt idx="21">
                  <c:v>83.080087462476371</c:v>
                </c:pt>
                <c:pt idx="22">
                  <c:v>87.036282103546682</c:v>
                </c:pt>
                <c:pt idx="23">
                  <c:v>90.99247674461698</c:v>
                </c:pt>
                <c:pt idx="24">
                  <c:v>94.948671385687277</c:v>
                </c:pt>
                <c:pt idx="25">
                  <c:v>97.403920987288288</c:v>
                </c:pt>
                <c:pt idx="26">
                  <c:v>98.758477559945149</c:v>
                </c:pt>
                <c:pt idx="27">
                  <c:v>99.679427787866445</c:v>
                </c:pt>
                <c:pt idx="28">
                  <c:v>100</c:v>
                </c:pt>
              </c:numCache>
            </c:numRef>
          </c:xVal>
          <c:yVal>
            <c:numRef>
              <c:f>'PB1 - SIS vs OCV'!$J$5:$J$33</c:f>
              <c:numCache>
                <c:formatCode>General</c:formatCode>
                <c:ptCount val="29"/>
                <c:pt idx="0">
                  <c:v>1.278E-2</c:v>
                </c:pt>
                <c:pt idx="1">
                  <c:v>5.1799999999999997E-3</c:v>
                </c:pt>
                <c:pt idx="2">
                  <c:v>2.4000000000000002E-3</c:v>
                </c:pt>
                <c:pt idx="3">
                  <c:v>1.054E-3</c:v>
                </c:pt>
                <c:pt idx="4">
                  <c:v>6.8399999999999993E-4</c:v>
                </c:pt>
                <c:pt idx="5">
                  <c:v>5.9800000000000001E-4</c:v>
                </c:pt>
                <c:pt idx="6">
                  <c:v>5.44E-4</c:v>
                </c:pt>
                <c:pt idx="7">
                  <c:v>5.6599999999999999E-4</c:v>
                </c:pt>
                <c:pt idx="8">
                  <c:v>5.5199999999999997E-4</c:v>
                </c:pt>
                <c:pt idx="9">
                  <c:v>5.3600000000000002E-4</c:v>
                </c:pt>
                <c:pt idx="10">
                  <c:v>5.8799999999999998E-4</c:v>
                </c:pt>
                <c:pt idx="11">
                  <c:v>5.6999999999999998E-4</c:v>
                </c:pt>
                <c:pt idx="12">
                  <c:v>6.0800000000000003E-4</c:v>
                </c:pt>
                <c:pt idx="13">
                  <c:v>6.7600000000000006E-4</c:v>
                </c:pt>
                <c:pt idx="14">
                  <c:v>8.3000000000000001E-4</c:v>
                </c:pt>
                <c:pt idx="15">
                  <c:v>6.0000000000000006E-4</c:v>
                </c:pt>
                <c:pt idx="16">
                  <c:v>6.0400000000000004E-4</c:v>
                </c:pt>
                <c:pt idx="17">
                  <c:v>5.6800000000000004E-4</c:v>
                </c:pt>
                <c:pt idx="18">
                  <c:v>6.02E-4</c:v>
                </c:pt>
                <c:pt idx="19">
                  <c:v>6.2E-4</c:v>
                </c:pt>
                <c:pt idx="20">
                  <c:v>6.3000000000000003E-4</c:v>
                </c:pt>
                <c:pt idx="21">
                  <c:v>6.4999999999999997E-4</c:v>
                </c:pt>
                <c:pt idx="22">
                  <c:v>6.5600000000000001E-4</c:v>
                </c:pt>
                <c:pt idx="23">
                  <c:v>6.6200000000000005E-4</c:v>
                </c:pt>
                <c:pt idx="24">
                  <c:v>6.5399999999999996E-4</c:v>
                </c:pt>
                <c:pt idx="25">
                  <c:v>7.3800000000000005E-4</c:v>
                </c:pt>
                <c:pt idx="26">
                  <c:v>7.0600000000000003E-4</c:v>
                </c:pt>
                <c:pt idx="27">
                  <c:v>8.6199999999999992E-4</c:v>
                </c:pt>
                <c:pt idx="28">
                  <c:v>8.7399999999999999E-4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7-A846-BF2B-628F2DE1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87824"/>
        <c:axId val="390187432"/>
      </c:scatterChart>
      <c:valAx>
        <c:axId val="39018782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SOC</a:t>
                </a:r>
                <a:r>
                  <a:rPr lang="en-US" b="1" baseline="0"/>
                  <a:t> (%)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5140492354553341"/>
              <c:y val="0.84642169967677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7432"/>
        <c:crosses val="autoZero"/>
        <c:crossBetween val="midCat"/>
        <c:majorUnit val="10"/>
      </c:valAx>
      <c:valAx>
        <c:axId val="390187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dE/dq</a:t>
                </a:r>
              </a:p>
            </c:rich>
          </c:tx>
          <c:layout>
            <c:manualLayout>
              <c:xMode val="edge"/>
              <c:yMode val="edge"/>
              <c:x val="2.4154381227441814E-2"/>
              <c:y val="0.4193486985401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PB1: Voltage difference (dE)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96359009392493E-2"/>
          <c:y val="5.6634143398718542E-2"/>
          <c:w val="0.90634964338913382"/>
          <c:h val="0.878448757596347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3.9561946410702973</c:v>
                </c:pt>
                <c:pt idx="2">
                  <c:v>7.9123892821406088</c:v>
                </c:pt>
                <c:pt idx="3">
                  <c:v>11.86858392321092</c:v>
                </c:pt>
                <c:pt idx="4">
                  <c:v>15.824778564281232</c:v>
                </c:pt>
                <c:pt idx="5">
                  <c:v>19.780973205351529</c:v>
                </c:pt>
                <c:pt idx="6">
                  <c:v>23.737167846421841</c:v>
                </c:pt>
                <c:pt idx="7">
                  <c:v>27.693362487492152</c:v>
                </c:pt>
                <c:pt idx="8">
                  <c:v>31.649557128562449</c:v>
                </c:pt>
                <c:pt idx="9">
                  <c:v>35.605751769632747</c:v>
                </c:pt>
                <c:pt idx="10">
                  <c:v>39.561946410703051</c:v>
                </c:pt>
                <c:pt idx="11">
                  <c:v>43.518141051773348</c:v>
                </c:pt>
                <c:pt idx="12">
                  <c:v>47.474335692843653</c:v>
                </c:pt>
                <c:pt idx="13">
                  <c:v>51.430530333913957</c:v>
                </c:pt>
                <c:pt idx="14">
                  <c:v>55.386724974984261</c:v>
                </c:pt>
                <c:pt idx="15">
                  <c:v>59.342919616054566</c:v>
                </c:pt>
                <c:pt idx="16">
                  <c:v>63.299114257124863</c:v>
                </c:pt>
                <c:pt idx="17">
                  <c:v>67.255308898195167</c:v>
                </c:pt>
                <c:pt idx="18">
                  <c:v>71.211503539265465</c:v>
                </c:pt>
                <c:pt idx="19">
                  <c:v>75.167698180335776</c:v>
                </c:pt>
                <c:pt idx="20">
                  <c:v>79.123892821406073</c:v>
                </c:pt>
                <c:pt idx="21">
                  <c:v>83.080087462476371</c:v>
                </c:pt>
                <c:pt idx="22">
                  <c:v>87.036282103546682</c:v>
                </c:pt>
                <c:pt idx="23">
                  <c:v>90.99247674461698</c:v>
                </c:pt>
                <c:pt idx="24">
                  <c:v>94.948671385687277</c:v>
                </c:pt>
                <c:pt idx="25">
                  <c:v>97.403920987288288</c:v>
                </c:pt>
                <c:pt idx="26">
                  <c:v>98.758477559945149</c:v>
                </c:pt>
                <c:pt idx="27">
                  <c:v>99.679427787866445</c:v>
                </c:pt>
                <c:pt idx="28">
                  <c:v>100</c:v>
                </c:pt>
              </c:numCache>
            </c:numRef>
          </c:xVal>
          <c:yVal>
            <c:numRef>
              <c:f>'PB1 - SIS vs OCV'!$H$5:$H$33</c:f>
              <c:numCache>
                <c:formatCode>General</c:formatCode>
                <c:ptCount val="29"/>
                <c:pt idx="0">
                  <c:v>6.3899999999999998E-2</c:v>
                </c:pt>
                <c:pt idx="1">
                  <c:v>2.5899999999999999E-2</c:v>
                </c:pt>
                <c:pt idx="2">
                  <c:v>1.2E-2</c:v>
                </c:pt>
                <c:pt idx="3">
                  <c:v>5.2700000000000004E-3</c:v>
                </c:pt>
                <c:pt idx="4">
                  <c:v>3.4199999999999999E-3</c:v>
                </c:pt>
                <c:pt idx="5">
                  <c:v>2.99E-3</c:v>
                </c:pt>
                <c:pt idx="6">
                  <c:v>2.7200000000000002E-3</c:v>
                </c:pt>
                <c:pt idx="7">
                  <c:v>2.8300000000000001E-3</c:v>
                </c:pt>
                <c:pt idx="8">
                  <c:v>2.7599999999999999E-3</c:v>
                </c:pt>
                <c:pt idx="9">
                  <c:v>2.6800000000000001E-3</c:v>
                </c:pt>
                <c:pt idx="10">
                  <c:v>2.9399999999999999E-3</c:v>
                </c:pt>
                <c:pt idx="11">
                  <c:v>2.8500000000000001E-3</c:v>
                </c:pt>
                <c:pt idx="12">
                  <c:v>3.0400000000000002E-3</c:v>
                </c:pt>
                <c:pt idx="13">
                  <c:v>3.3800000000000002E-3</c:v>
                </c:pt>
                <c:pt idx="14">
                  <c:v>4.15E-3</c:v>
                </c:pt>
                <c:pt idx="15">
                  <c:v>3.0000000000000001E-3</c:v>
                </c:pt>
                <c:pt idx="16">
                  <c:v>3.0200000000000001E-3</c:v>
                </c:pt>
                <c:pt idx="17">
                  <c:v>2.8400000000000001E-3</c:v>
                </c:pt>
                <c:pt idx="18">
                  <c:v>3.0100000000000001E-3</c:v>
                </c:pt>
                <c:pt idx="19">
                  <c:v>3.0999999999999999E-3</c:v>
                </c:pt>
                <c:pt idx="20">
                  <c:v>3.15E-3</c:v>
                </c:pt>
                <c:pt idx="21">
                  <c:v>3.2499999999999999E-3</c:v>
                </c:pt>
                <c:pt idx="22">
                  <c:v>3.2799999999999999E-3</c:v>
                </c:pt>
                <c:pt idx="23">
                  <c:v>3.31E-3</c:v>
                </c:pt>
                <c:pt idx="24">
                  <c:v>3.2699999999999999E-3</c:v>
                </c:pt>
                <c:pt idx="25">
                  <c:v>3.6900000000000001E-3</c:v>
                </c:pt>
                <c:pt idx="26">
                  <c:v>3.5300000000000002E-3</c:v>
                </c:pt>
                <c:pt idx="27">
                  <c:v>4.3099999999999996E-3</c:v>
                </c:pt>
                <c:pt idx="28">
                  <c:v>4.3699999999999998E-3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0-4D41-BBC9-41371D5C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7104"/>
        <c:axId val="458256712"/>
      </c:scatterChart>
      <c:valAx>
        <c:axId val="45825710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747187030907813"/>
              <c:y val="0.96441464467827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6712"/>
        <c:crosses val="autoZero"/>
        <c:crossBetween val="midCat"/>
        <c:majorUnit val="10"/>
      </c:valAx>
      <c:valAx>
        <c:axId val="458256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7431577309702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Open circuit voltage (OCV)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04211015019016E-2"/>
          <c:y val="8.0828152682613966E-2"/>
          <c:w val="0.91697769554844111"/>
          <c:h val="0.83076639763267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3.9641278918637823</c:v>
                </c:pt>
                <c:pt idx="2">
                  <c:v>7.9282557837275789</c:v>
                </c:pt>
                <c:pt idx="3">
                  <c:v>11.892383675591375</c:v>
                </c:pt>
                <c:pt idx="4">
                  <c:v>15.856511567455172</c:v>
                </c:pt>
                <c:pt idx="5">
                  <c:v>19.820639459318954</c:v>
                </c:pt>
                <c:pt idx="6">
                  <c:v>23.784767351182765</c:v>
                </c:pt>
                <c:pt idx="7">
                  <c:v>27.748895243046562</c:v>
                </c:pt>
                <c:pt idx="8">
                  <c:v>31.713023134910344</c:v>
                </c:pt>
                <c:pt idx="9">
                  <c:v>35.677151026774141</c:v>
                </c:pt>
                <c:pt idx="10">
                  <c:v>39.641278918637923</c:v>
                </c:pt>
                <c:pt idx="11">
                  <c:v>43.605406810501712</c:v>
                </c:pt>
                <c:pt idx="12">
                  <c:v>47.569534702365502</c:v>
                </c:pt>
                <c:pt idx="13">
                  <c:v>51.533662594229284</c:v>
                </c:pt>
                <c:pt idx="14">
                  <c:v>55.497790486093074</c:v>
                </c:pt>
                <c:pt idx="15">
                  <c:v>59.461918377956863</c:v>
                </c:pt>
                <c:pt idx="16">
                  <c:v>63.426046269820652</c:v>
                </c:pt>
                <c:pt idx="17">
                  <c:v>67.390174161684442</c:v>
                </c:pt>
                <c:pt idx="18">
                  <c:v>71.354302053548224</c:v>
                </c:pt>
                <c:pt idx="19">
                  <c:v>75.318429945412021</c:v>
                </c:pt>
                <c:pt idx="20">
                  <c:v>79.282557837275803</c:v>
                </c:pt>
                <c:pt idx="21">
                  <c:v>83.2466857291396</c:v>
                </c:pt>
                <c:pt idx="22">
                  <c:v>87.210813621003382</c:v>
                </c:pt>
                <c:pt idx="23">
                  <c:v>91.174941512867179</c:v>
                </c:pt>
                <c:pt idx="24">
                  <c:v>95.139069404730961</c:v>
                </c:pt>
                <c:pt idx="25">
                  <c:v>97.599242452374767</c:v>
                </c:pt>
                <c:pt idx="26">
                  <c:v>98.856251624642582</c:v>
                </c:pt>
                <c:pt idx="27">
                  <c:v>99.71220617178507</c:v>
                </c:pt>
                <c:pt idx="28">
                  <c:v>100</c:v>
                </c:pt>
              </c:numCache>
            </c:numRef>
          </c:xVal>
          <c:yVal>
            <c:numRef>
              <c:f>'PB2 - SIS vs OCV'!$B$5:$B$33</c:f>
              <c:numCache>
                <c:formatCode>General</c:formatCode>
                <c:ptCount val="29"/>
                <c:pt idx="0">
                  <c:v>2.94</c:v>
                </c:pt>
                <c:pt idx="1">
                  <c:v>3.31</c:v>
                </c:pt>
                <c:pt idx="2">
                  <c:v>3.34</c:v>
                </c:pt>
                <c:pt idx="3">
                  <c:v>3.38</c:v>
                </c:pt>
                <c:pt idx="4">
                  <c:v>3.43</c:v>
                </c:pt>
                <c:pt idx="5">
                  <c:v>3.48</c:v>
                </c:pt>
                <c:pt idx="6">
                  <c:v>3.52</c:v>
                </c:pt>
                <c:pt idx="7">
                  <c:v>3.55</c:v>
                </c:pt>
                <c:pt idx="8">
                  <c:v>3.57</c:v>
                </c:pt>
                <c:pt idx="9">
                  <c:v>3.59</c:v>
                </c:pt>
                <c:pt idx="10">
                  <c:v>3.62</c:v>
                </c:pt>
                <c:pt idx="11">
                  <c:v>3.64</c:v>
                </c:pt>
                <c:pt idx="12">
                  <c:v>3.66</c:v>
                </c:pt>
                <c:pt idx="13">
                  <c:v>3.69</c:v>
                </c:pt>
                <c:pt idx="14">
                  <c:v>3.74</c:v>
                </c:pt>
                <c:pt idx="15">
                  <c:v>3.79</c:v>
                </c:pt>
                <c:pt idx="16">
                  <c:v>3.82</c:v>
                </c:pt>
                <c:pt idx="17">
                  <c:v>3.85</c:v>
                </c:pt>
                <c:pt idx="18">
                  <c:v>3.88</c:v>
                </c:pt>
                <c:pt idx="19">
                  <c:v>3.92</c:v>
                </c:pt>
                <c:pt idx="20">
                  <c:v>3.95</c:v>
                </c:pt>
                <c:pt idx="21">
                  <c:v>3.99</c:v>
                </c:pt>
                <c:pt idx="22">
                  <c:v>4.03</c:v>
                </c:pt>
                <c:pt idx="23">
                  <c:v>4.08</c:v>
                </c:pt>
                <c:pt idx="24">
                  <c:v>4.1100000000000003</c:v>
                </c:pt>
                <c:pt idx="25">
                  <c:v>4.1399999999999997</c:v>
                </c:pt>
                <c:pt idx="26">
                  <c:v>4.16</c:v>
                </c:pt>
                <c:pt idx="27">
                  <c:v>4.18</c:v>
                </c:pt>
                <c:pt idx="28">
                  <c:v>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E-5A40-8630-0DAE75FD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5928"/>
        <c:axId val="458255536"/>
      </c:scatterChart>
      <c:valAx>
        <c:axId val="45825592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230420963258309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5536"/>
        <c:crosses val="autoZero"/>
        <c:crossBetween val="midCat"/>
        <c:majorUnit val="10"/>
      </c:valAx>
      <c:valAx>
        <c:axId val="458255536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OCV</a:t>
                </a:r>
                <a:r>
                  <a:rPr lang="en-US" sz="1200" b="1" baseline="0"/>
                  <a:t> (Volts)</a:t>
                </a:r>
              </a:p>
            </c:rich>
          </c:tx>
          <c:layout>
            <c:manualLayout>
              <c:xMode val="edge"/>
              <c:yMode val="edge"/>
              <c:x val="2.69286997153331E-3"/>
              <c:y val="0.4633125789797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High frequency resistance (Rhf)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9.0908989884237082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3.9641278918637823</c:v>
                </c:pt>
                <c:pt idx="2">
                  <c:v>7.9282557837275789</c:v>
                </c:pt>
                <c:pt idx="3">
                  <c:v>11.892383675591375</c:v>
                </c:pt>
                <c:pt idx="4">
                  <c:v>15.856511567455172</c:v>
                </c:pt>
                <c:pt idx="5">
                  <c:v>19.820639459318954</c:v>
                </c:pt>
                <c:pt idx="6">
                  <c:v>23.784767351182765</c:v>
                </c:pt>
                <c:pt idx="7">
                  <c:v>27.748895243046562</c:v>
                </c:pt>
                <c:pt idx="8">
                  <c:v>31.713023134910344</c:v>
                </c:pt>
                <c:pt idx="9">
                  <c:v>35.677151026774141</c:v>
                </c:pt>
                <c:pt idx="10">
                  <c:v>39.641278918637923</c:v>
                </c:pt>
                <c:pt idx="11">
                  <c:v>43.605406810501712</c:v>
                </c:pt>
                <c:pt idx="12">
                  <c:v>47.569534702365502</c:v>
                </c:pt>
                <c:pt idx="13">
                  <c:v>51.533662594229284</c:v>
                </c:pt>
                <c:pt idx="14">
                  <c:v>55.497790486093074</c:v>
                </c:pt>
                <c:pt idx="15">
                  <c:v>59.461918377956863</c:v>
                </c:pt>
                <c:pt idx="16">
                  <c:v>63.426046269820652</c:v>
                </c:pt>
                <c:pt idx="17">
                  <c:v>67.390174161684442</c:v>
                </c:pt>
                <c:pt idx="18">
                  <c:v>71.354302053548224</c:v>
                </c:pt>
                <c:pt idx="19">
                  <c:v>75.318429945412021</c:v>
                </c:pt>
                <c:pt idx="20">
                  <c:v>79.282557837275803</c:v>
                </c:pt>
                <c:pt idx="21">
                  <c:v>83.2466857291396</c:v>
                </c:pt>
                <c:pt idx="22">
                  <c:v>87.210813621003382</c:v>
                </c:pt>
                <c:pt idx="23">
                  <c:v>91.174941512867179</c:v>
                </c:pt>
                <c:pt idx="24">
                  <c:v>95.139069404730961</c:v>
                </c:pt>
                <c:pt idx="25">
                  <c:v>97.599242452374767</c:v>
                </c:pt>
                <c:pt idx="26">
                  <c:v>98.856251624642582</c:v>
                </c:pt>
                <c:pt idx="27">
                  <c:v>99.71220617178507</c:v>
                </c:pt>
                <c:pt idx="28">
                  <c:v>100</c:v>
                </c:pt>
              </c:numCache>
            </c:numRef>
          </c:xVal>
          <c:yVal>
            <c:numRef>
              <c:f>'PB2 - SIS vs OCV'!$C$5:$C$33</c:f>
              <c:numCache>
                <c:formatCode>General</c:formatCode>
                <c:ptCount val="29"/>
                <c:pt idx="0">
                  <c:v>5.04E-2</c:v>
                </c:pt>
                <c:pt idx="1">
                  <c:v>5.8200000000000002E-2</c:v>
                </c:pt>
                <c:pt idx="2">
                  <c:v>5.7200000000000001E-2</c:v>
                </c:pt>
                <c:pt idx="3">
                  <c:v>5.7500000000000002E-2</c:v>
                </c:pt>
                <c:pt idx="4">
                  <c:v>5.8099999999999999E-2</c:v>
                </c:pt>
                <c:pt idx="5">
                  <c:v>5.6800000000000003E-2</c:v>
                </c:pt>
                <c:pt idx="6">
                  <c:v>5.7200000000000001E-2</c:v>
                </c:pt>
                <c:pt idx="7">
                  <c:v>5.6800000000000003E-2</c:v>
                </c:pt>
                <c:pt idx="8">
                  <c:v>5.74E-2</c:v>
                </c:pt>
                <c:pt idx="9">
                  <c:v>5.74E-2</c:v>
                </c:pt>
                <c:pt idx="10">
                  <c:v>5.9200000000000003E-2</c:v>
                </c:pt>
                <c:pt idx="11">
                  <c:v>5.9700000000000003E-2</c:v>
                </c:pt>
                <c:pt idx="12">
                  <c:v>5.91E-2</c:v>
                </c:pt>
                <c:pt idx="13">
                  <c:v>6.0199999999999997E-2</c:v>
                </c:pt>
                <c:pt idx="14">
                  <c:v>6.0499999999999998E-2</c:v>
                </c:pt>
                <c:pt idx="15">
                  <c:v>6.2E-2</c:v>
                </c:pt>
                <c:pt idx="16">
                  <c:v>6.2E-2</c:v>
                </c:pt>
                <c:pt idx="17">
                  <c:v>6.2899999999999998E-2</c:v>
                </c:pt>
                <c:pt idx="18">
                  <c:v>6.1600000000000002E-2</c:v>
                </c:pt>
                <c:pt idx="19">
                  <c:v>6.3E-2</c:v>
                </c:pt>
                <c:pt idx="20">
                  <c:v>6.1699999999999998E-2</c:v>
                </c:pt>
                <c:pt idx="21">
                  <c:v>6.2E-2</c:v>
                </c:pt>
                <c:pt idx="22">
                  <c:v>6.3E-2</c:v>
                </c:pt>
                <c:pt idx="23">
                  <c:v>6.3200000000000006E-2</c:v>
                </c:pt>
                <c:pt idx="24">
                  <c:v>6.6000000000000003E-2</c:v>
                </c:pt>
                <c:pt idx="25">
                  <c:v>6.6500000000000004E-2</c:v>
                </c:pt>
                <c:pt idx="26">
                  <c:v>6.7199999999999996E-2</c:v>
                </c:pt>
                <c:pt idx="27">
                  <c:v>6.6799999999999998E-2</c:v>
                </c:pt>
                <c:pt idx="28">
                  <c:v>6.7100000000000007E-2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C-894F-BCAD-3E0BE7A4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4752"/>
        <c:axId val="458254360"/>
      </c:scatterChart>
      <c:valAx>
        <c:axId val="45825475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706220846442473"/>
              <c:y val="0.95836614235729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4360"/>
        <c:crosses val="autoZero"/>
        <c:crossBetween val="midCat"/>
        <c:majorUnit val="10"/>
      </c:valAx>
      <c:valAx>
        <c:axId val="458254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Rhf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455853870723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Rd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33280992773323E-2"/>
          <c:y val="5.2601808518069303E-2"/>
          <c:w val="0.90634964338913382"/>
          <c:h val="0.878448757596347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OCV'!$K$5:$K$33</c:f>
              <c:numCache>
                <c:formatCode>0.00\%</c:formatCode>
                <c:ptCount val="29"/>
                <c:pt idx="0">
                  <c:v>0</c:v>
                </c:pt>
                <c:pt idx="1">
                  <c:v>3.9641278918637823</c:v>
                </c:pt>
                <c:pt idx="2">
                  <c:v>7.9282557837275789</c:v>
                </c:pt>
                <c:pt idx="3">
                  <c:v>11.892383675591375</c:v>
                </c:pt>
                <c:pt idx="4">
                  <c:v>15.856511567455172</c:v>
                </c:pt>
                <c:pt idx="5">
                  <c:v>19.820639459318954</c:v>
                </c:pt>
                <c:pt idx="6">
                  <c:v>23.784767351182765</c:v>
                </c:pt>
                <c:pt idx="7">
                  <c:v>27.748895243046562</c:v>
                </c:pt>
                <c:pt idx="8">
                  <c:v>31.713023134910344</c:v>
                </c:pt>
                <c:pt idx="9">
                  <c:v>35.677151026774141</c:v>
                </c:pt>
                <c:pt idx="10">
                  <c:v>39.641278918637923</c:v>
                </c:pt>
                <c:pt idx="11">
                  <c:v>43.605406810501712</c:v>
                </c:pt>
                <c:pt idx="12">
                  <c:v>47.569534702365502</c:v>
                </c:pt>
                <c:pt idx="13">
                  <c:v>51.533662594229284</c:v>
                </c:pt>
                <c:pt idx="14">
                  <c:v>55.497790486093074</c:v>
                </c:pt>
                <c:pt idx="15">
                  <c:v>59.461918377956863</c:v>
                </c:pt>
                <c:pt idx="16">
                  <c:v>63.426046269820652</c:v>
                </c:pt>
                <c:pt idx="17">
                  <c:v>67.390174161684442</c:v>
                </c:pt>
                <c:pt idx="18">
                  <c:v>71.354302053548224</c:v>
                </c:pt>
                <c:pt idx="19">
                  <c:v>75.318429945412021</c:v>
                </c:pt>
                <c:pt idx="20">
                  <c:v>79.282557837275803</c:v>
                </c:pt>
                <c:pt idx="21">
                  <c:v>83.2466857291396</c:v>
                </c:pt>
                <c:pt idx="22">
                  <c:v>87.210813621003382</c:v>
                </c:pt>
                <c:pt idx="23">
                  <c:v>91.174941512867179</c:v>
                </c:pt>
                <c:pt idx="24">
                  <c:v>95.139069404730961</c:v>
                </c:pt>
                <c:pt idx="25">
                  <c:v>97.599242452374767</c:v>
                </c:pt>
                <c:pt idx="26">
                  <c:v>98.856251624642582</c:v>
                </c:pt>
                <c:pt idx="27">
                  <c:v>99.71220617178507</c:v>
                </c:pt>
                <c:pt idx="28">
                  <c:v>100</c:v>
                </c:pt>
              </c:numCache>
            </c:numRef>
          </c:xVal>
          <c:yVal>
            <c:numRef>
              <c:f>'PB2 - SIS vs OCV'!$D$5:$D$33</c:f>
              <c:numCache>
                <c:formatCode>General</c:formatCode>
                <c:ptCount val="29"/>
                <c:pt idx="0">
                  <c:v>2.7E-2</c:v>
                </c:pt>
                <c:pt idx="1">
                  <c:v>3.4700000000000002E-2</c:v>
                </c:pt>
                <c:pt idx="2">
                  <c:v>3.3599999999999998E-2</c:v>
                </c:pt>
                <c:pt idx="3">
                  <c:v>2.76E-2</c:v>
                </c:pt>
                <c:pt idx="4">
                  <c:v>1.6E-2</c:v>
                </c:pt>
                <c:pt idx="5">
                  <c:v>9.8899999999999995E-3</c:v>
                </c:pt>
                <c:pt idx="6">
                  <c:v>5.3299999999999997E-3</c:v>
                </c:pt>
                <c:pt idx="7">
                  <c:v>4.4000000000000003E-3</c:v>
                </c:pt>
                <c:pt idx="8">
                  <c:v>4.45E-3</c:v>
                </c:pt>
                <c:pt idx="9">
                  <c:v>3.7799999999999999E-3</c:v>
                </c:pt>
                <c:pt idx="10">
                  <c:v>1.8799999999999999E-3</c:v>
                </c:pt>
                <c:pt idx="11">
                  <c:v>1.73E-3</c:v>
                </c:pt>
                <c:pt idx="12">
                  <c:v>2.0100000000000001E-3</c:v>
                </c:pt>
                <c:pt idx="13">
                  <c:v>2.5600000000000002E-3</c:v>
                </c:pt>
                <c:pt idx="14">
                  <c:v>2.9099999999999998E-3</c:v>
                </c:pt>
                <c:pt idx="15">
                  <c:v>2.0300000000000001E-3</c:v>
                </c:pt>
                <c:pt idx="16">
                  <c:v>2.16E-3</c:v>
                </c:pt>
                <c:pt idx="17">
                  <c:v>1.8600000000000001E-3</c:v>
                </c:pt>
                <c:pt idx="18">
                  <c:v>3.8E-3</c:v>
                </c:pt>
                <c:pt idx="19">
                  <c:v>2.5999999999999999E-3</c:v>
                </c:pt>
                <c:pt idx="20">
                  <c:v>4.9899999999999996E-3</c:v>
                </c:pt>
                <c:pt idx="21">
                  <c:v>5.1599999999999997E-3</c:v>
                </c:pt>
                <c:pt idx="22">
                  <c:v>5.28E-3</c:v>
                </c:pt>
                <c:pt idx="23">
                  <c:v>7.0200000000000002E-3</c:v>
                </c:pt>
                <c:pt idx="24">
                  <c:v>9.1800000000000007E-3</c:v>
                </c:pt>
                <c:pt idx="25">
                  <c:v>1.1299999999999999E-2</c:v>
                </c:pt>
                <c:pt idx="26">
                  <c:v>1.2E-2</c:v>
                </c:pt>
                <c:pt idx="27">
                  <c:v>1.29E-2</c:v>
                </c:pt>
                <c:pt idx="28">
                  <c:v>1.37E-2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7-5145-A476-CD301EC5D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3576"/>
        <c:axId val="458253184"/>
      </c:scatterChart>
      <c:valAx>
        <c:axId val="45825357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184"/>
        <c:crosses val="autoZero"/>
        <c:crossBetween val="midCat"/>
        <c:majorUnit val="10"/>
      </c:valAx>
      <c:valAx>
        <c:axId val="458253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Rd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263E-3"/>
              <c:y val="0.47721905421109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4"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1"/>
  <sheetViews>
    <sheetView zoomScale="11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2"/>
  <sheetViews>
    <sheetView zoomScale="11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3"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6"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7"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8"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9"/>
  <sheetViews>
    <sheetView zoomScale="11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18"/>
  <sheetViews>
    <sheetView zoomScale="11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9"/>
  <sheetViews>
    <sheetView zoomScale="11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0"/>
  <sheetViews>
    <sheetView zoomScale="111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336994</xdr:colOff>
      <xdr:row>3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2565844" y="36385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565844" y="36385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2565844" y="38271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2565844" y="38271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5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641919" y="124345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41919" y="124345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851469" y="8572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8572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851469" y="10458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10458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16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641919" y="124345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41919" y="124345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438150</xdr:colOff>
      <xdr:row>35</xdr:row>
      <xdr:rowOff>180975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2667000" y="7315200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𝒑𝒘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A000000}"/>
                </a:ext>
              </a:extLst>
            </xdr:cNvPr>
            <xdr:cNvSpPr txBox="1"/>
          </xdr:nvSpPr>
          <xdr:spPr>
            <a:xfrm>
              <a:off x="2667000" y="7315200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202406</xdr:colOff>
      <xdr:row>37</xdr:row>
      <xdr:rowOff>0</xdr:rowOff>
    </xdr:from>
    <xdr:ext cx="67012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2431256" y="7515225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C000000}"/>
                </a:ext>
              </a:extLst>
            </xdr:cNvPr>
            <xdr:cNvSpPr txBox="1"/>
          </xdr:nvSpPr>
          <xdr:spPr>
            <a:xfrm>
              <a:off x="2431256" y="7515225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440532</xdr:colOff>
      <xdr:row>35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2669382" y="7122319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669382" y="7122319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336994</xdr:colOff>
      <xdr:row>3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51469" y="6858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6858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851469" y="8743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8743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5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641919" y="10720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41919" y="10720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851469" y="30480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30480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851469" y="32365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32365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16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641919" y="34342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41919" y="34342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438150</xdr:colOff>
      <xdr:row>36</xdr:row>
      <xdr:rowOff>180975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952625" y="829627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𝒑𝒘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A000000}"/>
                </a:ext>
              </a:extLst>
            </xdr:cNvPr>
            <xdr:cNvSpPr txBox="1"/>
          </xdr:nvSpPr>
          <xdr:spPr>
            <a:xfrm>
              <a:off x="1952625" y="829627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202406</xdr:colOff>
      <xdr:row>38</xdr:row>
      <xdr:rowOff>0</xdr:rowOff>
    </xdr:from>
    <xdr:ext cx="67012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716881" y="849630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C000000}"/>
                </a:ext>
              </a:extLst>
            </xdr:cNvPr>
            <xdr:cNvSpPr txBox="1"/>
          </xdr:nvSpPr>
          <xdr:spPr>
            <a:xfrm>
              <a:off x="1716881" y="849630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440532</xdr:colOff>
      <xdr:row>36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955007" y="81153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955007" y="81153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7"/>
  <sheetViews>
    <sheetView zoomScale="71" zoomScaleNormal="71" workbookViewId="0">
      <selection activeCell="E15" sqref="E15"/>
    </sheetView>
  </sheetViews>
  <sheetFormatPr baseColWidth="10" defaultColWidth="8.83203125" defaultRowHeight="15"/>
  <cols>
    <col min="1" max="1" width="33.5" style="1" customWidth="1"/>
    <col min="2" max="2" width="15.5" style="1" customWidth="1"/>
    <col min="3" max="3" width="17.83203125" style="1" customWidth="1"/>
    <col min="4" max="4" width="15.5" style="8" customWidth="1"/>
    <col min="5" max="5" width="23.33203125" style="1" customWidth="1"/>
    <col min="6" max="6" width="15.5" style="26" customWidth="1"/>
    <col min="7" max="7" width="13.83203125" style="1" customWidth="1"/>
    <col min="8" max="8" width="13.5" style="1" customWidth="1"/>
    <col min="9" max="9" width="17" style="1" customWidth="1"/>
    <col min="10" max="10" width="20.1640625" style="1" customWidth="1"/>
    <col min="11" max="11" width="12" style="1" customWidth="1"/>
    <col min="12" max="12" width="13.5" style="2" customWidth="1"/>
    <col min="13" max="13" width="13.6640625" style="1" customWidth="1"/>
    <col min="14" max="14" width="12.5" style="36" customWidth="1"/>
  </cols>
  <sheetData>
    <row r="1" spans="1:14" ht="18">
      <c r="A1" s="10" t="s">
        <v>26</v>
      </c>
    </row>
    <row r="3" spans="1:14" ht="51.75" customHeight="1">
      <c r="A3" s="16" t="s">
        <v>17</v>
      </c>
      <c r="B3" s="16" t="s">
        <v>16</v>
      </c>
      <c r="C3" s="16" t="s">
        <v>15</v>
      </c>
      <c r="D3" s="25" t="s">
        <v>18</v>
      </c>
      <c r="E3" s="16" t="s">
        <v>19</v>
      </c>
      <c r="F3" s="27" t="s">
        <v>20</v>
      </c>
      <c r="G3" s="17" t="s">
        <v>21</v>
      </c>
      <c r="H3" s="17" t="s">
        <v>22</v>
      </c>
      <c r="I3" s="17" t="s">
        <v>38</v>
      </c>
      <c r="J3" s="17" t="s">
        <v>41</v>
      </c>
      <c r="K3" s="17" t="s">
        <v>48</v>
      </c>
      <c r="L3" s="17" t="s">
        <v>42</v>
      </c>
      <c r="M3" s="17" t="s">
        <v>46</v>
      </c>
      <c r="N3" s="17" t="s">
        <v>49</v>
      </c>
    </row>
    <row r="4" spans="1:14">
      <c r="A4" s="18"/>
      <c r="B4" s="18"/>
      <c r="C4" s="18"/>
      <c r="D4" s="19"/>
      <c r="E4" s="18"/>
      <c r="F4" s="28"/>
      <c r="G4" s="18"/>
      <c r="H4" s="18"/>
      <c r="I4" s="18"/>
      <c r="J4" s="18"/>
      <c r="K4" s="18"/>
      <c r="L4" s="46"/>
      <c r="M4" s="18"/>
      <c r="N4" s="20"/>
    </row>
    <row r="5" spans="1:14">
      <c r="A5" s="20" t="s">
        <v>2</v>
      </c>
      <c r="B5" s="20" t="s">
        <v>23</v>
      </c>
      <c r="C5" s="20" t="s">
        <v>24</v>
      </c>
      <c r="D5" s="21" t="s">
        <v>25</v>
      </c>
      <c r="E5" s="20">
        <v>18650</v>
      </c>
      <c r="F5" s="29">
        <v>3.2</v>
      </c>
      <c r="G5" s="20">
        <v>3.6</v>
      </c>
      <c r="H5" s="20">
        <v>4.2</v>
      </c>
      <c r="I5" s="20" t="s">
        <v>39</v>
      </c>
      <c r="J5" s="20">
        <v>4.2</v>
      </c>
      <c r="K5" s="20" t="s">
        <v>45</v>
      </c>
      <c r="L5" s="20" t="s">
        <v>43</v>
      </c>
      <c r="M5" s="20" t="s">
        <v>47</v>
      </c>
      <c r="N5" s="20" t="s">
        <v>50</v>
      </c>
    </row>
    <row r="6" spans="1:14" s="2" customFormat="1">
      <c r="A6" s="20" t="s">
        <v>3</v>
      </c>
      <c r="B6" s="20" t="s">
        <v>23</v>
      </c>
      <c r="C6" s="20" t="s">
        <v>24</v>
      </c>
      <c r="D6" s="21" t="s">
        <v>25</v>
      </c>
      <c r="E6" s="20">
        <v>18650</v>
      </c>
      <c r="F6" s="29">
        <v>3.2</v>
      </c>
      <c r="G6" s="20">
        <v>3.6</v>
      </c>
      <c r="H6" s="20">
        <v>4.2</v>
      </c>
      <c r="I6" s="20" t="s">
        <v>40</v>
      </c>
      <c r="J6" s="20">
        <v>4.2</v>
      </c>
      <c r="K6" s="20" t="s">
        <v>45</v>
      </c>
      <c r="L6" s="20" t="s">
        <v>44</v>
      </c>
      <c r="M6" s="20" t="s">
        <v>47</v>
      </c>
      <c r="N6" s="20" t="s">
        <v>50</v>
      </c>
    </row>
    <row r="9" spans="1:14" ht="18">
      <c r="A9" s="11"/>
      <c r="B9"/>
      <c r="C9"/>
    </row>
    <row r="10" spans="1:14">
      <c r="C10" s="2"/>
      <c r="D10" s="1"/>
      <c r="E10" s="36"/>
      <c r="F10"/>
      <c r="G10"/>
      <c r="H10"/>
      <c r="I10"/>
      <c r="J10"/>
      <c r="K10"/>
      <c r="L10"/>
      <c r="M10"/>
      <c r="N10"/>
    </row>
    <row r="11" spans="1:14">
      <c r="C11" s="2"/>
      <c r="D11" s="1"/>
      <c r="E11" s="36"/>
      <c r="F11"/>
      <c r="G11"/>
      <c r="H11"/>
      <c r="I11"/>
      <c r="J11"/>
      <c r="K11"/>
      <c r="L11"/>
      <c r="M11"/>
      <c r="N11"/>
    </row>
    <row r="12" spans="1:14">
      <c r="C12" s="2"/>
      <c r="D12" s="1"/>
      <c r="E12" s="36"/>
      <c r="F12"/>
      <c r="G12"/>
      <c r="H12"/>
      <c r="I12"/>
      <c r="J12"/>
      <c r="K12"/>
      <c r="L12"/>
      <c r="M12"/>
      <c r="N12"/>
    </row>
    <row r="13" spans="1:14">
      <c r="C13" s="2"/>
      <c r="D13" s="1"/>
      <c r="E13" s="36"/>
      <c r="F13"/>
      <c r="G13"/>
      <c r="H13"/>
      <c r="I13"/>
      <c r="J13"/>
      <c r="K13"/>
      <c r="L13"/>
      <c r="M13"/>
      <c r="N13"/>
    </row>
    <row r="14" spans="1:14">
      <c r="B14" s="36"/>
      <c r="C14"/>
      <c r="D14"/>
      <c r="E14"/>
      <c r="F14"/>
      <c r="G14"/>
      <c r="H14"/>
      <c r="I14"/>
      <c r="J14"/>
      <c r="K14"/>
      <c r="L14"/>
      <c r="M14"/>
      <c r="N14"/>
    </row>
    <row r="15" spans="1:14">
      <c r="B15" s="36"/>
      <c r="C15"/>
      <c r="D15"/>
      <c r="E15"/>
      <c r="F15"/>
      <c r="G15"/>
      <c r="H15"/>
      <c r="I15"/>
      <c r="J15"/>
      <c r="K15"/>
      <c r="L15"/>
      <c r="M15"/>
      <c r="N15"/>
    </row>
    <row r="16" spans="1:14">
      <c r="B16" s="36"/>
      <c r="C16"/>
      <c r="D16"/>
      <c r="E16"/>
      <c r="F16"/>
      <c r="G16"/>
      <c r="H16"/>
      <c r="I16"/>
      <c r="J16"/>
      <c r="K16"/>
      <c r="L16"/>
      <c r="M16"/>
      <c r="N16"/>
    </row>
    <row r="17" spans="1:14">
      <c r="B17" s="36"/>
      <c r="C17"/>
      <c r="D17"/>
      <c r="E17"/>
      <c r="F17"/>
      <c r="G17"/>
      <c r="H17"/>
      <c r="I17"/>
      <c r="J17"/>
      <c r="K17"/>
      <c r="L17"/>
      <c r="M17"/>
      <c r="N17"/>
    </row>
    <row r="18" spans="1:14">
      <c r="C18" s="2"/>
      <c r="D18" s="1"/>
      <c r="E18" s="36"/>
      <c r="F18"/>
      <c r="G18"/>
      <c r="H18"/>
      <c r="I18"/>
      <c r="J18"/>
      <c r="K18"/>
      <c r="L18"/>
      <c r="M18"/>
      <c r="N18"/>
    </row>
    <row r="19" spans="1:14" ht="53.25" customHeight="1">
      <c r="C19" s="36"/>
      <c r="D19" s="1"/>
      <c r="E19" s="36"/>
      <c r="F19"/>
      <c r="G19"/>
      <c r="H19"/>
      <c r="I19"/>
      <c r="J19"/>
      <c r="K19"/>
      <c r="L19"/>
      <c r="M19"/>
      <c r="N19"/>
    </row>
    <row r="20" spans="1:14">
      <c r="C20" s="36"/>
      <c r="D20" s="1"/>
      <c r="E20" s="36"/>
      <c r="F20"/>
      <c r="G20"/>
      <c r="H20"/>
      <c r="I20"/>
      <c r="J20"/>
      <c r="K20"/>
      <c r="L20"/>
      <c r="M20"/>
      <c r="N20"/>
    </row>
    <row r="21" spans="1:14">
      <c r="C21" s="36"/>
      <c r="D21" s="1"/>
      <c r="E21" s="36"/>
      <c r="F21"/>
      <c r="G21"/>
      <c r="H21"/>
      <c r="I21"/>
      <c r="J21"/>
      <c r="K21"/>
      <c r="L21"/>
      <c r="M21"/>
      <c r="N21"/>
    </row>
    <row r="22" spans="1:14" s="2" customFormat="1">
      <c r="A22" s="36"/>
      <c r="B22" s="36"/>
      <c r="C22" s="36"/>
      <c r="D22" s="36"/>
      <c r="E22" s="36"/>
    </row>
    <row r="23" spans="1:14" s="2" customFormat="1">
      <c r="A23" s="36"/>
      <c r="B23" s="36"/>
      <c r="C23" s="36"/>
      <c r="D23" s="36"/>
      <c r="E23" s="36"/>
    </row>
    <row r="24" spans="1:14">
      <c r="C24" s="2"/>
      <c r="D24" s="1"/>
      <c r="E24" s="36"/>
      <c r="F24"/>
      <c r="G24"/>
      <c r="H24"/>
      <c r="I24"/>
      <c r="J24"/>
      <c r="K24"/>
      <c r="L24"/>
      <c r="M24"/>
      <c r="N24"/>
    </row>
    <row r="25" spans="1:14">
      <c r="C25" s="2"/>
      <c r="D25" s="1"/>
      <c r="E25" s="36"/>
      <c r="F25"/>
      <c r="G25"/>
      <c r="H25"/>
      <c r="I25"/>
      <c r="J25"/>
      <c r="K25"/>
      <c r="L25"/>
      <c r="M25"/>
      <c r="N25"/>
    </row>
    <row r="26" spans="1:14" s="15" customFormat="1">
      <c r="A26" s="7"/>
      <c r="B26" s="7"/>
      <c r="C26" s="47"/>
      <c r="D26" s="7"/>
      <c r="E26" s="48"/>
    </row>
    <row r="27" spans="1:14" s="15" customFormat="1">
      <c r="C27" s="47"/>
      <c r="D27" s="7"/>
      <c r="E27" s="48"/>
    </row>
    <row r="28" spans="1:14">
      <c r="A28"/>
      <c r="B28"/>
      <c r="C28" s="2"/>
      <c r="D28" s="1"/>
      <c r="E28" s="36"/>
      <c r="F28"/>
      <c r="G28"/>
      <c r="H28"/>
      <c r="I28"/>
      <c r="J28"/>
      <c r="K28"/>
      <c r="L28"/>
      <c r="M28"/>
      <c r="N28"/>
    </row>
    <row r="29" spans="1:14">
      <c r="A29"/>
      <c r="B29"/>
      <c r="C29" s="2"/>
      <c r="D29" s="1"/>
      <c r="E29" s="36"/>
      <c r="F29"/>
      <c r="G29"/>
      <c r="H29"/>
      <c r="I29"/>
      <c r="J29"/>
      <c r="K29"/>
      <c r="L29"/>
      <c r="M29"/>
      <c r="N29"/>
    </row>
    <row r="30" spans="1:14">
      <c r="A30"/>
      <c r="B30"/>
      <c r="C30" s="2"/>
      <c r="D30" s="1"/>
      <c r="E30" s="36"/>
      <c r="F30"/>
      <c r="G30"/>
      <c r="H30"/>
      <c r="I30"/>
      <c r="J30"/>
      <c r="K30"/>
      <c r="L30"/>
      <c r="M30"/>
      <c r="N30"/>
    </row>
    <row r="31" spans="1:14">
      <c r="A31"/>
      <c r="B31"/>
      <c r="C31" s="2"/>
      <c r="D31" s="1"/>
      <c r="E31" s="36"/>
      <c r="F31"/>
      <c r="G31"/>
      <c r="H31"/>
      <c r="I31"/>
      <c r="J31"/>
      <c r="K31"/>
      <c r="L31"/>
      <c r="M31"/>
      <c r="N31"/>
    </row>
    <row r="32" spans="1:14">
      <c r="C32" s="2"/>
      <c r="D32" s="1"/>
      <c r="E32" s="36"/>
      <c r="F32"/>
      <c r="G32"/>
      <c r="H32"/>
      <c r="I32"/>
      <c r="J32"/>
      <c r="K32"/>
      <c r="L32"/>
      <c r="M32"/>
      <c r="N32"/>
    </row>
    <row r="33" spans="1:14">
      <c r="C33" s="2"/>
      <c r="D33" s="1"/>
      <c r="E33" s="36"/>
      <c r="F33"/>
      <c r="G33"/>
      <c r="H33"/>
      <c r="I33"/>
      <c r="J33"/>
      <c r="K33"/>
      <c r="L33"/>
      <c r="M33"/>
      <c r="N33"/>
    </row>
    <row r="34" spans="1:14">
      <c r="C34" s="2"/>
      <c r="D34" s="1"/>
      <c r="E34" s="36"/>
      <c r="F34"/>
      <c r="G34"/>
      <c r="H34"/>
      <c r="I34"/>
      <c r="J34"/>
      <c r="K34"/>
      <c r="L34"/>
      <c r="M34"/>
      <c r="N34"/>
    </row>
    <row r="35" spans="1:14">
      <c r="C35" s="2"/>
      <c r="D35" s="1"/>
      <c r="E35" s="36"/>
      <c r="F35"/>
      <c r="G35"/>
      <c r="H35"/>
      <c r="I35"/>
      <c r="J35"/>
      <c r="K35"/>
      <c r="L35"/>
      <c r="M35"/>
      <c r="N35"/>
    </row>
    <row r="36" spans="1:14">
      <c r="C36" s="2"/>
      <c r="D36" s="1"/>
      <c r="E36" s="36"/>
      <c r="F36"/>
      <c r="G36"/>
      <c r="H36"/>
      <c r="I36"/>
      <c r="J36"/>
      <c r="K36"/>
      <c r="L36"/>
      <c r="M36"/>
      <c r="N36"/>
    </row>
    <row r="37" spans="1:14" s="2" customFormat="1">
      <c r="A37" s="36"/>
      <c r="B37" s="36"/>
      <c r="D37" s="36"/>
      <c r="E37" s="36"/>
    </row>
    <row r="38" spans="1:14" s="2" customFormat="1">
      <c r="A38" s="36"/>
      <c r="B38" s="36"/>
      <c r="C38" s="36"/>
      <c r="D38" s="36"/>
      <c r="E38" s="36"/>
    </row>
    <row r="39" spans="1:14" s="2" customFormat="1">
      <c r="A39" s="36"/>
      <c r="B39" s="36"/>
      <c r="C39" s="36"/>
      <c r="D39" s="36"/>
      <c r="E39" s="36"/>
    </row>
    <row r="40" spans="1:14" s="2" customFormat="1">
      <c r="A40" s="36"/>
      <c r="B40" s="36"/>
      <c r="C40" s="36"/>
      <c r="D40" s="36"/>
      <c r="E40" s="36"/>
    </row>
    <row r="41" spans="1:14">
      <c r="C41" s="2"/>
      <c r="D41" s="1"/>
      <c r="E41" s="36"/>
      <c r="F41"/>
      <c r="G41"/>
      <c r="H41"/>
      <c r="I41"/>
      <c r="J41"/>
      <c r="K41"/>
      <c r="L41"/>
      <c r="M41"/>
      <c r="N41"/>
    </row>
    <row r="42" spans="1:14">
      <c r="C42" s="2"/>
      <c r="D42" s="1"/>
      <c r="E42" s="36"/>
      <c r="F42"/>
      <c r="G42"/>
      <c r="H42"/>
      <c r="I42"/>
      <c r="J42"/>
      <c r="K42"/>
      <c r="L42"/>
      <c r="M42"/>
      <c r="N42"/>
    </row>
    <row r="43" spans="1:14">
      <c r="C43" s="2"/>
      <c r="D43" s="1"/>
      <c r="E43" s="36"/>
      <c r="F43"/>
      <c r="G43"/>
      <c r="H43"/>
      <c r="I43"/>
      <c r="J43"/>
      <c r="K43"/>
      <c r="L43"/>
      <c r="M43"/>
      <c r="N43"/>
    </row>
    <row r="44" spans="1:14">
      <c r="C44" s="2"/>
      <c r="D44" s="1"/>
      <c r="E44" s="36"/>
      <c r="F44"/>
      <c r="G44"/>
      <c r="H44"/>
      <c r="I44"/>
      <c r="J44"/>
      <c r="K44"/>
      <c r="L44"/>
      <c r="M44"/>
      <c r="N44"/>
    </row>
    <row r="45" spans="1:14">
      <c r="C45" s="2"/>
      <c r="D45" s="1"/>
      <c r="E45" s="36"/>
      <c r="F45"/>
      <c r="G45"/>
      <c r="H45"/>
      <c r="I45"/>
      <c r="J45"/>
      <c r="K45"/>
      <c r="L45"/>
      <c r="M45"/>
      <c r="N45"/>
    </row>
    <row r="46" spans="1:14">
      <c r="C46" s="2"/>
      <c r="D46" s="1"/>
      <c r="E46" s="36"/>
      <c r="F46"/>
      <c r="G46"/>
      <c r="H46"/>
      <c r="I46"/>
      <c r="J46"/>
      <c r="K46"/>
      <c r="L46"/>
      <c r="M46"/>
      <c r="N46"/>
    </row>
    <row r="47" spans="1:14">
      <c r="C47" s="2"/>
      <c r="D47" s="1"/>
      <c r="E47" s="36"/>
      <c r="F47"/>
      <c r="G47"/>
      <c r="H47"/>
      <c r="I47"/>
      <c r="J47"/>
      <c r="K47"/>
      <c r="L47"/>
      <c r="M47"/>
      <c r="N47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13" zoomScale="87" zoomScaleNormal="87" workbookViewId="0">
      <selection activeCell="K33" sqref="K33"/>
    </sheetView>
  </sheetViews>
  <sheetFormatPr baseColWidth="10" defaultColWidth="8.83203125" defaultRowHeight="15"/>
  <cols>
    <col min="1" max="1" width="22.6640625" customWidth="1"/>
    <col min="2" max="2" width="16" customWidth="1"/>
    <col min="3" max="3" width="17.6640625" customWidth="1"/>
    <col min="4" max="4" width="15" customWidth="1"/>
    <col min="5" max="5" width="24.5" customWidth="1"/>
    <col min="6" max="6" width="16.1640625" customWidth="1"/>
    <col min="7" max="7" width="16.6640625" customWidth="1"/>
    <col min="9" max="9" width="18.83203125" customWidth="1"/>
    <col min="10" max="10" width="12.5" customWidth="1"/>
    <col min="11" max="11" width="14.83203125" customWidth="1"/>
  </cols>
  <sheetData>
    <row r="1" spans="1:11" ht="16" thickBot="1">
      <c r="A1" s="70" t="s">
        <v>2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19.5" customHeight="1" thickBot="1">
      <c r="A2" s="79" t="s">
        <v>72</v>
      </c>
      <c r="B2" s="80"/>
      <c r="C2" s="81"/>
    </row>
    <row r="3" spans="1:11" ht="18">
      <c r="A3" s="49"/>
      <c r="B3" s="50"/>
      <c r="C3" s="55"/>
    </row>
    <row r="4" spans="1:11">
      <c r="A4" s="51" t="s">
        <v>28</v>
      </c>
      <c r="B4" s="20"/>
      <c r="C4" s="56">
        <v>0.3</v>
      </c>
    </row>
    <row r="5" spans="1:11">
      <c r="A5" s="51" t="s">
        <v>29</v>
      </c>
      <c r="B5" s="20"/>
      <c r="C5" s="56">
        <f>24/60</f>
        <v>0.4</v>
      </c>
    </row>
    <row r="6" spans="1:11">
      <c r="A6" s="51" t="s">
        <v>30</v>
      </c>
      <c r="B6" s="20"/>
      <c r="C6" s="56">
        <v>1.5</v>
      </c>
    </row>
    <row r="7" spans="1:11" ht="16" thickBot="1">
      <c r="A7" s="52" t="s">
        <v>51</v>
      </c>
      <c r="B7" s="53"/>
      <c r="C7" s="57" t="s">
        <v>63</v>
      </c>
    </row>
    <row r="8" spans="1:11">
      <c r="A8" s="22"/>
      <c r="B8" s="22"/>
      <c r="C8" s="22"/>
      <c r="D8" s="8"/>
      <c r="E8" s="1"/>
      <c r="F8" s="26"/>
      <c r="G8" s="1"/>
      <c r="H8" s="1"/>
      <c r="I8" s="1"/>
    </row>
    <row r="9" spans="1:11" ht="32">
      <c r="A9" s="23" t="s">
        <v>1</v>
      </c>
      <c r="B9" s="23" t="s">
        <v>0</v>
      </c>
      <c r="C9" s="45" t="s">
        <v>74</v>
      </c>
      <c r="D9" s="45" t="s">
        <v>75</v>
      </c>
      <c r="E9" s="54" t="s">
        <v>76</v>
      </c>
      <c r="F9" s="45" t="s">
        <v>77</v>
      </c>
      <c r="G9" s="26"/>
      <c r="H9" s="1"/>
      <c r="I9" s="1"/>
    </row>
    <row r="10" spans="1:11">
      <c r="A10" s="20"/>
      <c r="B10" s="20"/>
      <c r="C10" s="20"/>
      <c r="D10" s="20"/>
      <c r="E10" s="19"/>
      <c r="F10" s="18"/>
      <c r="G10" s="26"/>
      <c r="H10" s="1"/>
      <c r="I10" s="1"/>
    </row>
    <row r="11" spans="1:11">
      <c r="A11" s="20" t="s">
        <v>2</v>
      </c>
      <c r="B11" s="20">
        <v>0</v>
      </c>
      <c r="C11" s="20">
        <v>24</v>
      </c>
      <c r="D11" s="20">
        <f>C4*C5</f>
        <v>0.12</v>
      </c>
      <c r="E11" s="21">
        <f>D11*3600</f>
        <v>432</v>
      </c>
      <c r="F11" s="20">
        <f>D11*C11</f>
        <v>2.88</v>
      </c>
      <c r="G11" s="26"/>
      <c r="H11" s="1"/>
      <c r="I11" s="1"/>
    </row>
    <row r="12" spans="1:11" ht="16" thickBot="1">
      <c r="A12" s="35"/>
      <c r="B12" s="36"/>
      <c r="C12" s="36"/>
    </row>
    <row r="13" spans="1:11" ht="16" thickBot="1">
      <c r="A13" s="82" t="s">
        <v>73</v>
      </c>
      <c r="B13" s="83"/>
      <c r="C13" s="84"/>
    </row>
    <row r="14" spans="1:11" ht="18">
      <c r="A14" s="49"/>
      <c r="B14" s="50"/>
      <c r="C14" s="55"/>
    </row>
    <row r="15" spans="1:11">
      <c r="A15" s="51" t="s">
        <v>28</v>
      </c>
      <c r="B15" s="20"/>
      <c r="C15" s="56">
        <v>0.3</v>
      </c>
    </row>
    <row r="16" spans="1:11">
      <c r="A16" s="51" t="s">
        <v>29</v>
      </c>
      <c r="B16" s="20"/>
      <c r="C16" s="56">
        <f>15/60</f>
        <v>0.25</v>
      </c>
    </row>
    <row r="17" spans="1:11">
      <c r="A17" s="51" t="s">
        <v>30</v>
      </c>
      <c r="B17" s="20"/>
      <c r="C17" s="56">
        <v>1.5</v>
      </c>
    </row>
    <row r="18" spans="1:11" ht="16" thickBot="1">
      <c r="A18" s="52" t="s">
        <v>51</v>
      </c>
      <c r="B18" s="53"/>
      <c r="C18" s="57" t="s">
        <v>63</v>
      </c>
    </row>
    <row r="20" spans="1:11" ht="32">
      <c r="A20" s="23" t="s">
        <v>1</v>
      </c>
      <c r="B20" s="23" t="s">
        <v>0</v>
      </c>
      <c r="C20" s="45" t="s">
        <v>53</v>
      </c>
      <c r="D20" s="45" t="s">
        <v>52</v>
      </c>
      <c r="E20" s="54" t="s">
        <v>70</v>
      </c>
      <c r="F20" s="45" t="s">
        <v>69</v>
      </c>
    </row>
    <row r="21" spans="1:11">
      <c r="A21" s="20"/>
      <c r="B21" s="20"/>
      <c r="C21" s="20"/>
      <c r="D21" s="20"/>
      <c r="E21" s="19"/>
      <c r="F21" s="18"/>
    </row>
    <row r="22" spans="1:11">
      <c r="A22" s="20" t="s">
        <v>2</v>
      </c>
      <c r="B22" s="20">
        <v>0</v>
      </c>
      <c r="C22" s="20">
        <v>1</v>
      </c>
      <c r="D22" s="20">
        <f>C15*C16</f>
        <v>7.4999999999999997E-2</v>
      </c>
      <c r="E22" s="21">
        <f>D22*3600</f>
        <v>270</v>
      </c>
      <c r="F22" s="20">
        <f>D22*C22</f>
        <v>7.4999999999999997E-2</v>
      </c>
    </row>
    <row r="23" spans="1:11" ht="16" thickBot="1"/>
    <row r="24" spans="1:11" ht="16" thickBot="1">
      <c r="A24" s="73" t="s">
        <v>78</v>
      </c>
      <c r="B24" s="74"/>
      <c r="C24" s="75"/>
      <c r="E24" s="73" t="s">
        <v>79</v>
      </c>
      <c r="F24" s="74"/>
      <c r="G24" s="75"/>
      <c r="I24" s="73" t="s">
        <v>80</v>
      </c>
      <c r="J24" s="74"/>
      <c r="K24" s="75"/>
    </row>
    <row r="25" spans="1:11">
      <c r="A25" s="58"/>
      <c r="B25" s="50"/>
      <c r="C25" s="55"/>
      <c r="E25" s="58"/>
      <c r="F25" s="50"/>
      <c r="G25" s="55"/>
      <c r="I25" s="58"/>
      <c r="J25" s="50"/>
      <c r="K25" s="55"/>
    </row>
    <row r="26" spans="1:11" ht="32">
      <c r="A26" s="46" t="s">
        <v>54</v>
      </c>
      <c r="B26" s="72" t="s">
        <v>55</v>
      </c>
      <c r="C26" s="72"/>
      <c r="E26" s="46" t="s">
        <v>54</v>
      </c>
      <c r="F26" s="72" t="s">
        <v>58</v>
      </c>
      <c r="G26" s="72"/>
      <c r="I26" s="59" t="s">
        <v>54</v>
      </c>
      <c r="J26" s="76" t="s">
        <v>59</v>
      </c>
      <c r="K26" s="76"/>
    </row>
    <row r="27" spans="1:11" ht="16">
      <c r="A27" s="46" t="s">
        <v>60</v>
      </c>
      <c r="B27" s="77">
        <v>4.2</v>
      </c>
      <c r="C27" s="78"/>
      <c r="E27" s="46" t="s">
        <v>61</v>
      </c>
      <c r="F27" s="77">
        <v>4.2</v>
      </c>
      <c r="G27" s="78"/>
      <c r="I27" s="59" t="s">
        <v>61</v>
      </c>
      <c r="J27" s="65">
        <v>4.2</v>
      </c>
      <c r="K27" s="66"/>
    </row>
    <row r="28" spans="1:11">
      <c r="A28" s="46" t="s">
        <v>56</v>
      </c>
      <c r="B28" s="72">
        <v>0.5</v>
      </c>
      <c r="C28" s="72"/>
      <c r="E28" s="46" t="s">
        <v>56</v>
      </c>
      <c r="F28" s="72">
        <v>0.5</v>
      </c>
      <c r="G28" s="72"/>
      <c r="I28" s="46" t="s">
        <v>56</v>
      </c>
      <c r="J28" s="72">
        <v>0.5</v>
      </c>
      <c r="K28" s="72"/>
    </row>
    <row r="30" spans="1:11" ht="59.25" customHeight="1">
      <c r="A30" s="23" t="s">
        <v>1</v>
      </c>
      <c r="B30" s="23" t="s">
        <v>0</v>
      </c>
      <c r="C30" s="45" t="s">
        <v>57</v>
      </c>
      <c r="E30" s="23" t="s">
        <v>1</v>
      </c>
      <c r="F30" s="23" t="s">
        <v>0</v>
      </c>
      <c r="G30" s="45" t="s">
        <v>64</v>
      </c>
      <c r="I30" s="23" t="s">
        <v>1</v>
      </c>
      <c r="J30" s="23" t="s">
        <v>0</v>
      </c>
      <c r="K30" s="45" t="s">
        <v>65</v>
      </c>
    </row>
    <row r="31" spans="1:11">
      <c r="A31" s="20"/>
      <c r="B31" s="20"/>
      <c r="C31" s="20"/>
      <c r="E31" s="20"/>
      <c r="F31" s="20"/>
      <c r="G31" s="20"/>
      <c r="I31" s="20"/>
      <c r="J31" s="20"/>
      <c r="K31" s="20"/>
    </row>
    <row r="32" spans="1:11">
      <c r="A32" s="20" t="s">
        <v>2</v>
      </c>
      <c r="B32" s="20">
        <v>0</v>
      </c>
      <c r="C32" s="20">
        <v>4.2000000000000003E-2</v>
      </c>
      <c r="E32" s="20" t="s">
        <v>2</v>
      </c>
      <c r="F32" s="20">
        <v>0</v>
      </c>
      <c r="G32" s="20">
        <v>2.9000000000000001E-2</v>
      </c>
      <c r="I32" s="20" t="s">
        <v>2</v>
      </c>
      <c r="J32" s="20">
        <v>0</v>
      </c>
      <c r="K32" s="20">
        <v>1.0999999999999999E-2</v>
      </c>
    </row>
    <row r="34" spans="1:5" ht="18">
      <c r="A34" s="13" t="s">
        <v>27</v>
      </c>
      <c r="B34" s="1"/>
      <c r="C34" s="1"/>
      <c r="D34" s="8"/>
      <c r="E34" s="1"/>
    </row>
    <row r="35" spans="1:5" ht="18">
      <c r="A35" s="12"/>
      <c r="B35" s="7"/>
      <c r="C35" s="7"/>
      <c r="D35" s="14"/>
      <c r="E35" s="7"/>
    </row>
    <row r="36" spans="1:5">
      <c r="A36" s="20" t="s">
        <v>28</v>
      </c>
      <c r="B36" s="18"/>
      <c r="C36" s="20">
        <v>5</v>
      </c>
      <c r="D36" s="8"/>
      <c r="E36" s="1"/>
    </row>
    <row r="37" spans="1:5">
      <c r="A37" s="20" t="s">
        <v>14</v>
      </c>
      <c r="B37" s="18"/>
      <c r="C37" s="20">
        <v>1</v>
      </c>
      <c r="D37" s="8"/>
      <c r="E37" s="1"/>
    </row>
    <row r="38" spans="1:5">
      <c r="A38" s="20" t="s">
        <v>31</v>
      </c>
      <c r="B38" s="18"/>
      <c r="C38" s="20">
        <v>5</v>
      </c>
      <c r="D38" s="8"/>
      <c r="E38" s="1"/>
    </row>
    <row r="39" spans="1:5">
      <c r="A39" s="22"/>
      <c r="B39" s="24"/>
      <c r="C39" s="22"/>
      <c r="D39" s="8"/>
      <c r="E39" s="1"/>
    </row>
    <row r="40" spans="1:5" ht="16">
      <c r="A40" s="23" t="s">
        <v>1</v>
      </c>
      <c r="B40" s="23" t="s">
        <v>0</v>
      </c>
      <c r="C40" s="23" t="s">
        <v>37</v>
      </c>
      <c r="D40" s="23" t="s">
        <v>66</v>
      </c>
      <c r="E40" s="44" t="s">
        <v>34</v>
      </c>
    </row>
    <row r="41" spans="1:5">
      <c r="A41" s="20"/>
      <c r="B41" s="20"/>
      <c r="C41" s="20"/>
      <c r="D41" s="20"/>
      <c r="E41" s="28"/>
    </row>
    <row r="42" spans="1:5">
      <c r="A42" s="20" t="s">
        <v>2</v>
      </c>
      <c r="B42" s="20">
        <v>0</v>
      </c>
      <c r="C42" s="20">
        <v>28</v>
      </c>
      <c r="D42" s="20">
        <f>C36*(C37/3600)</f>
        <v>1.3888888888888889E-3</v>
      </c>
      <c r="E42" s="29">
        <f>D42*C42</f>
        <v>3.888888888888889E-2</v>
      </c>
    </row>
    <row r="45" spans="1:5" ht="16" thickBot="1"/>
    <row r="46" spans="1:5" ht="27" thickBot="1">
      <c r="A46" s="67" t="s">
        <v>62</v>
      </c>
      <c r="B46" s="68"/>
      <c r="C46" s="68"/>
      <c r="D46" s="69"/>
      <c r="E46" s="61">
        <f>(F11+F22+C32+G32+K32)-E42</f>
        <v>2.9981111111111112</v>
      </c>
    </row>
  </sheetData>
  <mergeCells count="16">
    <mergeCell ref="J27:K27"/>
    <mergeCell ref="A46:D46"/>
    <mergeCell ref="A1:K1"/>
    <mergeCell ref="B26:C26"/>
    <mergeCell ref="B28:C28"/>
    <mergeCell ref="E24:G24"/>
    <mergeCell ref="F26:G26"/>
    <mergeCell ref="F28:G28"/>
    <mergeCell ref="I24:K24"/>
    <mergeCell ref="J26:K26"/>
    <mergeCell ref="J28:K28"/>
    <mergeCell ref="B27:C27"/>
    <mergeCell ref="F27:G27"/>
    <mergeCell ref="A2:C2"/>
    <mergeCell ref="A13:C13"/>
    <mergeCell ref="A24:C24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opLeftCell="A16" zoomScale="84" zoomScaleNormal="84" workbookViewId="0">
      <selection activeCell="K33" sqref="K33"/>
    </sheetView>
  </sheetViews>
  <sheetFormatPr baseColWidth="10" defaultColWidth="8.83203125" defaultRowHeight="15"/>
  <cols>
    <col min="1" max="1" width="24.33203125" customWidth="1"/>
    <col min="2" max="2" width="17.1640625" customWidth="1"/>
    <col min="3" max="3" width="21.6640625" customWidth="1"/>
    <col min="4" max="4" width="15.1640625" customWidth="1"/>
    <col min="5" max="5" width="22.5" customWidth="1"/>
    <col min="6" max="6" width="16" customWidth="1"/>
    <col min="7" max="7" width="23.5" customWidth="1"/>
    <col min="9" max="9" width="20.83203125" customWidth="1"/>
    <col min="11" max="11" width="19.83203125" customWidth="1"/>
  </cols>
  <sheetData>
    <row r="1" spans="1:11" ht="16" thickBot="1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17" thickBot="1">
      <c r="A2" s="79" t="s">
        <v>81</v>
      </c>
      <c r="B2" s="80"/>
      <c r="C2" s="81"/>
    </row>
    <row r="3" spans="1:11" ht="18">
      <c r="A3" s="49"/>
      <c r="B3" s="50"/>
      <c r="C3" s="55"/>
    </row>
    <row r="4" spans="1:11">
      <c r="A4" s="51" t="s">
        <v>28</v>
      </c>
      <c r="B4" s="20"/>
      <c r="C4" s="56">
        <v>0.3</v>
      </c>
    </row>
    <row r="5" spans="1:11">
      <c r="A5" s="51" t="s">
        <v>29</v>
      </c>
      <c r="B5" s="20"/>
      <c r="C5" s="56">
        <f>24/60</f>
        <v>0.4</v>
      </c>
    </row>
    <row r="6" spans="1:11">
      <c r="A6" s="51" t="s">
        <v>30</v>
      </c>
      <c r="B6" s="20"/>
      <c r="C6" s="56">
        <v>1.5</v>
      </c>
    </row>
    <row r="7" spans="1:11" ht="16" thickBot="1">
      <c r="A7" s="52" t="s">
        <v>51</v>
      </c>
      <c r="B7" s="53"/>
      <c r="C7" s="57" t="s">
        <v>63</v>
      </c>
    </row>
    <row r="8" spans="1:11">
      <c r="A8" s="22"/>
      <c r="B8" s="22"/>
      <c r="C8" s="22"/>
      <c r="D8" s="8"/>
      <c r="E8" s="1"/>
      <c r="F8" s="26"/>
      <c r="G8" s="1"/>
      <c r="H8" s="1"/>
      <c r="I8" s="1"/>
    </row>
    <row r="9" spans="1:11" ht="32">
      <c r="A9" s="23" t="s">
        <v>1</v>
      </c>
      <c r="B9" s="23" t="s">
        <v>0</v>
      </c>
      <c r="C9" s="45" t="s">
        <v>74</v>
      </c>
      <c r="D9" s="45" t="s">
        <v>75</v>
      </c>
      <c r="E9" s="54" t="s">
        <v>76</v>
      </c>
      <c r="F9" s="45" t="s">
        <v>77</v>
      </c>
      <c r="G9" s="26"/>
      <c r="H9" s="1"/>
      <c r="I9" s="1"/>
    </row>
    <row r="10" spans="1:11">
      <c r="A10" s="20"/>
      <c r="B10" s="20"/>
      <c r="C10" s="20"/>
      <c r="D10" s="20"/>
      <c r="E10" s="19"/>
      <c r="F10" s="18"/>
      <c r="G10" s="26"/>
      <c r="H10" s="1"/>
      <c r="I10" s="1"/>
    </row>
    <row r="11" spans="1:11">
      <c r="A11" s="20" t="s">
        <v>3</v>
      </c>
      <c r="B11" s="20">
        <v>1</v>
      </c>
      <c r="C11" s="20">
        <v>24</v>
      </c>
      <c r="D11" s="20">
        <f>C4*C5</f>
        <v>0.12</v>
      </c>
      <c r="E11" s="21">
        <f>D11*3600</f>
        <v>432</v>
      </c>
      <c r="F11" s="20">
        <f>D11*C11</f>
        <v>2.88</v>
      </c>
      <c r="G11" s="26"/>
      <c r="H11" s="1"/>
      <c r="I11" s="1"/>
    </row>
    <row r="12" spans="1:11" ht="16" thickBot="1">
      <c r="A12" s="35"/>
      <c r="B12" s="36"/>
      <c r="C12" s="36"/>
    </row>
    <row r="13" spans="1:11" ht="16" thickBot="1">
      <c r="A13" s="82" t="s">
        <v>82</v>
      </c>
      <c r="B13" s="83"/>
      <c r="C13" s="84"/>
    </row>
    <row r="14" spans="1:11" ht="18">
      <c r="A14" s="49"/>
      <c r="B14" s="50"/>
      <c r="C14" s="55"/>
    </row>
    <row r="15" spans="1:11">
      <c r="A15" s="51" t="s">
        <v>28</v>
      </c>
      <c r="B15" s="20"/>
      <c r="C15" s="56">
        <v>0.3</v>
      </c>
    </row>
    <row r="16" spans="1:11">
      <c r="A16" s="51" t="s">
        <v>29</v>
      </c>
      <c r="B16" s="20"/>
      <c r="C16" s="56">
        <f>15/60</f>
        <v>0.25</v>
      </c>
    </row>
    <row r="17" spans="1:11">
      <c r="A17" s="51" t="s">
        <v>30</v>
      </c>
      <c r="B17" s="20"/>
      <c r="C17" s="56">
        <v>1.5</v>
      </c>
    </row>
    <row r="18" spans="1:11" ht="16" thickBot="1">
      <c r="A18" s="52" t="s">
        <v>51</v>
      </c>
      <c r="B18" s="53"/>
      <c r="C18" s="57" t="s">
        <v>63</v>
      </c>
    </row>
    <row r="20" spans="1:11" ht="32">
      <c r="A20" s="23" t="s">
        <v>1</v>
      </c>
      <c r="B20" s="23" t="s">
        <v>0</v>
      </c>
      <c r="C20" s="45" t="s">
        <v>83</v>
      </c>
      <c r="D20" s="45" t="s">
        <v>84</v>
      </c>
      <c r="E20" s="54" t="s">
        <v>85</v>
      </c>
      <c r="F20" s="45" t="s">
        <v>86</v>
      </c>
    </row>
    <row r="21" spans="1:11">
      <c r="A21" s="20"/>
      <c r="B21" s="20"/>
      <c r="C21" s="20"/>
      <c r="D21" s="20"/>
      <c r="E21" s="19"/>
      <c r="F21" s="18"/>
    </row>
    <row r="22" spans="1:11">
      <c r="A22" s="20" t="s">
        <v>3</v>
      </c>
      <c r="B22" s="20">
        <v>1</v>
      </c>
      <c r="C22" s="20">
        <v>1</v>
      </c>
      <c r="D22" s="20">
        <f>C15*C16</f>
        <v>7.4999999999999997E-2</v>
      </c>
      <c r="E22" s="21">
        <f>D22*3600</f>
        <v>270</v>
      </c>
      <c r="F22" s="20">
        <f>D22*C22</f>
        <v>7.4999999999999997E-2</v>
      </c>
    </row>
    <row r="23" spans="1:11" ht="16" thickBot="1"/>
    <row r="24" spans="1:11" ht="16" thickBot="1">
      <c r="A24" s="73" t="s">
        <v>78</v>
      </c>
      <c r="B24" s="74"/>
      <c r="C24" s="75"/>
      <c r="E24" s="73" t="s">
        <v>79</v>
      </c>
      <c r="F24" s="74"/>
      <c r="G24" s="75"/>
      <c r="I24" s="73" t="s">
        <v>80</v>
      </c>
      <c r="J24" s="74"/>
      <c r="K24" s="75"/>
    </row>
    <row r="25" spans="1:11">
      <c r="A25" s="58"/>
      <c r="B25" s="50"/>
      <c r="C25" s="55"/>
      <c r="E25" s="58"/>
      <c r="F25" s="50"/>
      <c r="G25" s="55"/>
      <c r="I25" s="58"/>
      <c r="J25" s="50"/>
      <c r="K25" s="55"/>
    </row>
    <row r="26" spans="1:11" ht="15.75" customHeight="1">
      <c r="A26" s="46" t="s">
        <v>54</v>
      </c>
      <c r="B26" s="72" t="s">
        <v>55</v>
      </c>
      <c r="C26" s="72"/>
      <c r="E26" s="46" t="s">
        <v>54</v>
      </c>
      <c r="F26" s="72" t="s">
        <v>58</v>
      </c>
      <c r="G26" s="72"/>
      <c r="I26" s="60" t="s">
        <v>54</v>
      </c>
      <c r="J26" s="76" t="s">
        <v>59</v>
      </c>
      <c r="K26" s="76"/>
    </row>
    <row r="27" spans="1:11" ht="19.5" customHeight="1">
      <c r="A27" s="46" t="s">
        <v>60</v>
      </c>
      <c r="B27" s="77">
        <v>4.2</v>
      </c>
      <c r="C27" s="78"/>
      <c r="E27" s="46" t="s">
        <v>61</v>
      </c>
      <c r="F27" s="77">
        <v>4.2</v>
      </c>
      <c r="G27" s="78"/>
      <c r="I27" s="59" t="s">
        <v>61</v>
      </c>
      <c r="J27" s="65">
        <v>4.2</v>
      </c>
      <c r="K27" s="66"/>
    </row>
    <row r="28" spans="1:11">
      <c r="A28" s="46" t="s">
        <v>56</v>
      </c>
      <c r="B28" s="72">
        <v>0.5</v>
      </c>
      <c r="C28" s="72"/>
      <c r="E28" s="46" t="s">
        <v>56</v>
      </c>
      <c r="F28" s="72">
        <v>0.5</v>
      </c>
      <c r="G28" s="72"/>
      <c r="I28" s="46" t="s">
        <v>56</v>
      </c>
      <c r="J28" s="72">
        <v>0.5</v>
      </c>
      <c r="K28" s="72"/>
    </row>
    <row r="30" spans="1:11" ht="46.5" customHeight="1">
      <c r="A30" s="23" t="s">
        <v>1</v>
      </c>
      <c r="B30" s="23" t="s">
        <v>0</v>
      </c>
      <c r="C30" s="45" t="s">
        <v>57</v>
      </c>
      <c r="E30" s="23" t="s">
        <v>1</v>
      </c>
      <c r="F30" s="23" t="s">
        <v>0</v>
      </c>
      <c r="G30" s="45" t="s">
        <v>64</v>
      </c>
      <c r="I30" s="23" t="s">
        <v>1</v>
      </c>
      <c r="J30" s="23" t="s">
        <v>0</v>
      </c>
      <c r="K30" s="45" t="s">
        <v>65</v>
      </c>
    </row>
    <row r="31" spans="1:11">
      <c r="A31" s="20"/>
      <c r="B31" s="20"/>
      <c r="C31" s="20"/>
      <c r="E31" s="20"/>
      <c r="F31" s="20"/>
      <c r="G31" s="20"/>
      <c r="I31" s="20"/>
      <c r="J31" s="20"/>
      <c r="K31" s="20"/>
    </row>
    <row r="32" spans="1:11">
      <c r="A32" s="20" t="s">
        <v>3</v>
      </c>
      <c r="B32" s="20">
        <v>1</v>
      </c>
      <c r="C32" s="20">
        <v>3.9E-2</v>
      </c>
      <c r="E32" s="20" t="s">
        <v>3</v>
      </c>
      <c r="F32" s="20">
        <v>1</v>
      </c>
      <c r="G32" s="20">
        <v>2.7E-2</v>
      </c>
      <c r="I32" s="20" t="s">
        <v>3</v>
      </c>
      <c r="J32" s="20">
        <v>1</v>
      </c>
      <c r="K32" s="20">
        <v>0.01</v>
      </c>
    </row>
    <row r="35" spans="1:5" ht="18">
      <c r="A35" s="13" t="s">
        <v>27</v>
      </c>
      <c r="B35" s="1"/>
      <c r="C35" s="1"/>
      <c r="D35" s="8"/>
      <c r="E35" s="1"/>
    </row>
    <row r="36" spans="1:5" ht="18">
      <c r="A36" s="12"/>
      <c r="B36" s="7"/>
      <c r="C36" s="7"/>
      <c r="D36" s="14"/>
      <c r="E36" s="7"/>
    </row>
    <row r="37" spans="1:5">
      <c r="A37" s="20" t="s">
        <v>28</v>
      </c>
      <c r="B37" s="18"/>
      <c r="C37" s="20">
        <v>5</v>
      </c>
      <c r="D37" s="8"/>
      <c r="E37" s="1"/>
    </row>
    <row r="38" spans="1:5">
      <c r="A38" s="20" t="s">
        <v>14</v>
      </c>
      <c r="B38" s="18"/>
      <c r="C38" s="20">
        <v>1</v>
      </c>
      <c r="D38" s="8"/>
      <c r="E38" s="1"/>
    </row>
    <row r="39" spans="1:5">
      <c r="A39" s="20" t="s">
        <v>31</v>
      </c>
      <c r="B39" s="18"/>
      <c r="C39" s="20">
        <v>5</v>
      </c>
      <c r="D39" s="8"/>
      <c r="E39" s="1"/>
    </row>
    <row r="40" spans="1:5">
      <c r="A40" s="22"/>
      <c r="B40" s="24"/>
      <c r="C40" s="22"/>
      <c r="D40" s="8"/>
      <c r="E40" s="1"/>
    </row>
    <row r="41" spans="1:5" ht="16">
      <c r="A41" s="23" t="s">
        <v>1</v>
      </c>
      <c r="B41" s="23" t="s">
        <v>0</v>
      </c>
      <c r="C41" s="23" t="s">
        <v>37</v>
      </c>
      <c r="D41" s="23" t="s">
        <v>67</v>
      </c>
      <c r="E41" s="44" t="s">
        <v>34</v>
      </c>
    </row>
    <row r="42" spans="1:5">
      <c r="A42" s="20"/>
      <c r="B42" s="20"/>
      <c r="C42" s="20"/>
      <c r="D42" s="20"/>
      <c r="E42" s="28"/>
    </row>
    <row r="43" spans="1:5">
      <c r="A43" s="20" t="s">
        <v>2</v>
      </c>
      <c r="B43" s="20">
        <v>0</v>
      </c>
      <c r="C43" s="20">
        <v>28</v>
      </c>
      <c r="D43" s="20">
        <f>C37*(C38/3600)</f>
        <v>1.3888888888888889E-3</v>
      </c>
      <c r="E43" s="29">
        <f>D43*C43</f>
        <v>3.888888888888889E-2</v>
      </c>
    </row>
    <row r="46" spans="1:5" ht="16" thickBot="1"/>
    <row r="47" spans="1:5" ht="27" thickBot="1">
      <c r="A47" s="67" t="s">
        <v>62</v>
      </c>
      <c r="B47" s="68"/>
      <c r="C47" s="68"/>
      <c r="D47" s="69"/>
      <c r="E47" s="61">
        <f>(F11+F22+C32+G32+K32)-E43</f>
        <v>2.9921111111111114</v>
      </c>
    </row>
  </sheetData>
  <mergeCells count="16">
    <mergeCell ref="B28:C28"/>
    <mergeCell ref="F28:G28"/>
    <mergeCell ref="J28:K28"/>
    <mergeCell ref="A47:D47"/>
    <mergeCell ref="A1:K1"/>
    <mergeCell ref="B26:C26"/>
    <mergeCell ref="F26:G26"/>
    <mergeCell ref="J26:K26"/>
    <mergeCell ref="B27:C27"/>
    <mergeCell ref="F27:G27"/>
    <mergeCell ref="J27:K27"/>
    <mergeCell ref="A2:C2"/>
    <mergeCell ref="A13:C13"/>
    <mergeCell ref="A24:C24"/>
    <mergeCell ref="E24:G24"/>
    <mergeCell ref="I24:K24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75A5-E96F-C54D-B827-1BF9D6FDB511}">
  <dimension ref="A1"/>
  <sheetViews>
    <sheetView tabSelected="1" workbookViewId="0"/>
  </sheetViews>
  <sheetFormatPr baseColWidth="10" defaultRowHeight="15"/>
  <sheetData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33"/>
  <sheetViews>
    <sheetView topLeftCell="A3" zoomScaleNormal="100" workbookViewId="0">
      <selection activeCell="K6" sqref="K6"/>
    </sheetView>
  </sheetViews>
  <sheetFormatPr baseColWidth="10" defaultColWidth="8.83203125" defaultRowHeight="15"/>
  <cols>
    <col min="1" max="1" width="9.6640625" customWidth="1"/>
    <col min="2" max="2" width="12.1640625" customWidth="1"/>
    <col min="3" max="3" width="9.5" customWidth="1"/>
    <col min="4" max="4" width="8.5" customWidth="1"/>
    <col min="5" max="5" width="9.1640625" customWidth="1"/>
    <col min="6" max="6" width="8.83203125" customWidth="1"/>
    <col min="7" max="7" width="13.33203125" customWidth="1"/>
    <col min="8" max="8" width="11.5" customWidth="1"/>
    <col min="9" max="9" width="12.5" style="30" customWidth="1"/>
    <col min="10" max="10" width="9.83203125" customWidth="1"/>
    <col min="11" max="11" width="13.83203125" style="41" customWidth="1"/>
    <col min="12" max="12" width="20.1640625" style="30" customWidth="1"/>
  </cols>
  <sheetData>
    <row r="1" spans="1:12" ht="21">
      <c r="A1" s="6" t="s">
        <v>9</v>
      </c>
    </row>
    <row r="3" spans="1:12" s="9" customFormat="1" ht="36">
      <c r="A3" s="4" t="s">
        <v>4</v>
      </c>
      <c r="B3" s="4" t="s">
        <v>87</v>
      </c>
      <c r="C3" s="4" t="s">
        <v>5</v>
      </c>
      <c r="D3" s="4" t="s">
        <v>6</v>
      </c>
      <c r="E3" s="4" t="s">
        <v>8</v>
      </c>
      <c r="F3" s="4" t="s">
        <v>32</v>
      </c>
      <c r="G3" s="4" t="s">
        <v>33</v>
      </c>
      <c r="H3" s="4" t="s">
        <v>7</v>
      </c>
      <c r="I3" s="31" t="s">
        <v>13</v>
      </c>
      <c r="J3" s="4" t="s">
        <v>10</v>
      </c>
      <c r="K3" s="40" t="s">
        <v>11</v>
      </c>
      <c r="L3" s="42" t="s">
        <v>68</v>
      </c>
    </row>
    <row r="4" spans="1:12" ht="16">
      <c r="A4" s="3"/>
      <c r="B4" s="3"/>
      <c r="C4" s="3"/>
      <c r="D4" s="3"/>
      <c r="E4" s="3"/>
      <c r="F4" s="3"/>
      <c r="H4" s="3"/>
      <c r="I4" s="32"/>
      <c r="J4" s="3"/>
      <c r="K4" s="43"/>
    </row>
    <row r="5" spans="1:12">
      <c r="A5" s="36">
        <v>1</v>
      </c>
      <c r="B5" s="1">
        <v>2.88</v>
      </c>
      <c r="C5" s="1">
        <v>5.4300000000000001E-2</v>
      </c>
      <c r="D5" s="1">
        <v>2.5700000000000001E-2</v>
      </c>
      <c r="E5" s="1">
        <v>0.42099999999999999</v>
      </c>
      <c r="F5" s="1">
        <f>'PB1'!$C$36</f>
        <v>5</v>
      </c>
      <c r="G5" s="1">
        <v>1</v>
      </c>
      <c r="H5" s="1">
        <v>6.3899999999999998E-2</v>
      </c>
      <c r="I5" s="33">
        <f t="shared" ref="I5:I33" si="0">F5*G5</f>
        <v>5</v>
      </c>
      <c r="J5" s="1">
        <f>H5/I5</f>
        <v>1.278E-2</v>
      </c>
      <c r="K5" s="37">
        <v>0</v>
      </c>
      <c r="L5" s="33">
        <f>0</f>
        <v>0</v>
      </c>
    </row>
    <row r="6" spans="1:12">
      <c r="A6" s="36">
        <v>2</v>
      </c>
      <c r="B6" s="1">
        <v>3.3</v>
      </c>
      <c r="C6" s="1">
        <v>6.2600000000000003E-2</v>
      </c>
      <c r="D6" s="1">
        <v>3.3000000000000002E-2</v>
      </c>
      <c r="E6" s="1">
        <v>0.432</v>
      </c>
      <c r="F6" s="1">
        <f>'PB1'!$C$36</f>
        <v>5</v>
      </c>
      <c r="G6" s="1">
        <v>1</v>
      </c>
      <c r="H6" s="1">
        <v>2.5899999999999999E-2</v>
      </c>
      <c r="I6" s="33">
        <f t="shared" si="0"/>
        <v>5</v>
      </c>
      <c r="J6" s="1">
        <f t="shared" ref="J6:J33" si="1">H6/I6</f>
        <v>5.1799999999999997E-3</v>
      </c>
      <c r="K6" s="37">
        <f>$K$33-((($L$33-L6)/$L$33)*100)</f>
        <v>3.9561946410702973</v>
      </c>
      <c r="L6" s="33">
        <f>L5+('PB1'!$D$11-'PB1'!$D$42)</f>
        <v>0.11861111111111111</v>
      </c>
    </row>
    <row r="7" spans="1:12">
      <c r="A7" s="36">
        <v>3</v>
      </c>
      <c r="B7" s="1">
        <v>3.34</v>
      </c>
      <c r="C7" s="1">
        <v>6.3200000000000006E-2</v>
      </c>
      <c r="D7" s="1">
        <v>3.2500000000000001E-2</v>
      </c>
      <c r="E7" s="1">
        <v>0.39300000000000002</v>
      </c>
      <c r="F7" s="1">
        <f>'PB1'!$C$36</f>
        <v>5</v>
      </c>
      <c r="G7" s="1">
        <v>1</v>
      </c>
      <c r="H7" s="1">
        <v>1.2E-2</v>
      </c>
      <c r="I7" s="33">
        <f t="shared" si="0"/>
        <v>5</v>
      </c>
      <c r="J7" s="1">
        <f t="shared" si="1"/>
        <v>2.4000000000000002E-3</v>
      </c>
      <c r="K7" s="37">
        <f t="shared" ref="K7:K32" si="2">$K$33-((($L$33-L7)/$L$33)*100)</f>
        <v>7.9123892821406088</v>
      </c>
      <c r="L7" s="33">
        <f>L6+('PB1'!$D$11-'PB1'!$D$42)</f>
        <v>0.23722222222222222</v>
      </c>
    </row>
    <row r="8" spans="1:12">
      <c r="A8" s="36">
        <v>4</v>
      </c>
      <c r="B8" s="1">
        <v>3.37</v>
      </c>
      <c r="C8" s="1">
        <v>6.3100000000000003E-2</v>
      </c>
      <c r="D8" s="1">
        <v>2.69E-2</v>
      </c>
      <c r="E8" s="1">
        <v>0.28199999999999997</v>
      </c>
      <c r="F8" s="1">
        <f>'PB1'!$C$36</f>
        <v>5</v>
      </c>
      <c r="G8" s="1">
        <v>1</v>
      </c>
      <c r="H8" s="1">
        <v>5.2700000000000004E-3</v>
      </c>
      <c r="I8" s="33">
        <f t="shared" si="0"/>
        <v>5</v>
      </c>
      <c r="J8" s="1">
        <f t="shared" si="1"/>
        <v>1.054E-3</v>
      </c>
      <c r="K8" s="37">
        <f t="shared" si="2"/>
        <v>11.86858392321092</v>
      </c>
      <c r="L8" s="33">
        <f>L7+('PB1'!$D$11-'PB1'!$D$42)</f>
        <v>0.35583333333333333</v>
      </c>
    </row>
    <row r="9" spans="1:12">
      <c r="A9" s="36">
        <v>5</v>
      </c>
      <c r="B9" s="1">
        <v>3.43</v>
      </c>
      <c r="C9" s="1">
        <v>6.3799999999999996E-2</v>
      </c>
      <c r="D9" s="1">
        <v>1.5599999999999999E-2</v>
      </c>
      <c r="E9" s="1">
        <v>0.14599999999999999</v>
      </c>
      <c r="F9" s="1">
        <f>'PB1'!$C$36</f>
        <v>5</v>
      </c>
      <c r="G9" s="1">
        <v>1</v>
      </c>
      <c r="H9" s="1">
        <v>3.4199999999999999E-3</v>
      </c>
      <c r="I9" s="33">
        <f t="shared" si="0"/>
        <v>5</v>
      </c>
      <c r="J9" s="1">
        <f t="shared" si="1"/>
        <v>6.8399999999999993E-4</v>
      </c>
      <c r="K9" s="37">
        <f t="shared" si="2"/>
        <v>15.824778564281232</v>
      </c>
      <c r="L9" s="33">
        <f>L8+('PB1'!$D$11-'PB1'!$D$42)</f>
        <v>0.47444444444444445</v>
      </c>
    </row>
    <row r="10" spans="1:12" s="15" customFormat="1">
      <c r="A10" s="48">
        <v>6</v>
      </c>
      <c r="B10" s="1">
        <v>3.47</v>
      </c>
      <c r="C10" s="1">
        <v>6.2300000000000001E-2</v>
      </c>
      <c r="D10" s="1">
        <v>9.4999999999999998E-3</v>
      </c>
      <c r="E10" s="1">
        <v>7.5200000000000003E-2</v>
      </c>
      <c r="F10" s="1">
        <f>'PB1'!$C$36</f>
        <v>5</v>
      </c>
      <c r="G10" s="1">
        <v>1</v>
      </c>
      <c r="H10" s="1">
        <v>2.99E-3</v>
      </c>
      <c r="I10" s="33">
        <f t="shared" si="0"/>
        <v>5</v>
      </c>
      <c r="J10" s="1">
        <f t="shared" si="1"/>
        <v>5.9800000000000001E-4</v>
      </c>
      <c r="K10" s="37">
        <f t="shared" si="2"/>
        <v>19.780973205351529</v>
      </c>
      <c r="L10" s="33">
        <f>L9+('PB1'!$D$11-'PB1'!$D$42)</f>
        <v>0.59305555555555556</v>
      </c>
    </row>
    <row r="11" spans="1:12">
      <c r="A11" s="36">
        <v>7</v>
      </c>
      <c r="B11" s="1">
        <v>3.52</v>
      </c>
      <c r="C11" s="1">
        <v>6.3399999999999998E-2</v>
      </c>
      <c r="D11" s="1">
        <v>5.0000000000000001E-3</v>
      </c>
      <c r="E11" s="1">
        <v>3.5900000000000001E-2</v>
      </c>
      <c r="F11" s="1">
        <f>'PB1'!$C$36</f>
        <v>5</v>
      </c>
      <c r="G11" s="1">
        <v>1</v>
      </c>
      <c r="H11" s="1">
        <v>2.7200000000000002E-3</v>
      </c>
      <c r="I11" s="33">
        <f t="shared" si="0"/>
        <v>5</v>
      </c>
      <c r="J11" s="1">
        <f t="shared" si="1"/>
        <v>5.44E-4</v>
      </c>
      <c r="K11" s="37">
        <f t="shared" si="2"/>
        <v>23.737167846421841</v>
      </c>
      <c r="L11" s="33">
        <f>L10+('PB1'!$D$11-'PB1'!$D$42)</f>
        <v>0.71166666666666667</v>
      </c>
    </row>
    <row r="12" spans="1:12">
      <c r="A12" s="36">
        <v>8</v>
      </c>
      <c r="B12" s="1">
        <v>3.55</v>
      </c>
      <c r="C12" s="1">
        <v>6.3100000000000003E-2</v>
      </c>
      <c r="D12" s="1">
        <v>4.3200000000000001E-3</v>
      </c>
      <c r="E12" s="1">
        <v>2.8400000000000002E-2</v>
      </c>
      <c r="F12" s="1">
        <f>'PB1'!$C$36</f>
        <v>5</v>
      </c>
      <c r="G12" s="1">
        <v>1</v>
      </c>
      <c r="H12" s="1">
        <v>2.8300000000000001E-3</v>
      </c>
      <c r="I12" s="33">
        <f t="shared" si="0"/>
        <v>5</v>
      </c>
      <c r="J12" s="1">
        <f t="shared" si="1"/>
        <v>5.6599999999999999E-4</v>
      </c>
      <c r="K12" s="37">
        <f t="shared" si="2"/>
        <v>27.693362487492152</v>
      </c>
      <c r="L12" s="33">
        <f>L11+('PB1'!$D$11-'PB1'!$D$42)</f>
        <v>0.83027777777777778</v>
      </c>
    </row>
    <row r="13" spans="1:12">
      <c r="A13" s="36">
        <v>9</v>
      </c>
      <c r="B13" s="1">
        <v>3.57</v>
      </c>
      <c r="C13" s="1">
        <v>6.4000000000000001E-2</v>
      </c>
      <c r="D13" s="1">
        <v>4.1999999999999997E-3</v>
      </c>
      <c r="E13" s="1">
        <v>2.8799999999999999E-2</v>
      </c>
      <c r="F13" s="1">
        <f>'PB1'!$C$36</f>
        <v>5</v>
      </c>
      <c r="G13" s="1">
        <v>1</v>
      </c>
      <c r="H13" s="1">
        <v>2.7599999999999999E-3</v>
      </c>
      <c r="I13" s="33">
        <f t="shared" si="0"/>
        <v>5</v>
      </c>
      <c r="J13" s="1">
        <f t="shared" si="1"/>
        <v>5.5199999999999997E-4</v>
      </c>
      <c r="K13" s="37">
        <f t="shared" si="2"/>
        <v>31.649557128562449</v>
      </c>
      <c r="L13" s="33">
        <f>L12+('PB1'!$D$11-'PB1'!$D$42)</f>
        <v>0.94888888888888889</v>
      </c>
    </row>
    <row r="14" spans="1:12">
      <c r="A14" s="36">
        <v>10</v>
      </c>
      <c r="B14" s="1">
        <v>3.59</v>
      </c>
      <c r="C14" s="1">
        <v>6.5600000000000006E-2</v>
      </c>
      <c r="D14" s="1">
        <v>2.63E-3</v>
      </c>
      <c r="E14" s="1">
        <v>2.7300000000000001E-2</v>
      </c>
      <c r="F14" s="1">
        <f>'PB1'!$C$36</f>
        <v>5</v>
      </c>
      <c r="G14" s="1">
        <v>1</v>
      </c>
      <c r="H14" s="1">
        <v>2.6800000000000001E-3</v>
      </c>
      <c r="I14" s="33">
        <f t="shared" si="0"/>
        <v>5</v>
      </c>
      <c r="J14" s="1">
        <f t="shared" si="1"/>
        <v>5.3600000000000002E-4</v>
      </c>
      <c r="K14" s="37">
        <f t="shared" si="2"/>
        <v>35.605751769632747</v>
      </c>
      <c r="L14" s="33">
        <f>L13+('PB1'!$D$11-'PB1'!$D$42)</f>
        <v>1.0674999999999999</v>
      </c>
    </row>
    <row r="15" spans="1:12">
      <c r="A15" s="36">
        <v>11</v>
      </c>
      <c r="B15" s="1">
        <v>3.61</v>
      </c>
      <c r="C15" s="1">
        <v>6.5600000000000006E-2</v>
      </c>
      <c r="D15" s="1">
        <v>2.5999999999999999E-3</v>
      </c>
      <c r="E15" s="1">
        <v>2.7300000000000001E-2</v>
      </c>
      <c r="F15" s="1">
        <f>'PB1'!$C$36</f>
        <v>5</v>
      </c>
      <c r="G15" s="1">
        <v>1</v>
      </c>
      <c r="H15" s="1">
        <v>2.9399999999999999E-3</v>
      </c>
      <c r="I15" s="33">
        <f t="shared" si="0"/>
        <v>5</v>
      </c>
      <c r="J15" s="1">
        <f t="shared" si="1"/>
        <v>5.8799999999999998E-4</v>
      </c>
      <c r="K15" s="37">
        <f t="shared" si="2"/>
        <v>39.561946410703051</v>
      </c>
      <c r="L15" s="33">
        <f>L14+('PB1'!$D$11-'PB1'!$D$42)</f>
        <v>1.1861111111111109</v>
      </c>
    </row>
    <row r="16" spans="1:12">
      <c r="A16" s="36">
        <v>12</v>
      </c>
      <c r="B16" s="1">
        <v>3.63</v>
      </c>
      <c r="C16" s="1">
        <v>6.6199999999999995E-2</v>
      </c>
      <c r="D16" s="1">
        <v>1.6100000000000001E-3</v>
      </c>
      <c r="E16" s="1">
        <v>2.69E-2</v>
      </c>
      <c r="F16" s="1">
        <f>'PB1'!$C$36</f>
        <v>5</v>
      </c>
      <c r="G16" s="1">
        <v>1</v>
      </c>
      <c r="H16" s="1">
        <v>2.8500000000000001E-3</v>
      </c>
      <c r="I16" s="33">
        <f t="shared" si="0"/>
        <v>5</v>
      </c>
      <c r="J16" s="1">
        <f t="shared" si="1"/>
        <v>5.6999999999999998E-4</v>
      </c>
      <c r="K16" s="37">
        <f t="shared" si="2"/>
        <v>43.518141051773348</v>
      </c>
      <c r="L16" s="33">
        <f>L15+('PB1'!$D$11-'PB1'!$D$42)</f>
        <v>1.3047222222222219</v>
      </c>
    </row>
    <row r="17" spans="1:12">
      <c r="A17" s="36">
        <v>13</v>
      </c>
      <c r="B17" s="1">
        <v>3.66</v>
      </c>
      <c r="C17" s="1">
        <v>6.7500000000000004E-2</v>
      </c>
      <c r="D17" s="1">
        <v>1.4400000000000001E-3</v>
      </c>
      <c r="E17" s="1">
        <v>2.7799999999999998E-2</v>
      </c>
      <c r="F17" s="1">
        <f>'PB1'!$C$36</f>
        <v>5</v>
      </c>
      <c r="G17" s="1">
        <v>1</v>
      </c>
      <c r="H17" s="1">
        <v>3.0400000000000002E-3</v>
      </c>
      <c r="I17" s="33">
        <f t="shared" si="0"/>
        <v>5</v>
      </c>
      <c r="J17" s="1">
        <f t="shared" si="1"/>
        <v>6.0800000000000003E-4</v>
      </c>
      <c r="K17" s="37">
        <f t="shared" si="2"/>
        <v>47.474335692843653</v>
      </c>
      <c r="L17" s="33">
        <f>L16+('PB1'!$D$11-'PB1'!$D$42)</f>
        <v>1.4233333333333329</v>
      </c>
    </row>
    <row r="18" spans="1:12">
      <c r="A18" s="36">
        <v>14</v>
      </c>
      <c r="B18" s="1">
        <v>3.69</v>
      </c>
      <c r="C18" s="1">
        <v>6.6199999999999995E-2</v>
      </c>
      <c r="D18" s="1">
        <v>3.7599999999999999E-3</v>
      </c>
      <c r="E18" s="1">
        <v>3.1E-2</v>
      </c>
      <c r="F18" s="1">
        <f>'PB1'!$C$36</f>
        <v>5</v>
      </c>
      <c r="G18" s="1">
        <v>1</v>
      </c>
      <c r="H18" s="1">
        <v>3.3800000000000002E-3</v>
      </c>
      <c r="I18" s="33">
        <f t="shared" si="0"/>
        <v>5</v>
      </c>
      <c r="J18" s="1">
        <f t="shared" si="1"/>
        <v>6.7600000000000006E-4</v>
      </c>
      <c r="K18" s="37">
        <f t="shared" si="2"/>
        <v>51.430530333913957</v>
      </c>
      <c r="L18" s="33">
        <f>L17+('PB1'!$D$11-'PB1'!$D$42)</f>
        <v>1.5419444444444439</v>
      </c>
    </row>
    <row r="19" spans="1:12">
      <c r="A19" s="36">
        <v>15</v>
      </c>
      <c r="B19" s="1">
        <v>3.73</v>
      </c>
      <c r="C19" s="1">
        <v>6.8900000000000003E-2</v>
      </c>
      <c r="D19" s="1">
        <v>1.72E-3</v>
      </c>
      <c r="E19" s="1">
        <v>3.1899999999999998E-2</v>
      </c>
      <c r="F19" s="1">
        <f>'PB1'!$C$36</f>
        <v>5</v>
      </c>
      <c r="G19" s="1">
        <v>1</v>
      </c>
      <c r="H19" s="1">
        <v>4.15E-3</v>
      </c>
      <c r="I19" s="33">
        <f t="shared" si="0"/>
        <v>5</v>
      </c>
      <c r="J19" s="1">
        <f t="shared" si="1"/>
        <v>8.3000000000000001E-4</v>
      </c>
      <c r="K19" s="37">
        <f t="shared" si="2"/>
        <v>55.386724974984261</v>
      </c>
      <c r="L19" s="33">
        <f>L18+('PB1'!$D$11-'PB1'!$D$42)</f>
        <v>1.6605555555555549</v>
      </c>
    </row>
    <row r="20" spans="1:12">
      <c r="A20" s="36">
        <v>16</v>
      </c>
      <c r="B20" s="1">
        <v>3.78</v>
      </c>
      <c r="C20" s="1">
        <v>6.88E-2</v>
      </c>
      <c r="D20" s="1">
        <v>1.8799999999999999E-3</v>
      </c>
      <c r="E20" s="1">
        <v>0.03</v>
      </c>
      <c r="F20" s="1">
        <f>'PB1'!$C$36</f>
        <v>5</v>
      </c>
      <c r="G20" s="1">
        <v>1</v>
      </c>
      <c r="H20" s="1">
        <v>3.0000000000000001E-3</v>
      </c>
      <c r="I20" s="33">
        <f t="shared" si="0"/>
        <v>5</v>
      </c>
      <c r="J20" s="1">
        <f t="shared" si="1"/>
        <v>6.0000000000000006E-4</v>
      </c>
      <c r="K20" s="37">
        <f t="shared" si="2"/>
        <v>59.342919616054566</v>
      </c>
      <c r="L20" s="33">
        <f>L19+('PB1'!$D$11-'PB1'!$D$42)</f>
        <v>1.7791666666666659</v>
      </c>
    </row>
    <row r="21" spans="1:12">
      <c r="A21" s="36">
        <v>17</v>
      </c>
      <c r="B21" s="1">
        <v>3.81</v>
      </c>
      <c r="C21" s="1">
        <v>6.9900000000000004E-2</v>
      </c>
      <c r="D21" s="1">
        <v>1.6800000000000001E-3</v>
      </c>
      <c r="E21" s="1">
        <v>2.8400000000000002E-2</v>
      </c>
      <c r="F21" s="1">
        <f>'PB1'!$C$36</f>
        <v>5</v>
      </c>
      <c r="G21" s="1">
        <v>1</v>
      </c>
      <c r="H21" s="1">
        <v>3.0200000000000001E-3</v>
      </c>
      <c r="I21" s="33">
        <f t="shared" si="0"/>
        <v>5</v>
      </c>
      <c r="J21" s="1">
        <f t="shared" si="1"/>
        <v>6.0400000000000004E-4</v>
      </c>
      <c r="K21" s="37">
        <f t="shared" si="2"/>
        <v>63.299114257124863</v>
      </c>
      <c r="L21" s="33">
        <f>L20+('PB1'!$D$11-'PB1'!$D$42)</f>
        <v>1.8977777777777769</v>
      </c>
    </row>
    <row r="22" spans="1:12">
      <c r="A22" s="36">
        <v>18</v>
      </c>
      <c r="B22" s="1">
        <v>3.85</v>
      </c>
      <c r="C22" s="1">
        <v>7.0199999999999999E-2</v>
      </c>
      <c r="D22" s="1">
        <v>1.7099999999999999E-3</v>
      </c>
      <c r="E22" s="1">
        <v>2.76E-2</v>
      </c>
      <c r="F22" s="1">
        <f>'PB1'!$C$36</f>
        <v>5</v>
      </c>
      <c r="G22" s="1">
        <v>1</v>
      </c>
      <c r="H22" s="1">
        <v>2.8400000000000001E-3</v>
      </c>
      <c r="I22" s="33">
        <f t="shared" si="0"/>
        <v>5</v>
      </c>
      <c r="J22" s="1">
        <f t="shared" si="1"/>
        <v>5.6800000000000004E-4</v>
      </c>
      <c r="K22" s="37">
        <f t="shared" si="2"/>
        <v>67.255308898195167</v>
      </c>
      <c r="L22" s="33">
        <f>L21+('PB1'!$D$11-'PB1'!$D$42)</f>
        <v>2.0163888888888879</v>
      </c>
    </row>
    <row r="23" spans="1:12">
      <c r="A23" s="36">
        <v>19</v>
      </c>
      <c r="B23" s="1">
        <v>3.88</v>
      </c>
      <c r="C23" s="1">
        <v>6.9500000000000006E-2</v>
      </c>
      <c r="D23" s="1">
        <v>4.4299999999999999E-3</v>
      </c>
      <c r="E23" s="1">
        <v>2.9100000000000001E-2</v>
      </c>
      <c r="F23" s="1">
        <f>'PB1'!$C$36</f>
        <v>5</v>
      </c>
      <c r="G23" s="1">
        <v>1</v>
      </c>
      <c r="H23" s="1">
        <v>3.0100000000000001E-3</v>
      </c>
      <c r="I23" s="33">
        <f t="shared" si="0"/>
        <v>5</v>
      </c>
      <c r="J23" s="1">
        <f t="shared" si="1"/>
        <v>6.02E-4</v>
      </c>
      <c r="K23" s="37">
        <f t="shared" si="2"/>
        <v>71.211503539265465</v>
      </c>
      <c r="L23" s="33">
        <f>L22+('PB1'!$D$11-'PB1'!$D$42)</f>
        <v>2.1349999999999989</v>
      </c>
    </row>
    <row r="24" spans="1:12">
      <c r="A24" s="36">
        <v>20</v>
      </c>
      <c r="B24" s="1">
        <v>3.91</v>
      </c>
      <c r="C24" s="1">
        <v>7.0599999999999996E-2</v>
      </c>
      <c r="D24" s="1">
        <v>3.62E-3</v>
      </c>
      <c r="E24" s="1">
        <v>2.9499999999999998E-2</v>
      </c>
      <c r="F24" s="1">
        <f>'PB1'!$C$36</f>
        <v>5</v>
      </c>
      <c r="G24" s="1">
        <v>1</v>
      </c>
      <c r="H24" s="1">
        <v>3.0999999999999999E-3</v>
      </c>
      <c r="I24" s="33">
        <f t="shared" si="0"/>
        <v>5</v>
      </c>
      <c r="J24" s="1">
        <f t="shared" si="1"/>
        <v>6.2E-4</v>
      </c>
      <c r="K24" s="37">
        <f t="shared" si="2"/>
        <v>75.167698180335776</v>
      </c>
      <c r="L24" s="33">
        <f>L23+('PB1'!$D$11-'PB1'!$D$42)</f>
        <v>2.2536111111111099</v>
      </c>
    </row>
    <row r="25" spans="1:12">
      <c r="A25" s="36">
        <v>21</v>
      </c>
      <c r="B25" s="1">
        <v>3.95</v>
      </c>
      <c r="C25" s="1">
        <v>7.0400000000000004E-2</v>
      </c>
      <c r="D25" s="1">
        <v>4.7499999999999999E-3</v>
      </c>
      <c r="E25" s="1">
        <v>3.1600000000000003E-2</v>
      </c>
      <c r="F25" s="1">
        <f>'PB1'!$C$36</f>
        <v>5</v>
      </c>
      <c r="G25" s="1">
        <v>1</v>
      </c>
      <c r="H25" s="1">
        <v>3.15E-3</v>
      </c>
      <c r="I25" s="33">
        <f t="shared" si="0"/>
        <v>5</v>
      </c>
      <c r="J25" s="1">
        <f t="shared" si="1"/>
        <v>6.3000000000000003E-4</v>
      </c>
      <c r="K25" s="37">
        <f t="shared" si="2"/>
        <v>79.123892821406073</v>
      </c>
      <c r="L25" s="33">
        <f>L24+('PB1'!$D$11-'PB1'!$D$42)</f>
        <v>2.3722222222222209</v>
      </c>
    </row>
    <row r="26" spans="1:12">
      <c r="A26" s="36">
        <v>22</v>
      </c>
      <c r="B26" s="1">
        <v>3.99</v>
      </c>
      <c r="C26" s="1">
        <v>7.0800000000000002E-2</v>
      </c>
      <c r="D26" s="1">
        <v>4.7600000000000003E-3</v>
      </c>
      <c r="E26" s="1">
        <v>0.03</v>
      </c>
      <c r="F26" s="1">
        <f>'PB1'!$C$36</f>
        <v>5</v>
      </c>
      <c r="G26" s="1">
        <v>1</v>
      </c>
      <c r="H26" s="1">
        <v>3.2499999999999999E-3</v>
      </c>
      <c r="I26" s="33">
        <f t="shared" si="0"/>
        <v>5</v>
      </c>
      <c r="J26" s="1">
        <f t="shared" si="1"/>
        <v>6.4999999999999997E-4</v>
      </c>
      <c r="K26" s="37">
        <f t="shared" si="2"/>
        <v>83.080087462476371</v>
      </c>
      <c r="L26" s="33">
        <f>L25+('PB1'!$D$11-'PB1'!$D$42)</f>
        <v>2.4908333333333319</v>
      </c>
    </row>
    <row r="27" spans="1:12">
      <c r="A27" s="36">
        <v>23</v>
      </c>
      <c r="B27" s="1">
        <v>4.03</v>
      </c>
      <c r="C27" s="1">
        <v>7.1599999999999997E-2</v>
      </c>
      <c r="D27" s="1">
        <v>5.1700000000000001E-3</v>
      </c>
      <c r="E27" s="1">
        <v>3.3799999999999997E-2</v>
      </c>
      <c r="F27" s="1">
        <f>'PB1'!$C$36</f>
        <v>5</v>
      </c>
      <c r="G27" s="1">
        <v>1</v>
      </c>
      <c r="H27" s="1">
        <v>3.2799999999999999E-3</v>
      </c>
      <c r="I27" s="33">
        <f t="shared" si="0"/>
        <v>5</v>
      </c>
      <c r="J27" s="1">
        <f t="shared" si="1"/>
        <v>6.5600000000000001E-4</v>
      </c>
      <c r="K27" s="37">
        <f t="shared" si="2"/>
        <v>87.036282103546682</v>
      </c>
      <c r="L27" s="33">
        <f>L26+('PB1'!$D$11-'PB1'!$D$42)</f>
        <v>2.6094444444444429</v>
      </c>
    </row>
    <row r="28" spans="1:12">
      <c r="A28" s="36">
        <v>24</v>
      </c>
      <c r="B28" s="1">
        <v>4.07</v>
      </c>
      <c r="C28" s="1">
        <v>7.2400000000000006E-2</v>
      </c>
      <c r="D28" s="1">
        <v>6.2899999999999996E-3</v>
      </c>
      <c r="E28" s="1">
        <v>4.0399999999999998E-2</v>
      </c>
      <c r="F28" s="1">
        <f>'PB1'!$C$36</f>
        <v>5</v>
      </c>
      <c r="G28" s="1">
        <v>1</v>
      </c>
      <c r="H28" s="1">
        <v>3.31E-3</v>
      </c>
      <c r="I28" s="33">
        <f t="shared" si="0"/>
        <v>5</v>
      </c>
      <c r="J28" s="1">
        <f t="shared" si="1"/>
        <v>6.6200000000000005E-4</v>
      </c>
      <c r="K28" s="37">
        <f t="shared" si="2"/>
        <v>90.99247674461698</v>
      </c>
      <c r="L28" s="33">
        <f>L27+('PB1'!$D$11-'PB1'!$D$42)</f>
        <v>2.7280555555555539</v>
      </c>
    </row>
    <row r="29" spans="1:12" s="15" customFormat="1">
      <c r="A29" s="48">
        <v>25</v>
      </c>
      <c r="B29" s="7">
        <v>4.1100000000000003</v>
      </c>
      <c r="C29" s="7">
        <v>7.2300000000000003E-2</v>
      </c>
      <c r="D29" s="7">
        <v>8.3099999999999997E-3</v>
      </c>
      <c r="E29" s="7">
        <v>4.99E-2</v>
      </c>
      <c r="F29" s="1">
        <f>'PB1'!$C$36</f>
        <v>5</v>
      </c>
      <c r="G29" s="7">
        <v>1</v>
      </c>
      <c r="H29" s="7">
        <v>3.2699999999999999E-3</v>
      </c>
      <c r="I29" s="33">
        <f t="shared" si="0"/>
        <v>5</v>
      </c>
      <c r="J29" s="1">
        <f t="shared" si="1"/>
        <v>6.5399999999999996E-4</v>
      </c>
      <c r="K29" s="37">
        <f t="shared" si="2"/>
        <v>94.948671385687277</v>
      </c>
      <c r="L29" s="33">
        <f>L28+('PB1'!$D$11-'PB1'!$D$42)</f>
        <v>2.8466666666666649</v>
      </c>
    </row>
    <row r="30" spans="1:12">
      <c r="A30" s="36">
        <v>26</v>
      </c>
      <c r="B30" s="1">
        <v>4.13</v>
      </c>
      <c r="C30" s="1">
        <v>7.3999999999999996E-2</v>
      </c>
      <c r="D30" s="1">
        <v>9.0399999999999994E-3</v>
      </c>
      <c r="E30" s="1">
        <v>6.1699999999999998E-2</v>
      </c>
      <c r="F30" s="1">
        <f>'PB1'!$C$36</f>
        <v>5</v>
      </c>
      <c r="G30" s="1">
        <v>1</v>
      </c>
      <c r="H30" s="1">
        <v>3.6900000000000001E-3</v>
      </c>
      <c r="I30" s="33">
        <f t="shared" si="0"/>
        <v>5</v>
      </c>
      <c r="J30" s="1">
        <f t="shared" si="1"/>
        <v>7.3800000000000005E-4</v>
      </c>
      <c r="K30" s="37">
        <f t="shared" si="2"/>
        <v>97.403920987288288</v>
      </c>
      <c r="L30" s="33">
        <f>L29+('PB1'!$F$22-'PB1'!$D$42)</f>
        <v>2.920277777777776</v>
      </c>
    </row>
    <row r="31" spans="1:12" s="15" customFormat="1">
      <c r="A31" s="48">
        <v>27</v>
      </c>
      <c r="B31" s="1">
        <v>4.1500000000000004</v>
      </c>
      <c r="C31" s="1">
        <v>7.2999999999999995E-2</v>
      </c>
      <c r="D31" s="1">
        <v>1.0999999999999999E-2</v>
      </c>
      <c r="E31" s="1">
        <v>6.83E-2</v>
      </c>
      <c r="F31" s="1">
        <f>'PB1'!$C$36</f>
        <v>5</v>
      </c>
      <c r="G31" s="1">
        <v>1</v>
      </c>
      <c r="H31" s="1">
        <v>3.5300000000000002E-3</v>
      </c>
      <c r="I31" s="33">
        <f t="shared" si="0"/>
        <v>5</v>
      </c>
      <c r="J31" s="1">
        <f t="shared" si="1"/>
        <v>7.0600000000000003E-4</v>
      </c>
      <c r="K31" s="37">
        <f t="shared" si="2"/>
        <v>98.758477559945149</v>
      </c>
      <c r="L31" s="33">
        <f>L30+('PB1'!$C$32-'PB1'!$D$42)</f>
        <v>2.9608888888888871</v>
      </c>
    </row>
    <row r="32" spans="1:12">
      <c r="A32" s="48">
        <v>28</v>
      </c>
      <c r="B32" s="1">
        <v>4.17</v>
      </c>
      <c r="C32" s="1">
        <v>7.2999999999999995E-2</v>
      </c>
      <c r="D32" s="1">
        <v>1.18E-2</v>
      </c>
      <c r="E32" s="1">
        <v>7.3400000000000007E-2</v>
      </c>
      <c r="F32" s="1">
        <f>'PB1'!$C$36</f>
        <v>5</v>
      </c>
      <c r="G32" s="1">
        <v>1</v>
      </c>
      <c r="H32" s="1">
        <v>4.3099999999999996E-3</v>
      </c>
      <c r="I32" s="33">
        <f t="shared" si="0"/>
        <v>5</v>
      </c>
      <c r="J32" s="1">
        <f t="shared" si="1"/>
        <v>8.6199999999999992E-4</v>
      </c>
      <c r="K32" s="37">
        <f t="shared" si="2"/>
        <v>99.679427787866445</v>
      </c>
      <c r="L32" s="62">
        <f>L31+('PB1'!$G$32-'PB1'!$D$42)</f>
        <v>2.9884999999999984</v>
      </c>
    </row>
    <row r="33" spans="1:12" s="63" customFormat="1">
      <c r="A33" s="48">
        <v>29</v>
      </c>
      <c r="B33" s="63">
        <v>4.17</v>
      </c>
      <c r="C33" s="63">
        <v>7.3800000000000004E-2</v>
      </c>
      <c r="D33" s="63">
        <v>1.2200000000000001E-2</v>
      </c>
      <c r="E33" s="63">
        <v>7.8100000000000003E-2</v>
      </c>
      <c r="F33" s="63">
        <v>5</v>
      </c>
      <c r="G33" s="1">
        <v>1</v>
      </c>
      <c r="H33" s="63">
        <v>4.3699999999999998E-3</v>
      </c>
      <c r="I33" s="33">
        <f t="shared" si="0"/>
        <v>5</v>
      </c>
      <c r="J33" s="1">
        <f t="shared" si="1"/>
        <v>8.7399999999999999E-4</v>
      </c>
      <c r="K33" s="64">
        <v>100</v>
      </c>
      <c r="L33" s="62">
        <f>L32+('PB1'!$K$32-'PB1'!$D$42)</f>
        <v>2.9981111111111094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L33"/>
  <sheetViews>
    <sheetView topLeftCell="A3" workbookViewId="0">
      <selection activeCell="P17" sqref="P17"/>
    </sheetView>
  </sheetViews>
  <sheetFormatPr baseColWidth="10" defaultColWidth="8.83203125" defaultRowHeight="15"/>
  <cols>
    <col min="2" max="2" width="11.6640625" customWidth="1"/>
    <col min="3" max="4" width="13.5" customWidth="1"/>
    <col min="5" max="5" width="11.33203125" customWidth="1"/>
    <col min="6" max="6" width="8.5" customWidth="1"/>
    <col min="7" max="7" width="11.1640625" customWidth="1"/>
    <col min="8" max="8" width="10.33203125" customWidth="1"/>
    <col min="9" max="9" width="11.6640625" customWidth="1"/>
    <col min="10" max="10" width="12" customWidth="1"/>
    <col min="11" max="11" width="10.5" style="41" customWidth="1"/>
    <col min="12" max="12" width="14.33203125" customWidth="1"/>
  </cols>
  <sheetData>
    <row r="1" spans="1:12" s="6" customFormat="1" ht="21">
      <c r="A1" s="6" t="s">
        <v>12</v>
      </c>
      <c r="K1" s="39"/>
    </row>
    <row r="2" spans="1:12" s="6" customFormat="1" ht="21">
      <c r="K2" s="39"/>
    </row>
    <row r="3" spans="1:12" s="34" customFormat="1" ht="51">
      <c r="A3" s="4" t="s">
        <v>4</v>
      </c>
      <c r="B3" s="4" t="s">
        <v>71</v>
      </c>
      <c r="C3" s="4" t="s">
        <v>5</v>
      </c>
      <c r="D3" s="4" t="s">
        <v>6</v>
      </c>
      <c r="E3" s="4" t="s">
        <v>8</v>
      </c>
      <c r="F3" s="4" t="s">
        <v>35</v>
      </c>
      <c r="G3" s="4" t="s">
        <v>33</v>
      </c>
      <c r="H3" s="4" t="s">
        <v>7</v>
      </c>
      <c r="I3" s="4" t="s">
        <v>13</v>
      </c>
      <c r="J3" s="4" t="s">
        <v>10</v>
      </c>
      <c r="K3" s="40" t="s">
        <v>11</v>
      </c>
      <c r="L3" s="4" t="s">
        <v>36</v>
      </c>
    </row>
    <row r="4" spans="1:12" s="5" customFormat="1" ht="16">
      <c r="A4" s="3"/>
      <c r="B4" s="3"/>
      <c r="C4" s="3"/>
      <c r="D4" s="3"/>
      <c r="E4" s="3"/>
      <c r="F4" s="3"/>
      <c r="H4" s="3"/>
      <c r="I4" s="3"/>
      <c r="J4" s="3"/>
      <c r="K4" s="43"/>
    </row>
    <row r="5" spans="1:12">
      <c r="A5" s="36">
        <v>1</v>
      </c>
      <c r="B5" s="1">
        <v>2.94</v>
      </c>
      <c r="C5" s="1">
        <v>5.04E-2</v>
      </c>
      <c r="D5" s="1">
        <v>2.7E-2</v>
      </c>
      <c r="E5" s="1">
        <v>0.45700000000000002</v>
      </c>
      <c r="F5" s="1">
        <v>5</v>
      </c>
      <c r="G5" s="1">
        <v>1</v>
      </c>
      <c r="H5" s="1">
        <v>6.9900000000000004E-2</v>
      </c>
      <c r="I5" s="1">
        <f t="shared" ref="I5:I33" si="0">F5/G5</f>
        <v>5</v>
      </c>
      <c r="J5" s="1">
        <f>H5/I5</f>
        <v>1.3980000000000001E-2</v>
      </c>
      <c r="K5" s="38">
        <v>0</v>
      </c>
      <c r="L5" s="1">
        <f>0</f>
        <v>0</v>
      </c>
    </row>
    <row r="6" spans="1:12">
      <c r="A6" s="36">
        <v>2</v>
      </c>
      <c r="B6" s="1">
        <v>3.31</v>
      </c>
      <c r="C6" s="1">
        <v>5.8200000000000002E-2</v>
      </c>
      <c r="D6" s="1">
        <v>3.4700000000000002E-2</v>
      </c>
      <c r="E6" s="1">
        <v>0.47099999999999997</v>
      </c>
      <c r="F6" s="1">
        <v>5</v>
      </c>
      <c r="G6" s="1">
        <v>1</v>
      </c>
      <c r="H6" s="1">
        <v>2.8799999999999999E-2</v>
      </c>
      <c r="I6" s="1">
        <f t="shared" si="0"/>
        <v>5</v>
      </c>
      <c r="J6" s="1">
        <f t="shared" ref="J6:J33" si="1">H6/I6</f>
        <v>5.7599999999999995E-3</v>
      </c>
      <c r="K6" s="38">
        <f>$K$33-((($L$33-L6)/$L$33)*100)</f>
        <v>3.9641278918637823</v>
      </c>
      <c r="L6" s="1">
        <f>L5+('PB2'!$D$11-'PB2'!$D$43)</f>
        <v>0.11861111111111111</v>
      </c>
    </row>
    <row r="7" spans="1:12">
      <c r="A7" s="36">
        <v>3</v>
      </c>
      <c r="B7" s="1">
        <v>3.34</v>
      </c>
      <c r="C7" s="1">
        <v>5.7200000000000001E-2</v>
      </c>
      <c r="D7" s="1">
        <v>3.3599999999999998E-2</v>
      </c>
      <c r="E7" s="1">
        <v>0.42699999999999999</v>
      </c>
      <c r="F7" s="1">
        <v>5</v>
      </c>
      <c r="G7" s="1">
        <v>1</v>
      </c>
      <c r="H7" s="1">
        <v>1.26E-2</v>
      </c>
      <c r="I7" s="1">
        <f t="shared" si="0"/>
        <v>5</v>
      </c>
      <c r="J7" s="1">
        <f t="shared" si="1"/>
        <v>2.5200000000000001E-3</v>
      </c>
      <c r="K7" s="38">
        <f t="shared" ref="K7:K32" si="2">$K$33-((($L$33-L7)/$L$33)*100)</f>
        <v>7.9282557837275789</v>
      </c>
      <c r="L7" s="1">
        <f>L6+('PB2'!$D$11-'PB2'!$D$43)</f>
        <v>0.23722222222222222</v>
      </c>
    </row>
    <row r="8" spans="1:12">
      <c r="A8" s="36">
        <v>4</v>
      </c>
      <c r="B8" s="1">
        <v>3.38</v>
      </c>
      <c r="C8" s="1">
        <v>5.7500000000000002E-2</v>
      </c>
      <c r="D8" s="1">
        <v>2.76E-2</v>
      </c>
      <c r="E8" s="1">
        <v>0.3</v>
      </c>
      <c r="F8" s="1">
        <v>5</v>
      </c>
      <c r="G8" s="1">
        <v>1</v>
      </c>
      <c r="H8" s="1">
        <v>5.3699999999999998E-3</v>
      </c>
      <c r="I8" s="1">
        <f t="shared" si="0"/>
        <v>5</v>
      </c>
      <c r="J8" s="1">
        <f t="shared" si="1"/>
        <v>1.0739999999999999E-3</v>
      </c>
      <c r="K8" s="38">
        <f t="shared" si="2"/>
        <v>11.892383675591375</v>
      </c>
      <c r="L8" s="1">
        <f>L7+('PB2'!$D$11-'PB2'!$D$43)</f>
        <v>0.35583333333333333</v>
      </c>
    </row>
    <row r="9" spans="1:12">
      <c r="A9" s="36">
        <v>5</v>
      </c>
      <c r="B9" s="1">
        <v>3.43</v>
      </c>
      <c r="C9" s="1">
        <v>5.8099999999999999E-2</v>
      </c>
      <c r="D9" s="1">
        <v>1.6E-2</v>
      </c>
      <c r="E9" s="1">
        <v>0.153</v>
      </c>
      <c r="F9" s="1">
        <v>5</v>
      </c>
      <c r="G9" s="1">
        <v>1</v>
      </c>
      <c r="H9" s="1">
        <v>3.49E-3</v>
      </c>
      <c r="I9" s="1">
        <f t="shared" si="0"/>
        <v>5</v>
      </c>
      <c r="J9" s="1">
        <f t="shared" si="1"/>
        <v>6.9800000000000005E-4</v>
      </c>
      <c r="K9" s="38">
        <f t="shared" si="2"/>
        <v>15.856511567455172</v>
      </c>
      <c r="L9" s="1">
        <f>L8+('PB2'!$D$11-'PB2'!$D$43)</f>
        <v>0.47444444444444445</v>
      </c>
    </row>
    <row r="10" spans="1:12" s="15" customFormat="1">
      <c r="A10" s="48">
        <v>6</v>
      </c>
      <c r="B10" s="7">
        <v>3.48</v>
      </c>
      <c r="C10" s="1">
        <v>5.6800000000000003E-2</v>
      </c>
      <c r="D10" s="1">
        <v>9.8899999999999995E-3</v>
      </c>
      <c r="E10" s="1">
        <v>8.0500000000000002E-2</v>
      </c>
      <c r="F10" s="1">
        <v>5</v>
      </c>
      <c r="G10" s="1">
        <v>1</v>
      </c>
      <c r="H10" s="1">
        <v>2.8800000000000002E-3</v>
      </c>
      <c r="I10" s="1">
        <f t="shared" si="0"/>
        <v>5</v>
      </c>
      <c r="J10" s="1">
        <f t="shared" si="1"/>
        <v>5.7600000000000001E-4</v>
      </c>
      <c r="K10" s="38">
        <f t="shared" si="2"/>
        <v>19.820639459318954</v>
      </c>
      <c r="L10" s="1">
        <f>L9+('PB2'!$D$11-'PB2'!$D$43)</f>
        <v>0.59305555555555556</v>
      </c>
    </row>
    <row r="11" spans="1:12">
      <c r="A11" s="36">
        <v>7</v>
      </c>
      <c r="B11" s="1">
        <v>3.52</v>
      </c>
      <c r="C11" s="1">
        <v>5.7200000000000001E-2</v>
      </c>
      <c r="D11" s="1">
        <v>5.3299999999999997E-3</v>
      </c>
      <c r="E11" s="1">
        <v>4.07E-2</v>
      </c>
      <c r="F11" s="1">
        <v>5</v>
      </c>
      <c r="G11" s="1">
        <v>1</v>
      </c>
      <c r="H11" s="1">
        <v>2.8400000000000001E-3</v>
      </c>
      <c r="I11" s="1">
        <f t="shared" si="0"/>
        <v>5</v>
      </c>
      <c r="J11" s="1">
        <f t="shared" si="1"/>
        <v>5.6800000000000004E-4</v>
      </c>
      <c r="K11" s="38">
        <f t="shared" si="2"/>
        <v>23.784767351182765</v>
      </c>
      <c r="L11" s="1">
        <f>L10+('PB2'!$D$11-'PB2'!$D$43)</f>
        <v>0.71166666666666667</v>
      </c>
    </row>
    <row r="12" spans="1:12">
      <c r="A12" s="36">
        <v>8</v>
      </c>
      <c r="B12" s="1">
        <v>3.55</v>
      </c>
      <c r="C12" s="1">
        <v>5.6800000000000003E-2</v>
      </c>
      <c r="D12" s="1">
        <v>4.4000000000000003E-3</v>
      </c>
      <c r="E12" s="1">
        <v>2.7799999999999998E-2</v>
      </c>
      <c r="F12" s="1">
        <v>5</v>
      </c>
      <c r="G12" s="1">
        <v>1</v>
      </c>
      <c r="H12" s="1">
        <v>2.6800000000000001E-3</v>
      </c>
      <c r="I12" s="1">
        <f t="shared" si="0"/>
        <v>5</v>
      </c>
      <c r="J12" s="1">
        <f t="shared" si="1"/>
        <v>5.3600000000000002E-4</v>
      </c>
      <c r="K12" s="38">
        <f t="shared" si="2"/>
        <v>27.748895243046562</v>
      </c>
      <c r="L12" s="1">
        <f>L11+('PB2'!$D$11-'PB2'!$D$43)</f>
        <v>0.83027777777777778</v>
      </c>
    </row>
    <row r="13" spans="1:12">
      <c r="A13" s="36">
        <v>9</v>
      </c>
      <c r="B13" s="1">
        <v>3.57</v>
      </c>
      <c r="C13" s="1">
        <v>5.74E-2</v>
      </c>
      <c r="D13" s="1">
        <v>4.45E-3</v>
      </c>
      <c r="E13" s="1">
        <v>3.04E-2</v>
      </c>
      <c r="F13" s="1">
        <v>5</v>
      </c>
      <c r="G13" s="1">
        <v>1</v>
      </c>
      <c r="H13" s="1">
        <v>2.7100000000000002E-3</v>
      </c>
      <c r="I13" s="1">
        <f t="shared" si="0"/>
        <v>5</v>
      </c>
      <c r="J13" s="1">
        <f t="shared" si="1"/>
        <v>5.4200000000000006E-4</v>
      </c>
      <c r="K13" s="38">
        <f t="shared" si="2"/>
        <v>31.713023134910344</v>
      </c>
      <c r="L13" s="1">
        <f>L12+('PB2'!$D$11-'PB2'!$D$43)</f>
        <v>0.94888888888888889</v>
      </c>
    </row>
    <row r="14" spans="1:12">
      <c r="A14" s="36">
        <v>10</v>
      </c>
      <c r="B14" s="1">
        <v>3.59</v>
      </c>
      <c r="C14" s="1">
        <v>5.74E-2</v>
      </c>
      <c r="D14" s="1">
        <v>3.7799999999999999E-3</v>
      </c>
      <c r="E14" s="1">
        <v>2.9000000000000001E-2</v>
      </c>
      <c r="F14" s="1">
        <v>5</v>
      </c>
      <c r="G14" s="1">
        <v>1</v>
      </c>
      <c r="H14" s="1">
        <v>2.7399999999999998E-3</v>
      </c>
      <c r="I14" s="1">
        <f t="shared" si="0"/>
        <v>5</v>
      </c>
      <c r="J14" s="1">
        <f t="shared" si="1"/>
        <v>5.4799999999999998E-4</v>
      </c>
      <c r="K14" s="38">
        <f t="shared" si="2"/>
        <v>35.677151026774141</v>
      </c>
      <c r="L14" s="1">
        <f>L13+('PB2'!$D$11-'PB2'!$D$43)</f>
        <v>1.0674999999999999</v>
      </c>
    </row>
    <row r="15" spans="1:12">
      <c r="A15" s="36">
        <v>11</v>
      </c>
      <c r="B15" s="1">
        <v>3.62</v>
      </c>
      <c r="C15" s="1">
        <v>5.9200000000000003E-2</v>
      </c>
      <c r="D15" s="1">
        <v>1.8799999999999999E-3</v>
      </c>
      <c r="E15" s="1">
        <v>2.8799999999999999E-2</v>
      </c>
      <c r="F15" s="1">
        <v>5</v>
      </c>
      <c r="G15" s="1">
        <v>1</v>
      </c>
      <c r="H15" s="1">
        <v>2.7799999999999999E-3</v>
      </c>
      <c r="I15" s="1">
        <f t="shared" si="0"/>
        <v>5</v>
      </c>
      <c r="J15" s="1">
        <f t="shared" si="1"/>
        <v>5.5599999999999996E-4</v>
      </c>
      <c r="K15" s="38">
        <f t="shared" si="2"/>
        <v>39.641278918637923</v>
      </c>
      <c r="L15" s="1">
        <f>L14+('PB2'!$D$11-'PB2'!$D$43)</f>
        <v>1.1861111111111109</v>
      </c>
    </row>
    <row r="16" spans="1:12">
      <c r="A16" s="36">
        <v>12</v>
      </c>
      <c r="B16" s="1">
        <v>3.64</v>
      </c>
      <c r="C16" s="1">
        <v>5.9700000000000003E-2</v>
      </c>
      <c r="D16" s="1">
        <v>1.73E-3</v>
      </c>
      <c r="E16" s="1">
        <v>2.9000000000000001E-2</v>
      </c>
      <c r="F16" s="1">
        <v>5</v>
      </c>
      <c r="G16" s="1">
        <v>1</v>
      </c>
      <c r="H16" s="1">
        <v>2.8800000000000002E-3</v>
      </c>
      <c r="I16" s="1">
        <f t="shared" si="0"/>
        <v>5</v>
      </c>
      <c r="J16" s="1">
        <f t="shared" si="1"/>
        <v>5.7600000000000001E-4</v>
      </c>
      <c r="K16" s="38">
        <f t="shared" si="2"/>
        <v>43.605406810501712</v>
      </c>
      <c r="L16" s="1">
        <f>L15+('PB2'!$D$11-'PB2'!$D$43)</f>
        <v>1.3047222222222219</v>
      </c>
    </row>
    <row r="17" spans="1:12">
      <c r="A17" s="36">
        <v>13</v>
      </c>
      <c r="B17" s="1">
        <v>3.66</v>
      </c>
      <c r="C17" s="1">
        <v>5.91E-2</v>
      </c>
      <c r="D17" s="1">
        <v>2.0100000000000001E-3</v>
      </c>
      <c r="E17" s="1">
        <v>3.04E-2</v>
      </c>
      <c r="F17" s="1">
        <v>5</v>
      </c>
      <c r="G17" s="1">
        <v>1</v>
      </c>
      <c r="H17" s="1">
        <v>3.0899999999999999E-3</v>
      </c>
      <c r="I17" s="1">
        <f t="shared" si="0"/>
        <v>5</v>
      </c>
      <c r="J17" s="1">
        <f t="shared" si="1"/>
        <v>6.1799999999999995E-4</v>
      </c>
      <c r="K17" s="38">
        <f t="shared" si="2"/>
        <v>47.569534702365502</v>
      </c>
      <c r="L17" s="1">
        <f>L16+('PB2'!$D$11-'PB2'!$D$43)</f>
        <v>1.4233333333333329</v>
      </c>
    </row>
    <row r="18" spans="1:12">
      <c r="A18" s="36">
        <v>14</v>
      </c>
      <c r="B18" s="1">
        <v>3.69</v>
      </c>
      <c r="C18" s="1">
        <v>6.0199999999999997E-2</v>
      </c>
      <c r="D18" s="1">
        <v>2.5600000000000002E-3</v>
      </c>
      <c r="E18" s="1">
        <v>3.32E-2</v>
      </c>
      <c r="F18" s="1">
        <v>5</v>
      </c>
      <c r="G18" s="1">
        <v>1</v>
      </c>
      <c r="H18" s="1">
        <v>3.32E-3</v>
      </c>
      <c r="I18" s="1">
        <f t="shared" si="0"/>
        <v>5</v>
      </c>
      <c r="J18" s="1">
        <f t="shared" si="1"/>
        <v>6.6399999999999999E-4</v>
      </c>
      <c r="K18" s="38">
        <f t="shared" si="2"/>
        <v>51.533662594229284</v>
      </c>
      <c r="L18" s="1">
        <f>L17+('PB2'!$D$11-'PB2'!$D$43)</f>
        <v>1.5419444444444439</v>
      </c>
    </row>
    <row r="19" spans="1:12">
      <c r="A19" s="36">
        <v>15</v>
      </c>
      <c r="B19" s="1">
        <v>3.74</v>
      </c>
      <c r="C19" s="1">
        <v>6.0499999999999998E-2</v>
      </c>
      <c r="D19" s="1">
        <v>2.9099999999999998E-3</v>
      </c>
      <c r="E19" s="1">
        <v>3.7499999999999999E-2</v>
      </c>
      <c r="F19" s="1">
        <v>5</v>
      </c>
      <c r="G19" s="1">
        <v>1</v>
      </c>
      <c r="H19" s="1">
        <v>4.15E-3</v>
      </c>
      <c r="I19" s="1">
        <f t="shared" si="0"/>
        <v>5</v>
      </c>
      <c r="J19" s="1">
        <f t="shared" si="1"/>
        <v>8.3000000000000001E-4</v>
      </c>
      <c r="K19" s="38">
        <f t="shared" si="2"/>
        <v>55.497790486093074</v>
      </c>
      <c r="L19" s="1">
        <f>L18+('PB2'!$D$11-'PB2'!$D$43)</f>
        <v>1.6605555555555549</v>
      </c>
    </row>
    <row r="20" spans="1:12">
      <c r="A20" s="36">
        <v>16</v>
      </c>
      <c r="B20" s="1">
        <v>3.79</v>
      </c>
      <c r="C20" s="1">
        <v>6.2E-2</v>
      </c>
      <c r="D20" s="1">
        <v>2.0300000000000001E-3</v>
      </c>
      <c r="E20" s="1">
        <v>3.04E-2</v>
      </c>
      <c r="F20" s="1">
        <v>5</v>
      </c>
      <c r="G20" s="1">
        <v>1</v>
      </c>
      <c r="H20" s="1">
        <v>2.9399999999999999E-3</v>
      </c>
      <c r="I20" s="1">
        <f t="shared" si="0"/>
        <v>5</v>
      </c>
      <c r="J20" s="1">
        <f t="shared" si="1"/>
        <v>5.8799999999999998E-4</v>
      </c>
      <c r="K20" s="38">
        <f t="shared" si="2"/>
        <v>59.461918377956863</v>
      </c>
      <c r="L20" s="1">
        <f>L19+('PB2'!$D$11-'PB2'!$D$43)</f>
        <v>1.7791666666666659</v>
      </c>
    </row>
    <row r="21" spans="1:12">
      <c r="A21" s="36">
        <v>17</v>
      </c>
      <c r="B21" s="1">
        <v>3.82</v>
      </c>
      <c r="C21" s="1">
        <v>6.2E-2</v>
      </c>
      <c r="D21" s="1">
        <v>2.16E-3</v>
      </c>
      <c r="E21" s="1">
        <v>2.92E-2</v>
      </c>
      <c r="F21" s="1">
        <v>5</v>
      </c>
      <c r="G21" s="1">
        <v>1</v>
      </c>
      <c r="H21" s="1">
        <v>2.9299999999999999E-3</v>
      </c>
      <c r="I21" s="1">
        <f t="shared" si="0"/>
        <v>5</v>
      </c>
      <c r="J21" s="1">
        <f t="shared" si="1"/>
        <v>5.8599999999999993E-4</v>
      </c>
      <c r="K21" s="38">
        <f t="shared" si="2"/>
        <v>63.426046269820652</v>
      </c>
      <c r="L21" s="1">
        <f>L20+('PB2'!$D$11-'PB2'!$D$43)</f>
        <v>1.8977777777777769</v>
      </c>
    </row>
    <row r="22" spans="1:12">
      <c r="A22" s="36">
        <v>18</v>
      </c>
      <c r="B22" s="1">
        <v>3.85</v>
      </c>
      <c r="C22" s="1">
        <v>6.2899999999999998E-2</v>
      </c>
      <c r="D22" s="1">
        <v>1.8600000000000001E-3</v>
      </c>
      <c r="E22" s="1">
        <v>2.8199999999999999E-2</v>
      </c>
      <c r="F22" s="1">
        <v>5</v>
      </c>
      <c r="G22" s="1">
        <v>1</v>
      </c>
      <c r="H22" s="1">
        <v>2.8999999999999998E-3</v>
      </c>
      <c r="I22" s="1">
        <f t="shared" si="0"/>
        <v>5</v>
      </c>
      <c r="J22" s="1">
        <f t="shared" si="1"/>
        <v>5.8E-4</v>
      </c>
      <c r="K22" s="38">
        <f t="shared" si="2"/>
        <v>67.390174161684442</v>
      </c>
      <c r="L22" s="1">
        <f>L21+('PB2'!$D$11-'PB2'!$D$43)</f>
        <v>2.0163888888888879</v>
      </c>
    </row>
    <row r="23" spans="1:12">
      <c r="A23" s="36">
        <v>19</v>
      </c>
      <c r="B23" s="1">
        <v>3.88</v>
      </c>
      <c r="C23" s="1">
        <v>6.1600000000000002E-2</v>
      </c>
      <c r="D23" s="1">
        <v>3.8E-3</v>
      </c>
      <c r="E23" s="1">
        <v>3.1800000000000002E-2</v>
      </c>
      <c r="F23" s="1">
        <v>5</v>
      </c>
      <c r="G23" s="1">
        <v>1</v>
      </c>
      <c r="H23" s="1">
        <v>2.8700000000000002E-3</v>
      </c>
      <c r="I23" s="1">
        <f t="shared" si="0"/>
        <v>5</v>
      </c>
      <c r="J23" s="1">
        <f t="shared" si="1"/>
        <v>5.7400000000000007E-4</v>
      </c>
      <c r="K23" s="38">
        <f t="shared" si="2"/>
        <v>71.354302053548224</v>
      </c>
      <c r="L23" s="1">
        <f>L22+('PB2'!$D$11-'PB2'!$D$43)</f>
        <v>2.1349999999999989</v>
      </c>
    </row>
    <row r="24" spans="1:12">
      <c r="A24" s="36">
        <v>20</v>
      </c>
      <c r="B24" s="1">
        <v>3.92</v>
      </c>
      <c r="C24" s="1">
        <v>6.3E-2</v>
      </c>
      <c r="D24" s="1">
        <v>2.5999999999999999E-3</v>
      </c>
      <c r="E24" s="1">
        <v>3.0499999999999999E-2</v>
      </c>
      <c r="F24" s="1">
        <v>5</v>
      </c>
      <c r="G24" s="1">
        <v>1</v>
      </c>
      <c r="H24" s="1">
        <v>2.7699999999999999E-3</v>
      </c>
      <c r="I24" s="1">
        <f t="shared" si="0"/>
        <v>5</v>
      </c>
      <c r="J24" s="1">
        <f t="shared" si="1"/>
        <v>5.5400000000000002E-4</v>
      </c>
      <c r="K24" s="38">
        <f t="shared" si="2"/>
        <v>75.318429945412021</v>
      </c>
      <c r="L24" s="1">
        <f>L23+('PB2'!$D$11-'PB2'!$D$43)</f>
        <v>2.2536111111111099</v>
      </c>
    </row>
    <row r="25" spans="1:12">
      <c r="A25" s="36">
        <v>21</v>
      </c>
      <c r="B25" s="1">
        <v>3.95</v>
      </c>
      <c r="C25" s="1">
        <v>6.1699999999999998E-2</v>
      </c>
      <c r="D25" s="1">
        <v>4.9899999999999996E-3</v>
      </c>
      <c r="E25" s="1">
        <v>3.1E-2</v>
      </c>
      <c r="F25" s="1">
        <v>5</v>
      </c>
      <c r="G25" s="1">
        <v>1</v>
      </c>
      <c r="H25" s="1">
        <v>2.9499999999999999E-3</v>
      </c>
      <c r="I25" s="1">
        <f t="shared" si="0"/>
        <v>5</v>
      </c>
      <c r="J25" s="1">
        <f t="shared" si="1"/>
        <v>5.9000000000000003E-4</v>
      </c>
      <c r="K25" s="38">
        <f t="shared" si="2"/>
        <v>79.282557837275803</v>
      </c>
      <c r="L25" s="1">
        <f>L24+('PB2'!$D$11-'PB2'!$D$43)</f>
        <v>2.3722222222222209</v>
      </c>
    </row>
    <row r="26" spans="1:12" s="15" customFormat="1">
      <c r="A26" s="48">
        <v>22</v>
      </c>
      <c r="B26" s="7">
        <v>3.99</v>
      </c>
      <c r="C26" s="1">
        <v>6.2E-2</v>
      </c>
      <c r="D26" s="1">
        <v>5.1599999999999997E-3</v>
      </c>
      <c r="E26" s="1">
        <v>3.1399999999999997E-2</v>
      </c>
      <c r="F26" s="1">
        <v>5</v>
      </c>
      <c r="G26" s="1">
        <v>1</v>
      </c>
      <c r="H26" s="1">
        <v>3.0300000000000001E-3</v>
      </c>
      <c r="I26" s="1">
        <f t="shared" si="0"/>
        <v>5</v>
      </c>
      <c r="J26" s="1">
        <f t="shared" si="1"/>
        <v>6.0599999999999998E-4</v>
      </c>
      <c r="K26" s="38">
        <f t="shared" si="2"/>
        <v>83.2466857291396</v>
      </c>
      <c r="L26" s="1">
        <f>L25+('PB2'!$D$11-'PB2'!$D$43)</f>
        <v>2.4908333333333319</v>
      </c>
    </row>
    <row r="27" spans="1:12">
      <c r="A27" s="36">
        <v>23</v>
      </c>
      <c r="B27" s="1">
        <v>4.03</v>
      </c>
      <c r="C27" s="1">
        <v>6.3E-2</v>
      </c>
      <c r="D27" s="1">
        <v>5.28E-3</v>
      </c>
      <c r="E27" s="1">
        <v>3.6299999999999999E-2</v>
      </c>
      <c r="F27" s="1">
        <v>5</v>
      </c>
      <c r="G27" s="1">
        <v>1</v>
      </c>
      <c r="H27" s="1">
        <v>3.14E-3</v>
      </c>
      <c r="I27" s="1">
        <f t="shared" si="0"/>
        <v>5</v>
      </c>
      <c r="J27" s="1">
        <f t="shared" si="1"/>
        <v>6.2799999999999998E-4</v>
      </c>
      <c r="K27" s="38">
        <f t="shared" si="2"/>
        <v>87.210813621003382</v>
      </c>
      <c r="L27" s="1">
        <f>L26+('PB2'!$D$11-'PB2'!$D$43)</f>
        <v>2.6094444444444429</v>
      </c>
    </row>
    <row r="28" spans="1:12">
      <c r="A28" s="36">
        <v>24</v>
      </c>
      <c r="B28" s="1">
        <v>4.08</v>
      </c>
      <c r="C28" s="1">
        <v>6.3200000000000006E-2</v>
      </c>
      <c r="D28" s="1">
        <v>7.0200000000000002E-3</v>
      </c>
      <c r="E28" s="1">
        <v>4.48E-2</v>
      </c>
      <c r="F28" s="1">
        <v>5</v>
      </c>
      <c r="G28" s="1">
        <v>1</v>
      </c>
      <c r="H28" s="1">
        <v>3.1199999999999999E-3</v>
      </c>
      <c r="I28" s="1">
        <f t="shared" si="0"/>
        <v>5</v>
      </c>
      <c r="J28" s="1">
        <f t="shared" si="1"/>
        <v>6.2399999999999999E-4</v>
      </c>
      <c r="K28" s="38">
        <f t="shared" si="2"/>
        <v>91.174941512867179</v>
      </c>
      <c r="L28" s="1">
        <f>L27+('PB2'!$D$11-'PB2'!$D$43)</f>
        <v>2.7280555555555539</v>
      </c>
    </row>
    <row r="29" spans="1:12" s="15" customFormat="1">
      <c r="A29" s="48">
        <v>25</v>
      </c>
      <c r="B29" s="7">
        <v>4.1100000000000003</v>
      </c>
      <c r="C29" s="7">
        <v>6.6000000000000003E-2</v>
      </c>
      <c r="D29" s="7">
        <v>9.1800000000000007E-3</v>
      </c>
      <c r="E29" s="7">
        <v>5.74E-2</v>
      </c>
      <c r="F29" s="1">
        <v>5</v>
      </c>
      <c r="G29" s="1">
        <v>1</v>
      </c>
      <c r="H29" s="7">
        <v>3.2100000000000002E-3</v>
      </c>
      <c r="I29" s="1">
        <f t="shared" si="0"/>
        <v>5</v>
      </c>
      <c r="J29" s="1">
        <f t="shared" si="1"/>
        <v>6.4199999999999999E-4</v>
      </c>
      <c r="K29" s="38">
        <f t="shared" si="2"/>
        <v>95.139069404730961</v>
      </c>
      <c r="L29" s="1">
        <f>L28+('PB2'!$D$11-'PB2'!$D$43)</f>
        <v>2.8466666666666649</v>
      </c>
    </row>
    <row r="30" spans="1:12">
      <c r="A30" s="36">
        <v>26</v>
      </c>
      <c r="B30" s="1">
        <v>4.1399999999999997</v>
      </c>
      <c r="C30" s="1">
        <v>6.6500000000000004E-2</v>
      </c>
      <c r="D30" s="1">
        <v>1.1299999999999999E-2</v>
      </c>
      <c r="E30" s="1">
        <v>7.2300000000000003E-2</v>
      </c>
      <c r="F30" s="1">
        <v>5</v>
      </c>
      <c r="G30" s="1">
        <v>1</v>
      </c>
      <c r="H30" s="1">
        <v>3.8500000000000001E-3</v>
      </c>
      <c r="I30" s="1">
        <f t="shared" si="0"/>
        <v>5</v>
      </c>
      <c r="J30" s="1">
        <f t="shared" si="1"/>
        <v>7.7000000000000007E-4</v>
      </c>
      <c r="K30" s="38">
        <f t="shared" si="2"/>
        <v>97.599242452374767</v>
      </c>
      <c r="L30" s="1">
        <f>L29+('PB2'!$F$22-'PB2'!$D$43)</f>
        <v>2.920277777777776</v>
      </c>
    </row>
    <row r="31" spans="1:12" s="15" customFormat="1">
      <c r="A31" s="48">
        <v>27</v>
      </c>
      <c r="B31" s="7">
        <v>4.16</v>
      </c>
      <c r="C31" s="1">
        <v>6.7199999999999996E-2</v>
      </c>
      <c r="D31" s="1">
        <v>1.2E-2</v>
      </c>
      <c r="E31" s="1">
        <v>7.8399999999999997E-2</v>
      </c>
      <c r="F31" s="1">
        <v>5</v>
      </c>
      <c r="G31" s="1">
        <v>1</v>
      </c>
      <c r="H31" s="1">
        <v>4.0899999999999999E-3</v>
      </c>
      <c r="I31" s="1">
        <f t="shared" si="0"/>
        <v>5</v>
      </c>
      <c r="J31" s="1">
        <f t="shared" si="1"/>
        <v>8.1799999999999993E-4</v>
      </c>
      <c r="K31" s="38">
        <f t="shared" si="2"/>
        <v>98.856251624642582</v>
      </c>
      <c r="L31" s="1">
        <f>L30+('PB2'!$C$32-'PB2'!$D$43)</f>
        <v>2.957888888888887</v>
      </c>
    </row>
    <row r="32" spans="1:12">
      <c r="A32" s="48">
        <v>28</v>
      </c>
      <c r="B32" s="7">
        <v>4.18</v>
      </c>
      <c r="C32" s="1">
        <v>6.6799999999999998E-2</v>
      </c>
      <c r="D32" s="1">
        <v>1.29E-2</v>
      </c>
      <c r="E32" s="1">
        <v>8.4900000000000003E-2</v>
      </c>
      <c r="F32" s="1">
        <v>5</v>
      </c>
      <c r="G32" s="1">
        <v>1</v>
      </c>
      <c r="H32" s="1">
        <v>4.4299999999999999E-3</v>
      </c>
      <c r="I32" s="1">
        <f t="shared" si="0"/>
        <v>5</v>
      </c>
      <c r="J32" s="1">
        <f t="shared" si="1"/>
        <v>8.8599999999999996E-4</v>
      </c>
      <c r="K32" s="38">
        <f t="shared" si="2"/>
        <v>99.71220617178507</v>
      </c>
      <c r="L32" s="1">
        <f>L31+('PB2'!$G$32-'PB2'!$D$43)</f>
        <v>2.983499999999998</v>
      </c>
    </row>
    <row r="33" spans="1:12" s="63" customFormat="1">
      <c r="A33" s="48">
        <v>29</v>
      </c>
      <c r="B33" s="63">
        <v>4.18</v>
      </c>
      <c r="C33" s="63">
        <v>6.7100000000000007E-2</v>
      </c>
      <c r="D33" s="63">
        <v>1.37E-2</v>
      </c>
      <c r="E33" s="63">
        <v>0.09</v>
      </c>
      <c r="F33" s="1">
        <v>5</v>
      </c>
      <c r="G33" s="1">
        <v>1</v>
      </c>
      <c r="H33" s="63">
        <v>4.6800000000000001E-3</v>
      </c>
      <c r="I33" s="1">
        <f t="shared" si="0"/>
        <v>5</v>
      </c>
      <c r="J33" s="1">
        <f t="shared" si="1"/>
        <v>9.3599999999999998E-4</v>
      </c>
      <c r="K33" s="64">
        <v>100</v>
      </c>
      <c r="L33" s="63">
        <f>L32+('PB2'!$K$32-'PB2'!$D$43)</f>
        <v>2.9921111111111092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12</vt:i4>
      </vt:variant>
    </vt:vector>
  </HeadingPairs>
  <TitlesOfParts>
    <vt:vector size="18" baseType="lpstr">
      <vt:lpstr>Battery specifications</vt:lpstr>
      <vt:lpstr>PB1</vt:lpstr>
      <vt:lpstr>PB2</vt:lpstr>
      <vt:lpstr>Sheet1</vt:lpstr>
      <vt:lpstr>PB1 - SIS vs OCV</vt:lpstr>
      <vt:lpstr>PB2 - SIS vs OCV</vt:lpstr>
      <vt:lpstr>PB1-OCV vs SOC</vt:lpstr>
      <vt:lpstr>PB1-Rhf vs SOC</vt:lpstr>
      <vt:lpstr>PB1-Rd vs SOC</vt:lpstr>
      <vt:lpstr>PB1 - Tau vs SOC</vt:lpstr>
      <vt:lpstr>PB1 - dEdq vs SOC</vt:lpstr>
      <vt:lpstr>dE vs SOC</vt:lpstr>
      <vt:lpstr>PB2 - OCV vs SOC</vt:lpstr>
      <vt:lpstr>PB2 - Rhf vs SOC</vt:lpstr>
      <vt:lpstr>PB2 - Rd vs SOC</vt:lpstr>
      <vt:lpstr>PB2 - Tau vs SOC</vt:lpstr>
      <vt:lpstr>PB2 - dEdq vs SOC</vt:lpstr>
      <vt:lpstr>PB2 - dE vs 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Smotkin Lab</dc:creator>
  <cp:lastModifiedBy>Microsoft Office User</cp:lastModifiedBy>
  <dcterms:created xsi:type="dcterms:W3CDTF">2018-09-06T17:46:00Z</dcterms:created>
  <dcterms:modified xsi:type="dcterms:W3CDTF">2019-03-23T21:01:34Z</dcterms:modified>
</cp:coreProperties>
</file>