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fth year ESC Rennes\Spring Semester II\Advanced analytics in production systems\"/>
    </mc:Choice>
  </mc:AlternateContent>
  <xr:revisionPtr revIDLastSave="0" documentId="13_ncr:1_{1FCF2848-600D-40BE-82DD-ED16600C5CE6}" xr6:coauthVersionLast="47" xr6:coauthVersionMax="47" xr10:uidLastSave="{00000000-0000-0000-0000-000000000000}"/>
  <bookViews>
    <workbookView xWindow="7596" yWindow="0" windowWidth="15348" windowHeight="11892" xr2:uid="{09ED9FDB-DB11-41D6-ABC3-120927536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" i="1" l="1"/>
  <c r="E99" i="1"/>
  <c r="E98" i="1"/>
  <c r="E95" i="1"/>
  <c r="D92" i="1"/>
  <c r="E91" i="1"/>
  <c r="E90" i="1"/>
  <c r="B72" i="1"/>
  <c r="F103" i="1" s="1"/>
  <c r="B73" i="1"/>
  <c r="B75" i="1"/>
  <c r="B74" i="1"/>
  <c r="F82" i="1"/>
  <c r="F83" i="1" s="1"/>
  <c r="E84" i="1" s="1"/>
  <c r="D89" i="1"/>
  <c r="E89" i="1" s="1"/>
  <c r="B41" i="1"/>
  <c r="B46" i="1" s="1"/>
  <c r="B50" i="1" s="1"/>
  <c r="C105" i="1"/>
  <c r="D105" i="1" s="1"/>
  <c r="E105" i="1" s="1"/>
  <c r="F105" i="1" s="1"/>
  <c r="B71" i="1"/>
  <c r="B70" i="1"/>
  <c r="E87" i="1" s="1"/>
  <c r="D51" i="1"/>
  <c r="D49" i="1"/>
  <c r="D47" i="1"/>
  <c r="D46" i="1"/>
  <c r="G46" i="1" s="1"/>
  <c r="C47" i="1"/>
  <c r="C48" i="1"/>
  <c r="C49" i="1"/>
  <c r="C50" i="1"/>
  <c r="C51" i="1"/>
  <c r="C46" i="1"/>
  <c r="D25" i="1"/>
  <c r="C26" i="1"/>
  <c r="C27" i="1"/>
  <c r="C28" i="1"/>
  <c r="C29" i="1"/>
  <c r="C30" i="1"/>
  <c r="C25" i="1"/>
  <c r="B17" i="1"/>
  <c r="B18" i="1" s="1"/>
  <c r="B16" i="1"/>
  <c r="F106" i="1" l="1"/>
  <c r="F107" i="1" s="1"/>
  <c r="D108" i="1" s="1"/>
  <c r="G51" i="1"/>
  <c r="B56" i="1"/>
  <c r="F46" i="1"/>
  <c r="B19" i="1"/>
  <c r="B25" i="1" s="1"/>
  <c r="B26" i="1" s="1"/>
  <c r="B47" i="1"/>
  <c r="E47" i="1" s="1"/>
  <c r="D48" i="1" s="1"/>
  <c r="B48" i="1"/>
  <c r="B49" i="1"/>
  <c r="E49" i="1" s="1"/>
  <c r="D50" i="1" s="1"/>
  <c r="F50" i="1" s="1"/>
  <c r="B51" i="1"/>
  <c r="F51" i="1" s="1"/>
  <c r="B28" i="1"/>
  <c r="F48" i="1" l="1"/>
  <c r="F52" i="1"/>
  <c r="B57" i="1" s="1"/>
  <c r="B20" i="1"/>
  <c r="B35" i="1" s="1"/>
  <c r="B29" i="1"/>
  <c r="B27" i="1"/>
  <c r="B30" i="1"/>
  <c r="E25" i="1"/>
  <c r="F25" i="1" s="1"/>
  <c r="G47" i="1"/>
  <c r="B21" i="1" l="1"/>
  <c r="B36" i="1" s="1"/>
  <c r="D26" i="1"/>
  <c r="E26" i="1" s="1"/>
  <c r="G48" i="1"/>
  <c r="D27" i="1" l="1"/>
  <c r="E27" i="1" s="1"/>
  <c r="D28" i="1" s="1"/>
  <c r="F26" i="1"/>
  <c r="F27" i="1" l="1"/>
  <c r="E28" i="1"/>
  <c r="D29" i="1" l="1"/>
  <c r="E29" i="1" s="1"/>
  <c r="D30" i="1" s="1"/>
  <c r="G49" i="1"/>
  <c r="F28" i="1"/>
  <c r="F29" i="1" l="1"/>
  <c r="E30" i="1"/>
  <c r="F30" i="1" l="1"/>
  <c r="F31" i="1" s="1"/>
  <c r="B34" i="1" s="1"/>
  <c r="B37" i="1" s="1"/>
  <c r="G50" i="1"/>
  <c r="G52" i="1" l="1"/>
  <c r="B55" i="1" l="1"/>
  <c r="B58" i="1" s="1"/>
</calcChain>
</file>

<file path=xl/sharedStrings.xml><?xml version="1.0" encoding="utf-8"?>
<sst xmlns="http://schemas.openxmlformats.org/spreadsheetml/2006/main" count="138" uniqueCount="88">
  <si>
    <t>Question 1:  Aggregate Planning using graphical method (Heizer &amp; Render)</t>
    <phoneticPr fontId="2" type="noConversion"/>
  </si>
  <si>
    <t>Demand information</t>
    <phoneticPr fontId="2" type="noConversion"/>
  </si>
  <si>
    <t>July</t>
    <phoneticPr fontId="2" type="noConversion"/>
  </si>
  <si>
    <t>August</t>
    <phoneticPr fontId="2" type="noConversion"/>
  </si>
  <si>
    <t>September</t>
    <phoneticPr fontId="2" type="noConversion"/>
  </si>
  <si>
    <t>October</t>
    <phoneticPr fontId="2" type="noConversion"/>
  </si>
  <si>
    <t>November</t>
    <phoneticPr fontId="2" type="noConversion"/>
  </si>
  <si>
    <t>December</t>
    <phoneticPr fontId="2" type="noConversion"/>
  </si>
  <si>
    <t>Month</t>
    <phoneticPr fontId="2" type="noConversion"/>
  </si>
  <si>
    <t>Expected Demand</t>
    <phoneticPr fontId="2" type="noConversion"/>
  </si>
  <si>
    <t>Cost information</t>
    <phoneticPr fontId="2" type="noConversion"/>
  </si>
  <si>
    <t>Inventory holding cost</t>
    <phoneticPr fontId="2" type="noConversion"/>
  </si>
  <si>
    <t>per toy per month</t>
    <phoneticPr fontId="2" type="noConversion"/>
  </si>
  <si>
    <t>Subcontracting cost</t>
    <phoneticPr fontId="2" type="noConversion"/>
  </si>
  <si>
    <t>per toy</t>
    <phoneticPr fontId="2" type="noConversion"/>
  </si>
  <si>
    <t>Regular-time labor</t>
    <phoneticPr fontId="2" type="noConversion"/>
  </si>
  <si>
    <t>per hour</t>
    <phoneticPr fontId="2" type="noConversion"/>
  </si>
  <si>
    <t>per hour (above 8 h)</t>
    <phoneticPr fontId="2" type="noConversion"/>
  </si>
  <si>
    <t>Overtime labor</t>
    <phoneticPr fontId="2" type="noConversion"/>
  </si>
  <si>
    <t>Hiring cost</t>
    <phoneticPr fontId="2" type="noConversion"/>
  </si>
  <si>
    <t>Layoff cost</t>
    <phoneticPr fontId="2" type="noConversion"/>
  </si>
  <si>
    <t>per worker</t>
    <phoneticPr fontId="2" type="noConversion"/>
  </si>
  <si>
    <t>Other data</t>
    <phoneticPr fontId="2" type="noConversion"/>
  </si>
  <si>
    <t>Current workforce(June)</t>
    <phoneticPr fontId="2" type="noConversion"/>
  </si>
  <si>
    <t>Labor hours per toy</t>
    <phoneticPr fontId="2" type="noConversion"/>
  </si>
  <si>
    <t>hours</t>
    <phoneticPr fontId="2" type="noConversion"/>
  </si>
  <si>
    <t>workers</t>
    <phoneticPr fontId="2" type="noConversion"/>
  </si>
  <si>
    <t>Beginning inventory</t>
    <phoneticPr fontId="2" type="noConversion"/>
  </si>
  <si>
    <t>toys</t>
    <phoneticPr fontId="2" type="noConversion"/>
  </si>
  <si>
    <t>Ending inventory</t>
    <phoneticPr fontId="2" type="noConversion"/>
  </si>
  <si>
    <t>toy</t>
    <phoneticPr fontId="2" type="noConversion"/>
  </si>
  <si>
    <t>a)  Establish an aggregate plan using a level strategy by hiring sufficient number of workers at the
beginning of the planning horizon, if needed and calculate the cost of the plan.</t>
    <phoneticPr fontId="2" type="noConversion"/>
  </si>
  <si>
    <t>Average production requirement</t>
    <phoneticPr fontId="2" type="noConversion"/>
  </si>
  <si>
    <t>Working days during the 6 months</t>
    <phoneticPr fontId="2" type="noConversion"/>
  </si>
  <si>
    <t>Working days per month is</t>
    <phoneticPr fontId="2" type="noConversion"/>
  </si>
  <si>
    <t>days</t>
    <phoneticPr fontId="2" type="noConversion"/>
  </si>
  <si>
    <t>toys per day</t>
    <phoneticPr fontId="2" type="noConversion"/>
  </si>
  <si>
    <t>Number of workers required</t>
    <phoneticPr fontId="2" type="noConversion"/>
  </si>
  <si>
    <t>Working hours per day</t>
    <phoneticPr fontId="2" type="noConversion"/>
  </si>
  <si>
    <t>Total expected demand</t>
    <phoneticPr fontId="2" type="noConversion"/>
  </si>
  <si>
    <t>Net production requirement</t>
    <phoneticPr fontId="2" type="noConversion"/>
  </si>
  <si>
    <t>Number of Hiring workers</t>
    <phoneticPr fontId="2" type="noConversion"/>
  </si>
  <si>
    <t>Production 
(340 toys per day)</t>
    <phoneticPr fontId="2" type="noConversion"/>
  </si>
  <si>
    <t>Inventory
(Beginning)</t>
    <phoneticPr fontId="2" type="noConversion"/>
  </si>
  <si>
    <t>Inventory
(End)</t>
    <phoneticPr fontId="2" type="noConversion"/>
  </si>
  <si>
    <t>Average Inventory</t>
    <phoneticPr fontId="2" type="noConversion"/>
  </si>
  <si>
    <t>Total Average Inventory</t>
    <phoneticPr fontId="2" type="noConversion"/>
  </si>
  <si>
    <t>Production and inventory computation over the planning horizon</t>
    <phoneticPr fontId="2" type="noConversion"/>
  </si>
  <si>
    <t>Total cost of this aggregate plan</t>
    <phoneticPr fontId="2" type="noConversion"/>
  </si>
  <si>
    <t>Inventory carrying cost</t>
    <phoneticPr fontId="2" type="noConversion"/>
  </si>
  <si>
    <t>Pegular-time cost</t>
    <phoneticPr fontId="2" type="noConversion"/>
  </si>
  <si>
    <t>b) Establish an aggregate plan according to which the company keeps a number of workers capable
to satisfy the minimum demand and subcontracts the extra production needed.</t>
    <phoneticPr fontId="2" type="noConversion"/>
  </si>
  <si>
    <t>Total cost</t>
    <phoneticPr fontId="2" type="noConversion"/>
  </si>
  <si>
    <t>Number of production toys per day</t>
    <phoneticPr fontId="2" type="noConversion"/>
  </si>
  <si>
    <t>Calculating Inventory and number of subcontracted products over the planning horizon</t>
  </si>
  <si>
    <t>Production 
(320 toys per day)</t>
    <phoneticPr fontId="2" type="noConversion"/>
  </si>
  <si>
    <t>Question 2: MPS and MRP</t>
    <phoneticPr fontId="2" type="noConversion"/>
  </si>
  <si>
    <t>Subcontracted
Production</t>
    <phoneticPr fontId="2" type="noConversion"/>
  </si>
  <si>
    <t>Inventory
Average</t>
    <phoneticPr fontId="2" type="noConversion"/>
  </si>
  <si>
    <t>Total subcontracted production</t>
    <phoneticPr fontId="2" type="noConversion"/>
  </si>
  <si>
    <t>Week start</t>
    <phoneticPr fontId="2" type="noConversion"/>
  </si>
  <si>
    <t>E needed</t>
    <phoneticPr fontId="2" type="noConversion"/>
  </si>
  <si>
    <t>LT level 0</t>
    <phoneticPr fontId="2" type="noConversion"/>
  </si>
  <si>
    <t>week</t>
    <phoneticPr fontId="2" type="noConversion"/>
  </si>
  <si>
    <t>LT level 1</t>
    <phoneticPr fontId="2" type="noConversion"/>
  </si>
  <si>
    <t>LT level 2</t>
    <phoneticPr fontId="2" type="noConversion"/>
  </si>
  <si>
    <t>weeks</t>
    <phoneticPr fontId="2" type="noConversion"/>
  </si>
  <si>
    <t>M</t>
    <phoneticPr fontId="2" type="noConversion"/>
  </si>
  <si>
    <t>I</t>
    <phoneticPr fontId="2" type="noConversion"/>
  </si>
  <si>
    <t>R</t>
    <phoneticPr fontId="2" type="noConversion"/>
  </si>
  <si>
    <t>P</t>
    <phoneticPr fontId="2" type="noConversion"/>
  </si>
  <si>
    <t>N</t>
    <phoneticPr fontId="2" type="noConversion"/>
  </si>
  <si>
    <t>V</t>
    <phoneticPr fontId="2" type="noConversion"/>
  </si>
  <si>
    <t>Required</t>
    <phoneticPr fontId="2" type="noConversion"/>
  </si>
  <si>
    <t>Week</t>
    <phoneticPr fontId="2" type="noConversion"/>
  </si>
  <si>
    <t>MPS of E</t>
    <phoneticPr fontId="2" type="noConversion"/>
  </si>
  <si>
    <t>gross requirements</t>
    <phoneticPr fontId="2" type="noConversion"/>
  </si>
  <si>
    <t>scheduled receipts</t>
    <phoneticPr fontId="2" type="noConversion"/>
  </si>
  <si>
    <t>on hand</t>
    <phoneticPr fontId="2" type="noConversion"/>
  </si>
  <si>
    <t>net requirements</t>
    <phoneticPr fontId="2" type="noConversion"/>
  </si>
  <si>
    <t>Planned order receipts</t>
    <phoneticPr fontId="2" type="noConversion"/>
  </si>
  <si>
    <t>Planned-order releases</t>
    <phoneticPr fontId="2" type="noConversion"/>
  </si>
  <si>
    <t>TL</t>
    <phoneticPr fontId="2" type="noConversion"/>
  </si>
  <si>
    <t>I  1</t>
    <phoneticPr fontId="2" type="noConversion"/>
  </si>
  <si>
    <t>M 1</t>
    <phoneticPr fontId="2" type="noConversion"/>
  </si>
  <si>
    <t>R 2</t>
    <phoneticPr fontId="2" type="noConversion"/>
  </si>
  <si>
    <t>Number of net components required</t>
    <phoneticPr fontId="2" type="noConversion"/>
  </si>
  <si>
    <t>Minimum Demand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</si>
</sst>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_-\$* #,##0.00_ ;_-\$* \-#,##0.00\ ;_-\$* &quot;-&quot;??_ ;_-@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3" fontId="0" fillId="2" borderId="1" xfId="0" applyNumberForma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3" fontId="0" fillId="4" borderId="1" xfId="0" applyNumberFormat="1" applyFill="1" applyBorder="1">
      <alignment vertical="center"/>
    </xf>
    <xf numFmtId="3" fontId="4" fillId="0" borderId="0" xfId="0" applyNumberFormat="1" applyFont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3" fontId="4" fillId="0" borderId="1" xfId="0" applyNumberFormat="1" applyFont="1" applyBorder="1">
      <alignment vertical="center"/>
    </xf>
    <xf numFmtId="3" fontId="3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176" fontId="0" fillId="3" borderId="1" xfId="1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5" fillId="0" borderId="0" xfId="0" applyFont="1" applyAlignment="1">
      <alignment vertical="center" wrapText="1"/>
    </xf>
    <xf numFmtId="176" fontId="4" fillId="0" borderId="0" xfId="0" applyNumberFormat="1" applyFont="1" applyBorder="1">
      <alignment vertical="center"/>
    </xf>
    <xf numFmtId="0" fontId="4" fillId="0" borderId="0" xfId="0" applyFont="1">
      <alignment vertical="center"/>
    </xf>
    <xf numFmtId="3" fontId="4" fillId="0" borderId="1" xfId="0" applyNumberFormat="1" applyFont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Alignment="1">
      <alignment horizontal="left" vertical="center" wrapText="1"/>
    </xf>
    <xf numFmtId="0" fontId="4" fillId="7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858F-E835-4F2E-AD0D-3A0D7C409ACE}">
  <dimension ref="A1:J133"/>
  <sheetViews>
    <sheetView tabSelected="1" topLeftCell="A73" zoomScale="82" zoomScaleNormal="82" workbookViewId="0">
      <selection activeCell="G120" sqref="G120"/>
    </sheetView>
  </sheetViews>
  <sheetFormatPr defaultRowHeight="13.8" x14ac:dyDescent="0.25"/>
  <cols>
    <col min="1" max="1" width="33.5546875" customWidth="1"/>
    <col min="2" max="2" width="17.6640625" bestFit="1" customWidth="1"/>
    <col min="3" max="3" width="19" bestFit="1" customWidth="1"/>
    <col min="4" max="4" width="22.33203125" customWidth="1"/>
    <col min="5" max="5" width="14.77734375" customWidth="1"/>
    <col min="6" max="6" width="30.109375" bestFit="1" customWidth="1"/>
    <col min="7" max="7" width="23.109375" customWidth="1"/>
    <col min="8" max="8" width="23" bestFit="1" customWidth="1"/>
  </cols>
  <sheetData>
    <row r="1" spans="1:10" x14ac:dyDescent="0.25">
      <c r="A1" s="1" t="s">
        <v>0</v>
      </c>
      <c r="B1" s="1"/>
      <c r="C1" s="1"/>
      <c r="D1" s="1"/>
      <c r="E1" s="1"/>
    </row>
    <row r="2" spans="1:10" x14ac:dyDescent="0.25">
      <c r="A2" s="1" t="s">
        <v>34</v>
      </c>
      <c r="B2" s="1">
        <v>20</v>
      </c>
    </row>
    <row r="3" spans="1:10" x14ac:dyDescent="0.25">
      <c r="A3" s="1" t="s">
        <v>38</v>
      </c>
      <c r="B3" s="1">
        <v>8</v>
      </c>
    </row>
    <row r="4" spans="1:10" x14ac:dyDescent="0.25">
      <c r="B4" s="1"/>
    </row>
    <row r="5" spans="1:10" x14ac:dyDescent="0.25">
      <c r="A5" s="1" t="s">
        <v>1</v>
      </c>
      <c r="B5" s="1"/>
      <c r="D5" s="1" t="s">
        <v>10</v>
      </c>
      <c r="H5" s="1" t="s">
        <v>22</v>
      </c>
    </row>
    <row r="6" spans="1:10" x14ac:dyDescent="0.25">
      <c r="A6" s="2" t="s">
        <v>8</v>
      </c>
      <c r="B6" s="2" t="s">
        <v>9</v>
      </c>
      <c r="D6" s="6" t="s">
        <v>11</v>
      </c>
      <c r="E6" s="21">
        <v>0.5</v>
      </c>
      <c r="F6" s="7" t="s">
        <v>12</v>
      </c>
      <c r="H6" s="9" t="s">
        <v>23</v>
      </c>
      <c r="I6" s="10">
        <v>80</v>
      </c>
      <c r="J6" s="10" t="s">
        <v>26</v>
      </c>
    </row>
    <row r="7" spans="1:10" x14ac:dyDescent="0.25">
      <c r="A7" s="2" t="s">
        <v>2</v>
      </c>
      <c r="B7" s="3">
        <v>8000</v>
      </c>
      <c r="D7" s="6" t="s">
        <v>13</v>
      </c>
      <c r="E7" s="21">
        <v>30</v>
      </c>
      <c r="F7" s="7" t="s">
        <v>14</v>
      </c>
      <c r="H7" s="9" t="s">
        <v>24</v>
      </c>
      <c r="I7" s="10">
        <v>2</v>
      </c>
      <c r="J7" s="10" t="s">
        <v>25</v>
      </c>
    </row>
    <row r="8" spans="1:10" x14ac:dyDescent="0.25">
      <c r="A8" s="2" t="s">
        <v>3</v>
      </c>
      <c r="B8" s="3">
        <v>6000</v>
      </c>
      <c r="D8" s="6" t="s">
        <v>15</v>
      </c>
      <c r="E8" s="21">
        <v>12</v>
      </c>
      <c r="F8" s="7" t="s">
        <v>16</v>
      </c>
      <c r="H8" s="9" t="s">
        <v>27</v>
      </c>
      <c r="I8" s="11">
        <v>1200</v>
      </c>
      <c r="J8" s="10" t="s">
        <v>28</v>
      </c>
    </row>
    <row r="9" spans="1:10" x14ac:dyDescent="0.25">
      <c r="A9" s="2" t="s">
        <v>4</v>
      </c>
      <c r="B9" s="3">
        <v>7000</v>
      </c>
      <c r="D9" s="6" t="s">
        <v>18</v>
      </c>
      <c r="E9" s="21">
        <v>18</v>
      </c>
      <c r="F9" s="7" t="s">
        <v>17</v>
      </c>
      <c r="H9" s="9" t="s">
        <v>29</v>
      </c>
      <c r="I9" s="10">
        <v>0</v>
      </c>
      <c r="J9" s="10" t="s">
        <v>30</v>
      </c>
    </row>
    <row r="10" spans="1:10" x14ac:dyDescent="0.25">
      <c r="A10" s="2" t="s">
        <v>5</v>
      </c>
      <c r="B10" s="3">
        <v>6000</v>
      </c>
      <c r="D10" s="6" t="s">
        <v>19</v>
      </c>
      <c r="E10" s="21">
        <v>400</v>
      </c>
      <c r="F10" s="7" t="s">
        <v>21</v>
      </c>
    </row>
    <row r="11" spans="1:10" x14ac:dyDescent="0.25">
      <c r="A11" s="2" t="s">
        <v>6</v>
      </c>
      <c r="B11" s="3">
        <v>7000</v>
      </c>
      <c r="D11" s="6" t="s">
        <v>20</v>
      </c>
      <c r="E11" s="21">
        <v>2000</v>
      </c>
      <c r="F11" s="7" t="s">
        <v>21</v>
      </c>
    </row>
    <row r="12" spans="1:10" x14ac:dyDescent="0.25">
      <c r="A12" s="2" t="s">
        <v>7</v>
      </c>
      <c r="B12" s="3">
        <v>8000</v>
      </c>
    </row>
    <row r="14" spans="1:10" ht="32.4" customHeight="1" x14ac:dyDescent="0.25">
      <c r="A14" s="37" t="s">
        <v>31</v>
      </c>
      <c r="B14" s="37"/>
      <c r="C14" s="37"/>
      <c r="D14" s="37"/>
      <c r="E14" s="37"/>
      <c r="F14" s="37"/>
      <c r="G14" s="26"/>
    </row>
    <row r="15" spans="1:10" x14ac:dyDescent="0.25">
      <c r="A15" s="20"/>
      <c r="B15" s="20"/>
      <c r="C15" s="20"/>
      <c r="D15" s="20"/>
      <c r="E15" s="20"/>
      <c r="F15" s="20"/>
      <c r="G15" s="20"/>
      <c r="H15" s="20"/>
    </row>
    <row r="16" spans="1:10" x14ac:dyDescent="0.25">
      <c r="A16" s="4" t="s">
        <v>33</v>
      </c>
      <c r="B16" s="4">
        <f>B2*6</f>
        <v>120</v>
      </c>
      <c r="C16" s="4" t="s">
        <v>35</v>
      </c>
    </row>
    <row r="17" spans="1:6" x14ac:dyDescent="0.25">
      <c r="A17" s="4" t="s">
        <v>39</v>
      </c>
      <c r="B17" s="16">
        <f>SUM(B7:B12)</f>
        <v>42000</v>
      </c>
      <c r="C17" s="4" t="s">
        <v>28</v>
      </c>
    </row>
    <row r="18" spans="1:6" x14ac:dyDescent="0.25">
      <c r="A18" s="4" t="s">
        <v>40</v>
      </c>
      <c r="B18" s="16">
        <f>B17-I8</f>
        <v>40800</v>
      </c>
      <c r="C18" s="4" t="s">
        <v>28</v>
      </c>
    </row>
    <row r="19" spans="1:6" x14ac:dyDescent="0.25">
      <c r="A19" s="4" t="s">
        <v>32</v>
      </c>
      <c r="B19" s="4">
        <f>B18/B16</f>
        <v>340</v>
      </c>
      <c r="C19" s="4" t="s">
        <v>36</v>
      </c>
    </row>
    <row r="20" spans="1:6" x14ac:dyDescent="0.25">
      <c r="A20" s="4" t="s">
        <v>37</v>
      </c>
      <c r="B20" s="4">
        <f>B19*I7/B3</f>
        <v>85</v>
      </c>
      <c r="C20" s="4" t="s">
        <v>26</v>
      </c>
    </row>
    <row r="21" spans="1:6" x14ac:dyDescent="0.25">
      <c r="A21" s="13" t="s">
        <v>41</v>
      </c>
      <c r="B21" s="13">
        <f>B20-I6</f>
        <v>5</v>
      </c>
      <c r="C21" s="13" t="s">
        <v>26</v>
      </c>
    </row>
    <row r="23" spans="1:6" x14ac:dyDescent="0.25">
      <c r="A23" s="19" t="s">
        <v>47</v>
      </c>
    </row>
    <row r="24" spans="1:6" ht="27.6" x14ac:dyDescent="0.25">
      <c r="A24" s="13" t="s">
        <v>8</v>
      </c>
      <c r="B24" s="14" t="s">
        <v>42</v>
      </c>
      <c r="C24" s="13" t="s">
        <v>9</v>
      </c>
      <c r="D24" s="14" t="s">
        <v>43</v>
      </c>
      <c r="E24" s="14" t="s">
        <v>44</v>
      </c>
      <c r="F24" s="14" t="s">
        <v>45</v>
      </c>
    </row>
    <row r="25" spans="1:6" x14ac:dyDescent="0.25">
      <c r="A25" s="17" t="s">
        <v>2</v>
      </c>
      <c r="B25" s="5">
        <f>B19*B2</f>
        <v>6800</v>
      </c>
      <c r="C25" s="8">
        <f t="shared" ref="C25:C30" si="0">B7</f>
        <v>8000</v>
      </c>
      <c r="D25" s="8">
        <f>I8</f>
        <v>1200</v>
      </c>
      <c r="E25" s="8">
        <f>D25+B25-C25</f>
        <v>0</v>
      </c>
      <c r="F25" s="8">
        <f>AVERAGE(D25:E25)</f>
        <v>600</v>
      </c>
    </row>
    <row r="26" spans="1:6" x14ac:dyDescent="0.25">
      <c r="A26" s="17" t="s">
        <v>3</v>
      </c>
      <c r="B26" s="5">
        <f>$B$25</f>
        <v>6800</v>
      </c>
      <c r="C26" s="8">
        <f t="shared" si="0"/>
        <v>6000</v>
      </c>
      <c r="D26" s="8">
        <f>E25</f>
        <v>0</v>
      </c>
      <c r="E26" s="8">
        <f>D26+B26-C26</f>
        <v>800</v>
      </c>
      <c r="F26" s="8">
        <f t="shared" ref="F26:F30" si="1">AVERAGE(D26:E26)</f>
        <v>400</v>
      </c>
    </row>
    <row r="27" spans="1:6" x14ac:dyDescent="0.25">
      <c r="A27" s="17" t="s">
        <v>4</v>
      </c>
      <c r="B27" s="5">
        <f t="shared" ref="B27:B30" si="2">$B$25</f>
        <v>6800</v>
      </c>
      <c r="C27" s="8">
        <f t="shared" si="0"/>
        <v>7000</v>
      </c>
      <c r="D27" s="8">
        <f>E26</f>
        <v>800</v>
      </c>
      <c r="E27" s="8">
        <f>D27+B27-C27</f>
        <v>600</v>
      </c>
      <c r="F27" s="8">
        <f t="shared" si="1"/>
        <v>700</v>
      </c>
    </row>
    <row r="28" spans="1:6" x14ac:dyDescent="0.25">
      <c r="A28" s="17" t="s">
        <v>5</v>
      </c>
      <c r="B28" s="5">
        <f t="shared" si="2"/>
        <v>6800</v>
      </c>
      <c r="C28" s="8">
        <f t="shared" si="0"/>
        <v>6000</v>
      </c>
      <c r="D28" s="8">
        <f t="shared" ref="D28:D30" si="3">E27</f>
        <v>600</v>
      </c>
      <c r="E28" s="8">
        <f t="shared" ref="E28:E30" si="4">D28+B28-C28</f>
        <v>1400</v>
      </c>
      <c r="F28" s="8">
        <f t="shared" si="1"/>
        <v>1000</v>
      </c>
    </row>
    <row r="29" spans="1:6" x14ac:dyDescent="0.25">
      <c r="A29" s="17" t="s">
        <v>6</v>
      </c>
      <c r="B29" s="5">
        <f t="shared" si="2"/>
        <v>6800</v>
      </c>
      <c r="C29" s="8">
        <f t="shared" si="0"/>
        <v>7000</v>
      </c>
      <c r="D29" s="8">
        <f t="shared" si="3"/>
        <v>1400</v>
      </c>
      <c r="E29" s="8">
        <f t="shared" si="4"/>
        <v>1200</v>
      </c>
      <c r="F29" s="8">
        <f t="shared" si="1"/>
        <v>1300</v>
      </c>
    </row>
    <row r="30" spans="1:6" x14ac:dyDescent="0.25">
      <c r="A30" s="17" t="s">
        <v>7</v>
      </c>
      <c r="B30" s="5">
        <f t="shared" si="2"/>
        <v>6800</v>
      </c>
      <c r="C30" s="8">
        <f t="shared" si="0"/>
        <v>8000</v>
      </c>
      <c r="D30" s="8">
        <f t="shared" si="3"/>
        <v>1200</v>
      </c>
      <c r="E30" s="8">
        <f t="shared" si="4"/>
        <v>0</v>
      </c>
      <c r="F30" s="8">
        <f t="shared" si="1"/>
        <v>600</v>
      </c>
    </row>
    <row r="31" spans="1:6" ht="41.4" x14ac:dyDescent="0.25">
      <c r="A31" s="5"/>
      <c r="B31" s="5"/>
      <c r="C31" s="5"/>
      <c r="D31" s="5"/>
      <c r="E31" s="18" t="s">
        <v>46</v>
      </c>
      <c r="F31" s="15">
        <f>SUM(F25:F30)</f>
        <v>4600</v>
      </c>
    </row>
    <row r="33" spans="1:8" x14ac:dyDescent="0.25">
      <c r="A33" s="19" t="s">
        <v>48</v>
      </c>
    </row>
    <row r="34" spans="1:8" x14ac:dyDescent="0.25">
      <c r="A34" s="17" t="s">
        <v>49</v>
      </c>
      <c r="B34" s="22">
        <f>F31*E6</f>
        <v>2300</v>
      </c>
    </row>
    <row r="35" spans="1:8" x14ac:dyDescent="0.25">
      <c r="A35" s="17" t="s">
        <v>50</v>
      </c>
      <c r="B35" s="22">
        <f>B16*B3*B20*E8</f>
        <v>979200</v>
      </c>
    </row>
    <row r="36" spans="1:8" x14ac:dyDescent="0.25">
      <c r="A36" s="17" t="s">
        <v>19</v>
      </c>
      <c r="B36" s="22">
        <f>B21*E10</f>
        <v>2000</v>
      </c>
    </row>
    <row r="37" spans="1:8" x14ac:dyDescent="0.25">
      <c r="A37" s="24" t="s">
        <v>52</v>
      </c>
      <c r="B37" s="25">
        <f>SUM(B34:B36)</f>
        <v>983500</v>
      </c>
    </row>
    <row r="39" spans="1:8" ht="36" customHeight="1" x14ac:dyDescent="0.25">
      <c r="A39" s="37" t="s">
        <v>51</v>
      </c>
      <c r="B39" s="37"/>
      <c r="C39" s="37"/>
      <c r="D39" s="37"/>
      <c r="E39" s="37"/>
      <c r="F39" s="37"/>
      <c r="G39" s="37"/>
      <c r="H39" s="37"/>
    </row>
    <row r="41" spans="1:8" x14ac:dyDescent="0.25">
      <c r="A41" s="4" t="s">
        <v>53</v>
      </c>
      <c r="B41" s="4">
        <f>I6*B3/I7</f>
        <v>320</v>
      </c>
      <c r="C41" s="4" t="s">
        <v>28</v>
      </c>
    </row>
    <row r="42" spans="1:8" x14ac:dyDescent="0.25">
      <c r="A42" s="38" t="s">
        <v>87</v>
      </c>
      <c r="B42" s="34"/>
      <c r="C42" s="34"/>
    </row>
    <row r="44" spans="1:8" x14ac:dyDescent="0.25">
      <c r="A44" s="1" t="s">
        <v>54</v>
      </c>
    </row>
    <row r="45" spans="1:8" ht="41.4" x14ac:dyDescent="0.25">
      <c r="A45" s="13" t="s">
        <v>8</v>
      </c>
      <c r="B45" s="14" t="s">
        <v>55</v>
      </c>
      <c r="C45" s="13" t="s">
        <v>9</v>
      </c>
      <c r="D45" s="14" t="s">
        <v>43</v>
      </c>
      <c r="E45" s="14" t="s">
        <v>44</v>
      </c>
      <c r="F45" s="14" t="s">
        <v>57</v>
      </c>
      <c r="G45" s="14" t="s">
        <v>58</v>
      </c>
    </row>
    <row r="46" spans="1:8" x14ac:dyDescent="0.25">
      <c r="A46" s="17" t="s">
        <v>2</v>
      </c>
      <c r="B46" s="5">
        <f>B41*B2</f>
        <v>6400</v>
      </c>
      <c r="C46" s="8">
        <f>B7</f>
        <v>8000</v>
      </c>
      <c r="D46" s="8">
        <f>I8</f>
        <v>1200</v>
      </c>
      <c r="E46" s="8">
        <v>0</v>
      </c>
      <c r="F46" s="8">
        <f>C46-D46-B46</f>
        <v>400</v>
      </c>
      <c r="G46" s="8">
        <f>AVERAGE(D46:E46)</f>
        <v>600</v>
      </c>
    </row>
    <row r="47" spans="1:8" x14ac:dyDescent="0.25">
      <c r="A47" s="17" t="s">
        <v>3</v>
      </c>
      <c r="B47" s="5">
        <f>$B$46</f>
        <v>6400</v>
      </c>
      <c r="C47" s="8">
        <f>B8</f>
        <v>6000</v>
      </c>
      <c r="D47" s="8">
        <f>E46</f>
        <v>0</v>
      </c>
      <c r="E47" s="8">
        <f>D47+B47-C47</f>
        <v>400</v>
      </c>
      <c r="F47" s="8">
        <v>0</v>
      </c>
      <c r="G47" s="8">
        <f t="shared" ref="G47:G50" si="5">AVERAGE(D47:E47)</f>
        <v>200</v>
      </c>
    </row>
    <row r="48" spans="1:8" x14ac:dyDescent="0.25">
      <c r="A48" s="17" t="s">
        <v>4</v>
      </c>
      <c r="B48" s="5">
        <f t="shared" ref="B48:B51" si="6">$B$46</f>
        <v>6400</v>
      </c>
      <c r="C48" s="8">
        <f>B9</f>
        <v>7000</v>
      </c>
      <c r="D48" s="8">
        <f>E47</f>
        <v>400</v>
      </c>
      <c r="E48" s="8">
        <v>0</v>
      </c>
      <c r="F48" s="8">
        <f>C48-D48-B48</f>
        <v>200</v>
      </c>
      <c r="G48" s="8">
        <f t="shared" si="5"/>
        <v>200</v>
      </c>
    </row>
    <row r="49" spans="1:7" x14ac:dyDescent="0.25">
      <c r="A49" s="17" t="s">
        <v>5</v>
      </c>
      <c r="B49" s="5">
        <f t="shared" si="6"/>
        <v>6400</v>
      </c>
      <c r="C49" s="8">
        <f>B10</f>
        <v>6000</v>
      </c>
      <c r="D49" s="8">
        <f>E48</f>
        <v>0</v>
      </c>
      <c r="E49" s="8">
        <f>D49+B49-C49</f>
        <v>400</v>
      </c>
      <c r="F49" s="8">
        <v>0</v>
      </c>
      <c r="G49" s="8">
        <f t="shared" si="5"/>
        <v>200</v>
      </c>
    </row>
    <row r="50" spans="1:7" x14ac:dyDescent="0.25">
      <c r="A50" s="17" t="s">
        <v>6</v>
      </c>
      <c r="B50" s="5">
        <f t="shared" si="6"/>
        <v>6400</v>
      </c>
      <c r="C50" s="8">
        <f>B11</f>
        <v>7000</v>
      </c>
      <c r="D50" s="8">
        <f t="shared" ref="D50:D51" si="7">E49</f>
        <v>400</v>
      </c>
      <c r="E50" s="8">
        <v>0</v>
      </c>
      <c r="F50" s="8">
        <f>C50-B50-D50</f>
        <v>200</v>
      </c>
      <c r="G50" s="8">
        <f t="shared" si="5"/>
        <v>200</v>
      </c>
    </row>
    <row r="51" spans="1:7" x14ac:dyDescent="0.25">
      <c r="A51" s="17" t="s">
        <v>7</v>
      </c>
      <c r="B51" s="5">
        <f t="shared" si="6"/>
        <v>6400</v>
      </c>
      <c r="C51" s="8">
        <f>B12</f>
        <v>8000</v>
      </c>
      <c r="D51" s="8">
        <f t="shared" si="7"/>
        <v>0</v>
      </c>
      <c r="E51" s="8">
        <v>0</v>
      </c>
      <c r="F51" s="8">
        <f>C51-D51-B51</f>
        <v>1600</v>
      </c>
      <c r="G51" s="8">
        <f>AVERAGE(D51:E51)</f>
        <v>0</v>
      </c>
    </row>
    <row r="52" spans="1:7" x14ac:dyDescent="0.25">
      <c r="A52" s="5"/>
      <c r="B52" s="5"/>
      <c r="C52" s="5"/>
      <c r="D52" s="5"/>
      <c r="E52" s="5"/>
      <c r="F52" s="29">
        <f>SUM(F46:F51)</f>
        <v>2400</v>
      </c>
      <c r="G52" s="15">
        <f>SUM(G46:G51)</f>
        <v>1400</v>
      </c>
    </row>
    <row r="53" spans="1:7" x14ac:dyDescent="0.25">
      <c r="F53" s="28" t="s">
        <v>59</v>
      </c>
      <c r="G53" s="12" t="s">
        <v>46</v>
      </c>
    </row>
    <row r="54" spans="1:7" x14ac:dyDescent="0.25">
      <c r="A54" s="19" t="s">
        <v>48</v>
      </c>
    </row>
    <row r="55" spans="1:7" x14ac:dyDescent="0.25">
      <c r="A55" s="17" t="s">
        <v>49</v>
      </c>
      <c r="B55" s="22">
        <f>G52*E6</f>
        <v>700</v>
      </c>
    </row>
    <row r="56" spans="1:7" x14ac:dyDescent="0.25">
      <c r="A56" s="17" t="s">
        <v>50</v>
      </c>
      <c r="B56" s="22">
        <f>I6*B16*B3*E8</f>
        <v>921600</v>
      </c>
    </row>
    <row r="57" spans="1:7" x14ac:dyDescent="0.25">
      <c r="A57" s="17" t="s">
        <v>13</v>
      </c>
      <c r="B57" s="22">
        <f>F52*E7</f>
        <v>72000</v>
      </c>
    </row>
    <row r="58" spans="1:7" x14ac:dyDescent="0.25">
      <c r="A58" s="24" t="s">
        <v>52</v>
      </c>
      <c r="B58" s="25">
        <f>SUM(B55:B57)</f>
        <v>994300</v>
      </c>
    </row>
    <row r="59" spans="1:7" x14ac:dyDescent="0.25">
      <c r="A59" s="23"/>
      <c r="B59" s="27"/>
    </row>
    <row r="60" spans="1:7" x14ac:dyDescent="0.25">
      <c r="A60" s="23"/>
      <c r="B60" s="27"/>
    </row>
    <row r="61" spans="1:7" x14ac:dyDescent="0.25">
      <c r="A61" s="19" t="s">
        <v>56</v>
      </c>
    </row>
    <row r="62" spans="1:7" x14ac:dyDescent="0.25">
      <c r="A62" s="35" t="s">
        <v>61</v>
      </c>
      <c r="B62" s="5">
        <v>120</v>
      </c>
      <c r="C62" s="5"/>
    </row>
    <row r="63" spans="1:7" x14ac:dyDescent="0.25">
      <c r="A63" s="35" t="s">
        <v>60</v>
      </c>
      <c r="B63" s="5">
        <v>5</v>
      </c>
      <c r="C63" s="5"/>
    </row>
    <row r="64" spans="1:7" x14ac:dyDescent="0.25">
      <c r="A64" s="35" t="s">
        <v>62</v>
      </c>
      <c r="B64" s="5">
        <v>1</v>
      </c>
      <c r="C64" s="5" t="s">
        <v>63</v>
      </c>
    </row>
    <row r="65" spans="1:8" x14ac:dyDescent="0.25">
      <c r="A65" s="35" t="s">
        <v>64</v>
      </c>
      <c r="B65" s="5">
        <v>1</v>
      </c>
      <c r="C65" s="5" t="s">
        <v>63</v>
      </c>
    </row>
    <row r="66" spans="1:8" x14ac:dyDescent="0.25">
      <c r="A66" s="35" t="s">
        <v>65</v>
      </c>
      <c r="B66" s="5">
        <v>2</v>
      </c>
      <c r="C66" s="5" t="s">
        <v>66</v>
      </c>
    </row>
    <row r="68" spans="1:8" x14ac:dyDescent="0.25">
      <c r="A68" s="36" t="s">
        <v>86</v>
      </c>
    </row>
    <row r="69" spans="1:8" x14ac:dyDescent="0.25">
      <c r="A69" s="24"/>
      <c r="B69" s="4" t="s">
        <v>73</v>
      </c>
      <c r="C69" s="4" t="s">
        <v>82</v>
      </c>
    </row>
    <row r="70" spans="1:8" x14ac:dyDescent="0.25">
      <c r="A70" s="35" t="s">
        <v>67</v>
      </c>
      <c r="B70" s="5">
        <f>B62*3</f>
        <v>360</v>
      </c>
      <c r="C70" s="5">
        <v>1</v>
      </c>
    </row>
    <row r="71" spans="1:8" x14ac:dyDescent="0.25">
      <c r="A71" s="35" t="s">
        <v>68</v>
      </c>
      <c r="B71" s="5">
        <f>B62*2</f>
        <v>240</v>
      </c>
      <c r="C71" s="5">
        <v>1</v>
      </c>
    </row>
    <row r="72" spans="1:8" x14ac:dyDescent="0.25">
      <c r="A72" s="35" t="s">
        <v>69</v>
      </c>
      <c r="B72" s="5">
        <f>B62*2*3</f>
        <v>720</v>
      </c>
      <c r="C72" s="5">
        <v>2</v>
      </c>
    </row>
    <row r="73" spans="1:8" x14ac:dyDescent="0.25">
      <c r="A73" s="35" t="s">
        <v>70</v>
      </c>
      <c r="B73" s="5">
        <f>B62*1*3</f>
        <v>360</v>
      </c>
      <c r="C73" s="5">
        <v>2</v>
      </c>
    </row>
    <row r="74" spans="1:8" x14ac:dyDescent="0.25">
      <c r="A74" s="35" t="s">
        <v>71</v>
      </c>
      <c r="B74" s="5">
        <f>B62*4*2</f>
        <v>960</v>
      </c>
      <c r="C74" s="5">
        <v>2</v>
      </c>
    </row>
    <row r="75" spans="1:8" x14ac:dyDescent="0.25">
      <c r="A75" s="35" t="s">
        <v>72</v>
      </c>
      <c r="B75" s="5">
        <f>B62*1*2</f>
        <v>240</v>
      </c>
      <c r="C75" s="5">
        <v>2</v>
      </c>
    </row>
    <row r="77" spans="1:8" s="1" customFormat="1" x14ac:dyDescent="0.25">
      <c r="A77" s="30" t="s">
        <v>75</v>
      </c>
      <c r="B77" s="31"/>
      <c r="C77" s="31"/>
      <c r="D77" s="31"/>
      <c r="E77" s="31"/>
      <c r="F77" s="32"/>
      <c r="G77" s="34"/>
      <c r="H77" s="34"/>
    </row>
    <row r="78" spans="1:8" s="1" customFormat="1" x14ac:dyDescent="0.25">
      <c r="A78" s="30" t="s">
        <v>74</v>
      </c>
      <c r="B78" s="31">
        <v>1</v>
      </c>
      <c r="C78" s="31">
        <v>2</v>
      </c>
      <c r="D78" s="31">
        <v>3</v>
      </c>
      <c r="E78" s="31">
        <v>4</v>
      </c>
      <c r="F78" s="32">
        <v>5</v>
      </c>
      <c r="G78" s="34"/>
      <c r="H78" s="34"/>
    </row>
    <row r="79" spans="1:8" s="1" customFormat="1" x14ac:dyDescent="0.25">
      <c r="A79" s="30" t="s">
        <v>76</v>
      </c>
      <c r="B79" s="31"/>
      <c r="C79" s="31"/>
      <c r="D79" s="31"/>
      <c r="E79" s="31"/>
      <c r="F79" s="31">
        <v>120</v>
      </c>
      <c r="G79" s="34"/>
      <c r="H79" s="34"/>
    </row>
    <row r="80" spans="1:8" s="1" customFormat="1" x14ac:dyDescent="0.25">
      <c r="A80" s="30" t="s">
        <v>77</v>
      </c>
      <c r="B80" s="31"/>
      <c r="C80" s="31"/>
      <c r="D80" s="31"/>
      <c r="E80" s="31"/>
      <c r="F80" s="32"/>
      <c r="G80" s="34"/>
      <c r="H80" s="34"/>
    </row>
    <row r="81" spans="1:8" s="1" customFormat="1" x14ac:dyDescent="0.25">
      <c r="A81" s="30" t="s">
        <v>78</v>
      </c>
      <c r="B81" s="31"/>
      <c r="C81" s="31"/>
      <c r="D81" s="31"/>
      <c r="E81" s="31"/>
      <c r="F81" s="32"/>
      <c r="G81" s="34"/>
      <c r="H81" s="34"/>
    </row>
    <row r="82" spans="1:8" s="1" customFormat="1" x14ac:dyDescent="0.25">
      <c r="A82" s="30" t="s">
        <v>79</v>
      </c>
      <c r="B82" s="31"/>
      <c r="C82" s="31"/>
      <c r="D82" s="31"/>
      <c r="E82" s="31"/>
      <c r="F82" s="32">
        <f>F79</f>
        <v>120</v>
      </c>
      <c r="G82" s="34"/>
      <c r="H82" s="34"/>
    </row>
    <row r="83" spans="1:8" s="1" customFormat="1" x14ac:dyDescent="0.25">
      <c r="A83" s="30" t="s">
        <v>80</v>
      </c>
      <c r="B83" s="31"/>
      <c r="C83" s="31"/>
      <c r="D83" s="31"/>
      <c r="E83" s="31"/>
      <c r="F83" s="32">
        <f>F82</f>
        <v>120</v>
      </c>
      <c r="G83" s="34"/>
      <c r="H83" s="34"/>
    </row>
    <row r="84" spans="1:8" s="1" customFormat="1" x14ac:dyDescent="0.25">
      <c r="A84" s="30" t="s">
        <v>81</v>
      </c>
      <c r="B84" s="31"/>
      <c r="C84" s="31"/>
      <c r="D84" s="31"/>
      <c r="E84" s="31">
        <f>F83</f>
        <v>120</v>
      </c>
      <c r="F84" s="32"/>
      <c r="G84" s="34"/>
      <c r="H84" s="34"/>
    </row>
    <row r="85" spans="1:8" s="1" customFormat="1" x14ac:dyDescent="0.25">
      <c r="A85" s="4"/>
      <c r="B85" s="4"/>
      <c r="C85" s="4"/>
      <c r="D85" s="4"/>
      <c r="E85" s="4"/>
      <c r="F85" s="33"/>
      <c r="G85" s="34"/>
      <c r="H85" s="34"/>
    </row>
    <row r="86" spans="1:8" s="1" customFormat="1" x14ac:dyDescent="0.25">
      <c r="A86" s="30" t="s">
        <v>84</v>
      </c>
      <c r="B86" s="31"/>
      <c r="C86" s="31"/>
      <c r="D86" s="31"/>
      <c r="E86" s="31"/>
      <c r="F86" s="32"/>
      <c r="G86" s="34"/>
      <c r="H86" s="34"/>
    </row>
    <row r="87" spans="1:8" s="1" customFormat="1" x14ac:dyDescent="0.25">
      <c r="A87" s="30" t="s">
        <v>76</v>
      </c>
      <c r="B87" s="31"/>
      <c r="C87" s="31"/>
      <c r="D87" s="31"/>
      <c r="E87" s="31">
        <f>B70</f>
        <v>360</v>
      </c>
      <c r="F87" s="31"/>
      <c r="G87" s="34"/>
      <c r="H87" s="34"/>
    </row>
    <row r="88" spans="1:8" s="1" customFormat="1" x14ac:dyDescent="0.25">
      <c r="A88" s="30" t="s">
        <v>77</v>
      </c>
      <c r="B88" s="31"/>
      <c r="C88" s="31">
        <v>60</v>
      </c>
      <c r="D88" s="31"/>
      <c r="E88" s="31"/>
      <c r="F88" s="32"/>
      <c r="G88" s="34"/>
      <c r="H88" s="34"/>
    </row>
    <row r="89" spans="1:8" s="1" customFormat="1" x14ac:dyDescent="0.25">
      <c r="A89" s="30" t="s">
        <v>78</v>
      </c>
      <c r="B89" s="31"/>
      <c r="C89" s="31">
        <v>60</v>
      </c>
      <c r="D89" s="31">
        <f>C88</f>
        <v>60</v>
      </c>
      <c r="E89" s="31">
        <f>D89</f>
        <v>60</v>
      </c>
      <c r="F89" s="32"/>
      <c r="G89" s="34"/>
      <c r="H89" s="34"/>
    </row>
    <row r="90" spans="1:8" s="1" customFormat="1" x14ac:dyDescent="0.25">
      <c r="A90" s="30" t="s">
        <v>79</v>
      </c>
      <c r="B90" s="31"/>
      <c r="C90" s="31"/>
      <c r="D90" s="31"/>
      <c r="E90" s="31">
        <f>E87-E89</f>
        <v>300</v>
      </c>
      <c r="F90" s="32"/>
      <c r="G90" s="34"/>
      <c r="H90" s="34"/>
    </row>
    <row r="91" spans="1:8" s="1" customFormat="1" x14ac:dyDescent="0.25">
      <c r="A91" s="30" t="s">
        <v>80</v>
      </c>
      <c r="B91" s="31"/>
      <c r="C91" s="31"/>
      <c r="D91" s="31"/>
      <c r="E91" s="31">
        <f>E90</f>
        <v>300</v>
      </c>
      <c r="F91" s="32"/>
      <c r="G91" s="34"/>
      <c r="H91" s="34"/>
    </row>
    <row r="92" spans="1:8" s="1" customFormat="1" x14ac:dyDescent="0.25">
      <c r="A92" s="30" t="s">
        <v>81</v>
      </c>
      <c r="B92" s="31"/>
      <c r="C92" s="31"/>
      <c r="D92" s="31">
        <f>E91</f>
        <v>300</v>
      </c>
      <c r="E92" s="31"/>
      <c r="F92" s="32"/>
      <c r="G92" s="34"/>
      <c r="H92" s="34"/>
    </row>
    <row r="93" spans="1:8" s="1" customFormat="1" x14ac:dyDescent="0.25">
      <c r="A93" s="4"/>
      <c r="B93" s="4"/>
      <c r="C93" s="4"/>
      <c r="D93" s="4"/>
      <c r="E93" s="4"/>
      <c r="F93" s="33"/>
      <c r="G93" s="34"/>
      <c r="H93" s="34"/>
    </row>
    <row r="94" spans="1:8" s="1" customFormat="1" x14ac:dyDescent="0.25">
      <c r="A94" s="30" t="s">
        <v>83</v>
      </c>
      <c r="C94" s="31"/>
      <c r="D94" s="31"/>
      <c r="E94" s="31"/>
      <c r="F94" s="32"/>
      <c r="G94" s="34"/>
      <c r="H94" s="34"/>
    </row>
    <row r="95" spans="1:8" s="1" customFormat="1" x14ac:dyDescent="0.25">
      <c r="A95" s="30" t="s">
        <v>76</v>
      </c>
      <c r="B95" s="31"/>
      <c r="C95" s="31"/>
      <c r="D95" s="31"/>
      <c r="E95" s="31">
        <f>B71</f>
        <v>240</v>
      </c>
      <c r="F95" s="31"/>
      <c r="G95" s="34"/>
      <c r="H95" s="34"/>
    </row>
    <row r="96" spans="1:8" s="1" customFormat="1" x14ac:dyDescent="0.25">
      <c r="A96" s="30" t="s">
        <v>77</v>
      </c>
      <c r="B96" s="31"/>
      <c r="C96" s="31"/>
      <c r="D96" s="31"/>
      <c r="E96" s="31"/>
      <c r="F96" s="32"/>
      <c r="G96" s="34"/>
      <c r="H96" s="34"/>
    </row>
    <row r="97" spans="1:8" s="1" customFormat="1" x14ac:dyDescent="0.25">
      <c r="A97" s="30" t="s">
        <v>78</v>
      </c>
      <c r="B97" s="31"/>
      <c r="C97" s="31"/>
      <c r="D97" s="31"/>
      <c r="E97" s="31"/>
      <c r="F97" s="32"/>
      <c r="G97" s="34"/>
      <c r="H97" s="34"/>
    </row>
    <row r="98" spans="1:8" s="1" customFormat="1" x14ac:dyDescent="0.25">
      <c r="A98" s="30" t="s">
        <v>79</v>
      </c>
      <c r="B98" s="31"/>
      <c r="C98" s="31"/>
      <c r="D98" s="31"/>
      <c r="E98" s="31">
        <f>E95</f>
        <v>240</v>
      </c>
      <c r="F98" s="32"/>
      <c r="G98" s="34"/>
      <c r="H98" s="34"/>
    </row>
    <row r="99" spans="1:8" s="1" customFormat="1" x14ac:dyDescent="0.25">
      <c r="A99" s="30" t="s">
        <v>80</v>
      </c>
      <c r="B99" s="31"/>
      <c r="C99" s="31"/>
      <c r="D99" s="31"/>
      <c r="E99" s="31">
        <f>E98</f>
        <v>240</v>
      </c>
      <c r="F99" s="32"/>
      <c r="G99" s="34"/>
      <c r="H99" s="34"/>
    </row>
    <row r="100" spans="1:8" s="1" customFormat="1" x14ac:dyDescent="0.25">
      <c r="A100" s="30" t="s">
        <v>81</v>
      </c>
      <c r="B100" s="31"/>
      <c r="C100" s="31"/>
      <c r="D100" s="31">
        <f>E99</f>
        <v>240</v>
      </c>
      <c r="E100" s="31"/>
      <c r="F100" s="32"/>
      <c r="G100" s="34"/>
      <c r="H100" s="34"/>
    </row>
    <row r="101" spans="1:8" s="1" customFormat="1" x14ac:dyDescent="0.25">
      <c r="A101" s="4"/>
      <c r="B101" s="4"/>
      <c r="C101" s="4"/>
      <c r="D101" s="4"/>
      <c r="E101" s="4"/>
      <c r="F101" s="33"/>
      <c r="G101" s="34"/>
      <c r="H101" s="34"/>
    </row>
    <row r="102" spans="1:8" s="1" customFormat="1" x14ac:dyDescent="0.25">
      <c r="A102" s="30" t="s">
        <v>85</v>
      </c>
      <c r="C102" s="31"/>
      <c r="D102" s="31"/>
      <c r="E102" s="31"/>
      <c r="F102" s="32"/>
      <c r="G102" s="34"/>
      <c r="H102" s="34"/>
    </row>
    <row r="103" spans="1:8" s="1" customFormat="1" x14ac:dyDescent="0.25">
      <c r="A103" s="30" t="s">
        <v>76</v>
      </c>
      <c r="B103" s="31"/>
      <c r="C103" s="31"/>
      <c r="D103" s="31"/>
      <c r="E103" s="31"/>
      <c r="F103" s="31">
        <f>B72</f>
        <v>720</v>
      </c>
      <c r="G103" s="34"/>
      <c r="H103" s="34"/>
    </row>
    <row r="104" spans="1:8" s="1" customFormat="1" x14ac:dyDescent="0.25">
      <c r="A104" s="30" t="s">
        <v>77</v>
      </c>
      <c r="B104" s="31">
        <v>100</v>
      </c>
      <c r="C104" s="31"/>
      <c r="D104" s="31"/>
      <c r="E104" s="31"/>
      <c r="F104" s="32"/>
      <c r="G104" s="34"/>
      <c r="H104" s="34"/>
    </row>
    <row r="105" spans="1:8" s="1" customFormat="1" x14ac:dyDescent="0.25">
      <c r="A105" s="30" t="s">
        <v>78</v>
      </c>
      <c r="B105" s="31">
        <v>100</v>
      </c>
      <c r="C105" s="31">
        <f>B104</f>
        <v>100</v>
      </c>
      <c r="D105" s="31">
        <f>C105</f>
        <v>100</v>
      </c>
      <c r="E105" s="31">
        <f>D105</f>
        <v>100</v>
      </c>
      <c r="F105" s="32">
        <f>E105</f>
        <v>100</v>
      </c>
      <c r="G105" s="34"/>
      <c r="H105" s="34"/>
    </row>
    <row r="106" spans="1:8" s="1" customFormat="1" x14ac:dyDescent="0.25">
      <c r="A106" s="30" t="s">
        <v>79</v>
      </c>
      <c r="B106" s="31"/>
      <c r="C106" s="31"/>
      <c r="D106" s="31"/>
      <c r="E106" s="31"/>
      <c r="F106" s="32">
        <f>F103-F105</f>
        <v>620</v>
      </c>
      <c r="G106" s="34"/>
      <c r="H106" s="34"/>
    </row>
    <row r="107" spans="1:8" s="1" customFormat="1" x14ac:dyDescent="0.25">
      <c r="A107" s="30" t="s">
        <v>80</v>
      </c>
      <c r="B107" s="31"/>
      <c r="C107" s="31"/>
      <c r="D107" s="31"/>
      <c r="E107" s="31"/>
      <c r="F107" s="32">
        <f>F106</f>
        <v>620</v>
      </c>
      <c r="G107" s="34"/>
      <c r="H107" s="34"/>
    </row>
    <row r="108" spans="1:8" s="1" customFormat="1" x14ac:dyDescent="0.25">
      <c r="A108" s="30" t="s">
        <v>81</v>
      </c>
      <c r="B108" s="31"/>
      <c r="C108" s="31"/>
      <c r="D108" s="31">
        <f>F107</f>
        <v>620</v>
      </c>
      <c r="E108" s="31"/>
      <c r="F108" s="32"/>
      <c r="G108" s="34"/>
      <c r="H108" s="34"/>
    </row>
    <row r="109" spans="1:8" s="1" customFormat="1" x14ac:dyDescent="0.25">
      <c r="A109" s="4"/>
      <c r="B109" s="4"/>
      <c r="C109" s="4"/>
      <c r="D109" s="4"/>
      <c r="E109" s="4"/>
      <c r="F109" s="33"/>
      <c r="G109" s="34"/>
      <c r="H109" s="34"/>
    </row>
    <row r="110" spans="1:8" s="1" customFormat="1" x14ac:dyDescent="0.25">
      <c r="A110" s="24"/>
      <c r="B110" s="39"/>
      <c r="C110" s="17"/>
      <c r="D110" s="17"/>
      <c r="E110" s="17"/>
      <c r="F110" s="40"/>
      <c r="G110" s="34"/>
      <c r="H110" s="34"/>
    </row>
    <row r="111" spans="1:8" s="1" customFormat="1" x14ac:dyDescent="0.25">
      <c r="A111" s="24"/>
      <c r="B111" s="17"/>
      <c r="C111" s="17"/>
      <c r="D111" s="17"/>
      <c r="E111" s="17"/>
      <c r="F111" s="17"/>
      <c r="G111" s="34"/>
      <c r="H111" s="34"/>
    </row>
    <row r="112" spans="1:8" s="1" customFormat="1" x14ac:dyDescent="0.25">
      <c r="A112" s="24"/>
      <c r="B112" s="17"/>
      <c r="C112" s="17"/>
      <c r="D112" s="17"/>
      <c r="E112" s="17"/>
      <c r="F112" s="40"/>
      <c r="G112" s="34"/>
      <c r="H112" s="34"/>
    </row>
    <row r="113" spans="1:8" s="1" customFormat="1" x14ac:dyDescent="0.25">
      <c r="A113" s="24"/>
      <c r="B113" s="17"/>
      <c r="C113" s="17"/>
      <c r="D113" s="17"/>
      <c r="E113" s="17"/>
      <c r="F113" s="40"/>
      <c r="G113" s="34"/>
      <c r="H113" s="34"/>
    </row>
    <row r="114" spans="1:8" s="1" customFormat="1" x14ac:dyDescent="0.25">
      <c r="A114" s="24"/>
      <c r="B114" s="17"/>
      <c r="C114" s="17"/>
      <c r="D114" s="17"/>
      <c r="E114" s="17"/>
      <c r="F114" s="40"/>
      <c r="G114" s="34"/>
      <c r="H114" s="34"/>
    </row>
    <row r="115" spans="1:8" s="1" customFormat="1" x14ac:dyDescent="0.25">
      <c r="A115" s="24"/>
      <c r="B115" s="17"/>
      <c r="C115" s="17"/>
      <c r="D115" s="17"/>
      <c r="E115" s="17"/>
      <c r="F115" s="40"/>
      <c r="G115" s="34"/>
      <c r="H115" s="34"/>
    </row>
    <row r="116" spans="1:8" s="1" customFormat="1" x14ac:dyDescent="0.25">
      <c r="A116" s="24"/>
      <c r="B116" s="17"/>
      <c r="C116" s="17"/>
      <c r="D116" s="17"/>
      <c r="E116" s="17"/>
      <c r="F116" s="40"/>
      <c r="G116" s="34"/>
      <c r="H116" s="34"/>
    </row>
    <row r="117" spans="1:8" s="1" customFormat="1" x14ac:dyDescent="0.25">
      <c r="A117" s="17"/>
      <c r="B117" s="17"/>
      <c r="C117" s="17"/>
      <c r="D117" s="17"/>
      <c r="E117" s="17"/>
      <c r="F117" s="40"/>
      <c r="G117" s="34"/>
      <c r="H117" s="34"/>
    </row>
    <row r="118" spans="1:8" s="1" customFormat="1" x14ac:dyDescent="0.25">
      <c r="A118" s="24"/>
      <c r="B118" s="39"/>
      <c r="C118" s="17"/>
      <c r="D118" s="17"/>
      <c r="E118" s="17"/>
      <c r="F118" s="40"/>
      <c r="G118" s="34"/>
      <c r="H118" s="34"/>
    </row>
    <row r="119" spans="1:8" s="1" customFormat="1" x14ac:dyDescent="0.25">
      <c r="A119" s="24"/>
      <c r="B119" s="17"/>
      <c r="C119" s="17"/>
      <c r="D119" s="17"/>
      <c r="E119" s="17"/>
      <c r="F119" s="17"/>
      <c r="G119" s="34"/>
      <c r="H119" s="34"/>
    </row>
    <row r="120" spans="1:8" s="1" customFormat="1" x14ac:dyDescent="0.25">
      <c r="A120" s="24"/>
      <c r="B120" s="17"/>
      <c r="C120" s="17"/>
      <c r="D120" s="17"/>
      <c r="E120" s="17"/>
      <c r="F120" s="40"/>
      <c r="G120" s="34"/>
      <c r="H120" s="34"/>
    </row>
    <row r="121" spans="1:8" s="1" customFormat="1" x14ac:dyDescent="0.25">
      <c r="A121" s="24"/>
      <c r="B121" s="17"/>
      <c r="C121" s="17"/>
      <c r="D121" s="17"/>
      <c r="E121" s="17"/>
      <c r="F121" s="40"/>
      <c r="G121" s="34"/>
      <c r="H121" s="34"/>
    </row>
    <row r="122" spans="1:8" s="1" customFormat="1" x14ac:dyDescent="0.25">
      <c r="A122" s="24"/>
      <c r="B122" s="17"/>
      <c r="C122" s="17"/>
      <c r="D122" s="17"/>
      <c r="E122" s="17"/>
      <c r="F122" s="40"/>
      <c r="G122" s="34"/>
      <c r="H122" s="34"/>
    </row>
    <row r="123" spans="1:8" s="1" customFormat="1" x14ac:dyDescent="0.25">
      <c r="A123" s="24"/>
      <c r="B123" s="17"/>
      <c r="C123" s="17"/>
      <c r="D123" s="17"/>
      <c r="E123" s="17"/>
      <c r="F123" s="40"/>
      <c r="G123" s="34"/>
      <c r="H123" s="34"/>
    </row>
    <row r="124" spans="1:8" s="1" customFormat="1" x14ac:dyDescent="0.25">
      <c r="A124" s="24"/>
      <c r="B124" s="17"/>
      <c r="C124" s="17"/>
      <c r="D124" s="17"/>
      <c r="E124" s="17"/>
      <c r="F124" s="40"/>
      <c r="G124" s="34"/>
      <c r="H124" s="34"/>
    </row>
    <row r="125" spans="1:8" s="1" customFormat="1" x14ac:dyDescent="0.25">
      <c r="A125" s="17"/>
      <c r="B125" s="17"/>
      <c r="C125" s="17"/>
      <c r="D125" s="17"/>
      <c r="E125" s="17"/>
      <c r="F125" s="40"/>
      <c r="G125" s="34"/>
      <c r="H125" s="34"/>
    </row>
    <row r="126" spans="1:8" s="1" customFormat="1" x14ac:dyDescent="0.25">
      <c r="A126" s="24"/>
      <c r="B126" s="39"/>
      <c r="C126" s="17"/>
      <c r="D126" s="17"/>
      <c r="E126" s="17"/>
      <c r="F126" s="40"/>
      <c r="G126" s="34"/>
      <c r="H126" s="34"/>
    </row>
    <row r="127" spans="1:8" s="1" customFormat="1" x14ac:dyDescent="0.25">
      <c r="A127" s="24"/>
      <c r="B127" s="17"/>
      <c r="C127" s="17"/>
      <c r="D127" s="17"/>
      <c r="E127" s="17"/>
      <c r="F127" s="17"/>
    </row>
    <row r="128" spans="1:8" x14ac:dyDescent="0.25">
      <c r="A128" s="24"/>
      <c r="B128" s="17"/>
      <c r="C128" s="17"/>
      <c r="D128" s="17"/>
      <c r="E128" s="17"/>
      <c r="F128" s="40"/>
    </row>
    <row r="129" spans="1:6" x14ac:dyDescent="0.25">
      <c r="A129" s="24"/>
      <c r="B129" s="17"/>
      <c r="C129" s="17"/>
      <c r="D129" s="17"/>
      <c r="E129" s="17"/>
      <c r="F129" s="40"/>
    </row>
    <row r="130" spans="1:6" x14ac:dyDescent="0.25">
      <c r="A130" s="24"/>
      <c r="B130" s="17"/>
      <c r="C130" s="17"/>
      <c r="D130" s="17"/>
      <c r="E130" s="17"/>
      <c r="F130" s="40"/>
    </row>
    <row r="131" spans="1:6" x14ac:dyDescent="0.25">
      <c r="A131" s="24"/>
      <c r="B131" s="17"/>
      <c r="C131" s="17"/>
      <c r="D131" s="17"/>
      <c r="E131" s="17"/>
      <c r="F131" s="40"/>
    </row>
    <row r="132" spans="1:6" x14ac:dyDescent="0.25">
      <c r="A132" s="24"/>
      <c r="B132" s="17"/>
      <c r="C132" s="17"/>
      <c r="D132" s="17"/>
      <c r="E132" s="17"/>
      <c r="F132" s="40"/>
    </row>
    <row r="133" spans="1:6" x14ac:dyDescent="0.25">
      <c r="A133" s="1"/>
      <c r="B133" s="1"/>
      <c r="C133" s="1"/>
      <c r="D133" s="1"/>
      <c r="E133" s="1"/>
      <c r="F133" s="1"/>
    </row>
  </sheetData>
  <mergeCells count="2">
    <mergeCell ref="A39:H39"/>
    <mergeCell ref="A14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李佳雪</dc:creator>
  <cp:lastModifiedBy>李佳雪</cp:lastModifiedBy>
  <dcterms:created xsi:type="dcterms:W3CDTF">2022-04-01T11:23:38Z</dcterms:created>
  <dcterms:modified xsi:type="dcterms:W3CDTF">2022-04-08T11:52:51Z</dcterms:modified>
</cp:coreProperties>
</file>