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iayiluo/Desktop/MGMT 662/case study5/"/>
    </mc:Choice>
  </mc:AlternateContent>
  <xr:revisionPtr revIDLastSave="0" documentId="13_ncr:1_{822B2641-6E50-EC43-A8DA-E128C6F32CC5}" xr6:coauthVersionLast="47" xr6:coauthVersionMax="47" xr10:uidLastSave="{00000000-0000-0000-0000-000000000000}"/>
  <bookViews>
    <workbookView xWindow="0" yWindow="0" windowWidth="38400" windowHeight="21600" activeTab="3" xr2:uid="{A5313C9A-6828-4679-AF06-A54632D2BCA3}"/>
  </bookViews>
  <sheets>
    <sheet name="Title Page" sheetId="2" r:id="rId1"/>
    <sheet name="3A" sheetId="3" r:id="rId2"/>
    <sheet name="3B" sheetId="4" r:id="rId3"/>
    <sheet name="3C_a" sheetId="6" r:id="rId4"/>
    <sheet name="3C_b_dummy variables" sheetId="7" r:id="rId5"/>
    <sheet name="3D" sheetId="1" r:id="rId6"/>
    <sheet name="3E" sheetId="5" r:id="rId7"/>
  </sheets>
  <externalReferences>
    <externalReference r:id="rId8"/>
  </externalReferences>
  <definedNames>
    <definedName name="__123Graph_A" localSheetId="1" hidden="1">'3A'!$G$2:$G$88</definedName>
    <definedName name="__123Graph_A" localSheetId="2" hidden="1">'3B'!$G$3:$G$89</definedName>
    <definedName name="__123Graph_A" localSheetId="6" hidden="1">'3E'!$G$2:$G$88</definedName>
    <definedName name="__123Graph_A" hidden="1">'3D'!$G$2:$G$88</definedName>
    <definedName name="__123Graph_AEXP90" localSheetId="1" hidden="1">'3A'!$G$2:$G$88</definedName>
    <definedName name="__123Graph_AEXP90" localSheetId="2" hidden="1">'3B'!$G$3:$G$89</definedName>
    <definedName name="__123Graph_AEXP90" localSheetId="6" hidden="1">'3E'!$G$2:$G$88</definedName>
    <definedName name="__123Graph_AEXP90" hidden="1">'3D'!$G$2:$G$88</definedName>
    <definedName name="__123Graph_APULAST" localSheetId="1" hidden="1">'3A'!$E$86:$E$103</definedName>
    <definedName name="__123Graph_APULAST" localSheetId="2" hidden="1">'3B'!$E$87:$E$104</definedName>
    <definedName name="__123Graph_APULAST" localSheetId="6" hidden="1">'3E'!$E$86:$E$103</definedName>
    <definedName name="__123Graph_APULAST" hidden="1">'3D'!$E$86:$E$103</definedName>
    <definedName name="__123Graph_B" localSheetId="1" hidden="1">'3A'!$H$2:$H$88</definedName>
    <definedName name="__123Graph_B" localSheetId="2" hidden="1">'3B'!$H$3:$H$89</definedName>
    <definedName name="__123Graph_B" localSheetId="6" hidden="1">'3E'!$I$2:$I$88</definedName>
    <definedName name="__123Graph_B" hidden="1">'3D'!#REF!</definedName>
    <definedName name="__123Graph_BEXP90" localSheetId="1" hidden="1">'3A'!$H$2:$H$88</definedName>
    <definedName name="__123Graph_BEXP90" localSheetId="2" hidden="1">'3B'!$H$3:$H$89</definedName>
    <definedName name="__123Graph_BEXP90" localSheetId="6" hidden="1">'3E'!$I$2:$I$88</definedName>
    <definedName name="__123Graph_BEXP90" hidden="1">'3D'!#REF!</definedName>
    <definedName name="__123Graph_BPULAST" localSheetId="1" hidden="1">'3A'!$E$104:$E$110</definedName>
    <definedName name="__123Graph_BPULAST" localSheetId="2" hidden="1">'3B'!$E$105:$E$111</definedName>
    <definedName name="__123Graph_BPULAST" localSheetId="6" hidden="1">'3E'!$E$104:$E$110</definedName>
    <definedName name="__123Graph_BPULAST" hidden="1">'3D'!$E$104:$E$110</definedName>
    <definedName name="__123Graph_C" localSheetId="1" hidden="1">'3A'!$E$1:$E$1</definedName>
    <definedName name="__123Graph_C" localSheetId="2" hidden="1">'3B'!$E$1:$E$1</definedName>
    <definedName name="__123Graph_C" localSheetId="6" hidden="1">'3E'!$E$1:$E$1</definedName>
    <definedName name="__123Graph_C" hidden="1">'3D'!$E$1:$E$1</definedName>
    <definedName name="__123Graph_CEXP90" localSheetId="1" hidden="1">'3A'!$E$1:$E$1</definedName>
    <definedName name="__123Graph_CEXP90" localSheetId="2" hidden="1">'3B'!$E$1:$E$1</definedName>
    <definedName name="__123Graph_CEXP90" localSheetId="6" hidden="1">'3E'!$E$1:$E$1</definedName>
    <definedName name="__123Graph_CEXP90" hidden="1">'3D'!$E$1:$E$1</definedName>
    <definedName name="__123Graph_CPULAST" localSheetId="1" hidden="1">'3A'!$F$16:$F$16</definedName>
    <definedName name="__123Graph_CPULAST" localSheetId="2" hidden="1">'3B'!$F$17:$F$17</definedName>
    <definedName name="__123Graph_CPULAST" localSheetId="6" hidden="1">'3E'!$F$16:$F$16</definedName>
    <definedName name="__123Graph_CPULAST" hidden="1">'3D'!$F$16:$F$16</definedName>
    <definedName name="__123Graph_D" localSheetId="1" hidden="1">'3A'!$E$125:$E$125</definedName>
    <definedName name="__123Graph_D" localSheetId="2" hidden="1">'3B'!$E$126:$E$126</definedName>
    <definedName name="__123Graph_D" localSheetId="6" hidden="1">'3E'!$E$125:$E$125</definedName>
    <definedName name="__123Graph_D" hidden="1">'3D'!$E$125:$E$125</definedName>
    <definedName name="__123Graph_DEXP90" localSheetId="1" hidden="1">'3A'!$E$125:$E$125</definedName>
    <definedName name="__123Graph_DEXP90" localSheetId="2" hidden="1">'3B'!$E$126:$E$126</definedName>
    <definedName name="__123Graph_DEXP90" localSheetId="6" hidden="1">'3E'!$E$125:$E$125</definedName>
    <definedName name="__123Graph_DEXP90" hidden="1">'3D'!$E$125:$E$125</definedName>
    <definedName name="__123Graph_DPULAST" localSheetId="1" hidden="1">'3A'!$F$23:$F$23</definedName>
    <definedName name="__123Graph_DPULAST" localSheetId="2" hidden="1">'3B'!$F$24:$F$24</definedName>
    <definedName name="__123Graph_DPULAST" localSheetId="6" hidden="1">'3E'!$F$23:$F$23</definedName>
    <definedName name="__123Graph_DPULAST" hidden="1">'3D'!$F$23:$F$23</definedName>
    <definedName name="__123Graph_EPULAST" localSheetId="1" hidden="1">'3A'!$F$30:$F$30</definedName>
    <definedName name="__123Graph_EPULAST" localSheetId="2" hidden="1">'3B'!$F$31:$F$31</definedName>
    <definedName name="__123Graph_EPULAST" localSheetId="6" hidden="1">'3E'!$F$30:$F$30</definedName>
    <definedName name="__123Graph_EPULAST" hidden="1">'3D'!$F$30:$F$30</definedName>
    <definedName name="__123Graph_FPULAST" localSheetId="1" hidden="1">'3A'!$F$37:$F$37</definedName>
    <definedName name="__123Graph_FPULAST" localSheetId="2" hidden="1">'3B'!$F$38:$F$38</definedName>
    <definedName name="__123Graph_FPULAST" localSheetId="6" hidden="1">'3E'!$F$37:$F$37</definedName>
    <definedName name="__123Graph_FPULAST" hidden="1">'3D'!$F$37:$F$37</definedName>
    <definedName name="__123Graph_X" localSheetId="1" hidden="1">'3A'!$A$2:$A$88</definedName>
    <definedName name="__123Graph_X" localSheetId="2" hidden="1">'3B'!$A$3:$A$89</definedName>
    <definedName name="__123Graph_X" localSheetId="6" hidden="1">'3E'!$A$2:$A$88</definedName>
    <definedName name="__123Graph_X" hidden="1">'3D'!$A$2:$A$88</definedName>
    <definedName name="__123Graph_XEXP90" localSheetId="1" hidden="1">'3A'!$A$2:$A$88</definedName>
    <definedName name="__123Graph_XEXP90" localSheetId="2" hidden="1">'3B'!$A$3:$A$89</definedName>
    <definedName name="__123Graph_XEXP90" localSheetId="6" hidden="1">'3E'!$A$2:$A$88</definedName>
    <definedName name="__123Graph_XEXP90" hidden="1">'3D'!$A$2:$A$88</definedName>
    <definedName name="__123Graph_XPULAST" localSheetId="1" hidden="1">'3A'!$A$2:$A$8</definedName>
    <definedName name="__123Graph_XPULAST" localSheetId="2" hidden="1">'3B'!$A$3:$A$9</definedName>
    <definedName name="__123Graph_XPULAST" localSheetId="6" hidden="1">'3E'!$A$2:$A$8</definedName>
    <definedName name="__123Graph_XPULAST" hidden="1">'3D'!$A$2:$A$8</definedName>
    <definedName name="_1__123Graph_APU1_6" localSheetId="1" hidden="1">'3A'!$E$2:$E$8</definedName>
    <definedName name="_1__123Graph_APU1_6" localSheetId="2" hidden="1">'3B'!$E$3:$E$9</definedName>
    <definedName name="_1__123Graph_APU1_6" localSheetId="6" hidden="1">'3E'!$E$2:$E$8</definedName>
    <definedName name="_1__123Graph_APU1_6" hidden="1">'3D'!$E$2:$E$8</definedName>
    <definedName name="_10__123Graph_EPU7_12" localSheetId="1" hidden="1">'3A'!$E$72:$E$78</definedName>
    <definedName name="_10__123Graph_EPU7_12" localSheetId="2" hidden="1">'3B'!$E$73:$E$79</definedName>
    <definedName name="_10__123Graph_EPU7_12" localSheetId="6" hidden="1">'3E'!$E$72:$E$78</definedName>
    <definedName name="_10__123Graph_EPU7_12" hidden="1">'3D'!$E$72:$E$78</definedName>
    <definedName name="_11__123Graph_FPU1_6" localSheetId="1" hidden="1">'3A'!$E$37:$E$43</definedName>
    <definedName name="_11__123Graph_FPU1_6" localSheetId="2" hidden="1">'3B'!$E$38:$E$44</definedName>
    <definedName name="_11__123Graph_FPU1_6" localSheetId="6" hidden="1">'3E'!$E$37:$E$43</definedName>
    <definedName name="_11__123Graph_FPU1_6" hidden="1">'3D'!$E$37:$E$43</definedName>
    <definedName name="_12__123Graph_FPU7_12" localSheetId="1" hidden="1">'3A'!$E$79:$E$85</definedName>
    <definedName name="_12__123Graph_FPU7_12" localSheetId="2" hidden="1">'3B'!$E$80:$E$86</definedName>
    <definedName name="_12__123Graph_FPU7_12" localSheetId="6" hidden="1">'3E'!$E$79:$E$85</definedName>
    <definedName name="_12__123Graph_FPU7_12" hidden="1">'3D'!$E$79:$E$85</definedName>
    <definedName name="_13__123Graph_XPU1_6" localSheetId="1" hidden="1">'3A'!$A$2:$A$8</definedName>
    <definedName name="_13__123Graph_XPU1_6" localSheetId="2" hidden="1">'3B'!$A$3:$A$9</definedName>
    <definedName name="_13__123Graph_XPU1_6" localSheetId="6" hidden="1">'3E'!$A$2:$A$8</definedName>
    <definedName name="_13__123Graph_XPU1_6" hidden="1">'3D'!$A$2:$A$8</definedName>
    <definedName name="_14__123Graph_XPU7_12" localSheetId="1" hidden="1">'3A'!$A$2:$A$8</definedName>
    <definedName name="_14__123Graph_XPU7_12" localSheetId="2" hidden="1">'3B'!$A$3:$A$9</definedName>
    <definedName name="_14__123Graph_XPU7_12" localSheetId="6" hidden="1">'3E'!$A$2:$A$8</definedName>
    <definedName name="_14__123Graph_XPU7_12" hidden="1">'3D'!$A$2:$A$8</definedName>
    <definedName name="_2__123Graph_APU7_12" localSheetId="1" hidden="1">'3A'!$E$44:$E$50</definedName>
    <definedName name="_2__123Graph_APU7_12" localSheetId="2" hidden="1">'3B'!$E$45:$E$51</definedName>
    <definedName name="_2__123Graph_APU7_12" localSheetId="6" hidden="1">'3E'!$E$44:$E$50</definedName>
    <definedName name="_2__123Graph_APU7_12" hidden="1">'3D'!$E$44:$E$50</definedName>
    <definedName name="_3__123Graph_BPU1_6" localSheetId="1" hidden="1">'3A'!$E$9:$E$15</definedName>
    <definedName name="_3__123Graph_BPU1_6" localSheetId="2" hidden="1">'3B'!$E$10:$E$16</definedName>
    <definedName name="_3__123Graph_BPU1_6" localSheetId="6" hidden="1">'3E'!$E$9:$E$15</definedName>
    <definedName name="_3__123Graph_BPU1_6" hidden="1">'3D'!$E$9:$E$15</definedName>
    <definedName name="_4__123Graph_BPU7_12" localSheetId="1" hidden="1">'3A'!$E$51:$E$57</definedName>
    <definedName name="_4__123Graph_BPU7_12" localSheetId="2" hidden="1">'3B'!$E$52:$E$58</definedName>
    <definedName name="_4__123Graph_BPU7_12" localSheetId="6" hidden="1">'3E'!$E$51:$E$57</definedName>
    <definedName name="_4__123Graph_BPU7_12" hidden="1">'3D'!$E$51:$E$57</definedName>
    <definedName name="_5__123Graph_CPU1_6" localSheetId="1" hidden="1">'3A'!$E$16:$E$22</definedName>
    <definedName name="_5__123Graph_CPU1_6" localSheetId="2" hidden="1">'3B'!$E$17:$E$23</definedName>
    <definedName name="_5__123Graph_CPU1_6" localSheetId="6" hidden="1">'3E'!$E$16:$E$22</definedName>
    <definedName name="_5__123Graph_CPU1_6" hidden="1">'3D'!$E$16:$E$22</definedName>
    <definedName name="_6__123Graph_CPU7_12" localSheetId="1" hidden="1">'3A'!$E$58:$E$64</definedName>
    <definedName name="_6__123Graph_CPU7_12" localSheetId="2" hidden="1">'3B'!$E$59:$E$65</definedName>
    <definedName name="_6__123Graph_CPU7_12" localSheetId="6" hidden="1">'3E'!$E$58:$E$64</definedName>
    <definedName name="_6__123Graph_CPU7_12" hidden="1">'3D'!$E$58:$E$64</definedName>
    <definedName name="_7__123Graph_DPU1_6" localSheetId="1" hidden="1">'3A'!$E$23:$E$29</definedName>
    <definedName name="_7__123Graph_DPU1_6" localSheetId="2" hidden="1">'3B'!$E$24:$E$30</definedName>
    <definedName name="_7__123Graph_DPU1_6" localSheetId="6" hidden="1">'3E'!$E$23:$E$29</definedName>
    <definedName name="_7__123Graph_DPU1_6" hidden="1">'3D'!$E$23:$E$29</definedName>
    <definedName name="_8__123Graph_DPU7_12" localSheetId="1" hidden="1">'3A'!$E$65:$E$71</definedName>
    <definedName name="_8__123Graph_DPU7_12" localSheetId="2" hidden="1">'3B'!$E$66:$E$72</definedName>
    <definedName name="_8__123Graph_DPU7_12" localSheetId="6" hidden="1">'3E'!$E$65:$E$71</definedName>
    <definedName name="_8__123Graph_DPU7_12" hidden="1">'3D'!$E$65:$E$71</definedName>
    <definedName name="_9__123Graph_EPU1_6" localSheetId="1" hidden="1">'3A'!$E$30:$E$36</definedName>
    <definedName name="_9__123Graph_EPU1_6" localSheetId="2" hidden="1">'3B'!$E$31:$E$37</definedName>
    <definedName name="_9__123Graph_EPU1_6" localSheetId="6" hidden="1">'3E'!$E$30:$E$36</definedName>
    <definedName name="_9__123Graph_EPU1_6" hidden="1">'3D'!$E$30:$E$36</definedName>
    <definedName name="_EXH1" localSheetId="1">'3A'!$B$1:$F$99</definedName>
    <definedName name="_EXH1" localSheetId="2">'3B'!$B$1:$F$100</definedName>
    <definedName name="_EXH1" localSheetId="6">'3E'!$B$1:$F$99</definedName>
    <definedName name="_EXH1">'3D'!$B$1:$F$99</definedName>
    <definedName name="_Fill" localSheetId="1" hidden="1">'3A'!$Y$1:$Y$10</definedName>
    <definedName name="_Fill" localSheetId="2" hidden="1">'3B'!$Y$2:$Y$11</definedName>
    <definedName name="_Fill" localSheetId="6" hidden="1">'3E'!$Z$1:$Z$10</definedName>
    <definedName name="_Fill" hidden="1">'3D'!$AF$1:$AF$10</definedName>
    <definedName name="_Regression_Int" localSheetId="1" hidden="1">1</definedName>
    <definedName name="_Regression_Int" localSheetId="2" hidden="1">1</definedName>
    <definedName name="_Regression_Int" localSheetId="5" hidden="1">1</definedName>
    <definedName name="_Regression_Int" localSheetId="6" hidden="1">1</definedName>
    <definedName name="_Table1_In1" localSheetId="1" hidden="1">'3A'!#REF!</definedName>
    <definedName name="_Table1_In1" localSheetId="2" hidden="1">'3B'!#REF!</definedName>
    <definedName name="_Table1_In1" localSheetId="3" hidden="1">'[1]Exhibit 1 Regression'!#REF!</definedName>
    <definedName name="_Table1_In1" localSheetId="4" hidden="1">'[1]Exhibit 1 Regression'!#REF!</definedName>
    <definedName name="_Table1_In1" localSheetId="6" hidden="1">'3E'!#REF!</definedName>
    <definedName name="_Table1_In1" hidden="1">'3D'!#REF!</definedName>
    <definedName name="_Table1_Out" localSheetId="1" hidden="1">'3A'!$Y$1:$Z$10</definedName>
    <definedName name="_Table1_Out" localSheetId="2" hidden="1">'3B'!$Y$2:$Z$11</definedName>
    <definedName name="_Table1_Out" localSheetId="6" hidden="1">'3E'!$Z$1:$AA$10</definedName>
    <definedName name="_Table1_Out" hidden="1">'3D'!$AF$1:$AG$10</definedName>
    <definedName name="DEMAND" localSheetId="1">'3A'!$C$2:$C$110</definedName>
    <definedName name="DEMAND" localSheetId="2">'3B'!$C$3:$C$111</definedName>
    <definedName name="DEMAND" localSheetId="6">'3E'!$C$2:$C$110</definedName>
    <definedName name="DEMAND">'3D'!$C$2:$C$110</definedName>
    <definedName name="PICKUP" localSheetId="1">'3A'!$E$2:$E$110</definedName>
    <definedName name="PICKUP" localSheetId="2">'3B'!$E$3:$E$111</definedName>
    <definedName name="PICKUP" localSheetId="6">'3E'!$E$2:$E$110</definedName>
    <definedName name="PICKUP">'3D'!$E$2:$E$110</definedName>
    <definedName name="_xlnm.Print_Area" localSheetId="1">'3A'!$A$1:$AF$119</definedName>
    <definedName name="_xlnm.Print_Area" localSheetId="2">'3B'!$A$2:$AF$120</definedName>
    <definedName name="_xlnm.Print_Area" localSheetId="5">'3D'!$A$1:$AM$119</definedName>
    <definedName name="_xlnm.Print_Area" localSheetId="6">'3E'!$A$1:$AG$119</definedName>
    <definedName name="Print_Area_MI" localSheetId="1">'3A'!$A$1:$AF$119</definedName>
    <definedName name="Print_Area_MI" localSheetId="2">'3B'!$A$2:$AF$120</definedName>
    <definedName name="Print_Area_MI" localSheetId="5">'3D'!$A$1:$AM$119</definedName>
    <definedName name="Print_Area_MI" localSheetId="6">'3E'!$A$1:$AG$119</definedName>
    <definedName name="QuickMark" localSheetId="1">'3A'!#REF!</definedName>
    <definedName name="QuickMark" localSheetId="2">'3B'!#REF!</definedName>
    <definedName name="QuickMark" localSheetId="5">'3D'!#REF!</definedName>
    <definedName name="QuickMark" localSheetId="6">'3E'!#REF!</definedName>
    <definedName name="solver_adj" localSheetId="2" hidden="1">'3B'!$G$2</definedName>
    <definedName name="solver_adj" localSheetId="3" hidden="1">'3C_a'!$N$4:$N$6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ng" localSheetId="6" hidden="1">1</definedName>
    <definedName name="solver_est" localSheetId="2" hidden="1">1</definedName>
    <definedName name="solver_itr" localSheetId="2" hidden="1">2147483647</definedName>
    <definedName name="solver_itr" localSheetId="3" hidden="1">2147483647</definedName>
    <definedName name="solver_lhs1" localSheetId="2" hidden="1">'3B'!$G$2</definedName>
    <definedName name="solver_lhs1" localSheetId="3" hidden="1">'3C_a'!$N$4:$N$6</definedName>
    <definedName name="solver_lin" localSheetId="3" hidden="1">2</definedName>
    <definedName name="solver_lin" localSheetId="6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eg" localSheetId="6" hidden="1">1</definedName>
    <definedName name="solver_nod" localSheetId="2" hidden="1">2147483647</definedName>
    <definedName name="solver_nod" localSheetId="3" hidden="1">2147483647</definedName>
    <definedName name="solver_num" localSheetId="2" hidden="1">1</definedName>
    <definedName name="solver_num" localSheetId="3" hidden="1">1</definedName>
    <definedName name="solver_num" localSheetId="6" hidden="1">0</definedName>
    <definedName name="solver_nwt" localSheetId="2" hidden="1">1</definedName>
    <definedName name="solver_opt" localSheetId="2" hidden="1">'3B'!$K$3</definedName>
    <definedName name="solver_opt" localSheetId="3" hidden="1">'3C_a'!$N$8</definedName>
    <definedName name="solver_opt" localSheetId="6" hidden="1">'3E'!$I$5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hs1" localSheetId="2" hidden="1">1</definedName>
    <definedName name="solver_rhs1" localSheetId="3" hidden="1">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typ" localSheetId="6" hidden="1">2</definedName>
    <definedName name="solver_val" localSheetId="2" hidden="1">0</definedName>
    <definedName name="solver_val" localSheetId="3" hidden="1">0</definedName>
    <definedName name="solver_val" localSheetId="6" hidden="1">0</definedName>
    <definedName name="solver_ver" localSheetId="2" hidden="1">3</definedName>
    <definedName name="solver_ver" localSheetId="3" hidden="1">3</definedName>
    <definedName name="solver_ver" localSheetId="6" hidden="1">2</definedName>
  </definedNames>
  <calcPr calcId="191029"/>
  <pivotCaches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6" l="1"/>
  <c r="G9" i="6" s="1"/>
  <c r="K3" i="6"/>
  <c r="C99" i="7"/>
  <c r="D99" i="7" s="1"/>
  <c r="E99" i="7" s="1"/>
  <c r="F99" i="7" s="1"/>
  <c r="G99" i="7" s="1"/>
  <c r="H99" i="7" s="1"/>
  <c r="I99" i="7" s="1"/>
  <c r="C98" i="7"/>
  <c r="D98" i="7" s="1"/>
  <c r="E98" i="7" s="1"/>
  <c r="F98" i="7" s="1"/>
  <c r="G98" i="7" s="1"/>
  <c r="H98" i="7" s="1"/>
  <c r="I98" i="7" s="1"/>
  <c r="D97" i="7"/>
  <c r="E97" i="7" s="1"/>
  <c r="F97" i="7" s="1"/>
  <c r="G97" i="7" s="1"/>
  <c r="H97" i="7" s="1"/>
  <c r="I97" i="7" s="1"/>
  <c r="C97" i="7"/>
  <c r="C96" i="7"/>
  <c r="D96" i="7" s="1"/>
  <c r="E96" i="7" s="1"/>
  <c r="F96" i="7" s="1"/>
  <c r="G96" i="7" s="1"/>
  <c r="H96" i="7" s="1"/>
  <c r="I96" i="7" s="1"/>
  <c r="D95" i="7"/>
  <c r="E95" i="7" s="1"/>
  <c r="F95" i="7" s="1"/>
  <c r="G95" i="7" s="1"/>
  <c r="H95" i="7" s="1"/>
  <c r="I95" i="7" s="1"/>
  <c r="C95" i="7"/>
  <c r="C94" i="7"/>
  <c r="D94" i="7" s="1"/>
  <c r="E94" i="7" s="1"/>
  <c r="F94" i="7" s="1"/>
  <c r="G94" i="7" s="1"/>
  <c r="H94" i="7" s="1"/>
  <c r="I94" i="7" s="1"/>
  <c r="D93" i="7"/>
  <c r="E93" i="7" s="1"/>
  <c r="F93" i="7" s="1"/>
  <c r="G93" i="7" s="1"/>
  <c r="H93" i="7" s="1"/>
  <c r="I93" i="7" s="1"/>
  <c r="C93" i="7"/>
  <c r="C92" i="7"/>
  <c r="D92" i="7" s="1"/>
  <c r="E92" i="7" s="1"/>
  <c r="F92" i="7" s="1"/>
  <c r="G92" i="7" s="1"/>
  <c r="H92" i="7" s="1"/>
  <c r="I92" i="7" s="1"/>
  <c r="D91" i="7"/>
  <c r="E91" i="7" s="1"/>
  <c r="F91" i="7" s="1"/>
  <c r="G91" i="7" s="1"/>
  <c r="H91" i="7" s="1"/>
  <c r="I91" i="7" s="1"/>
  <c r="C91" i="7"/>
  <c r="C90" i="7"/>
  <c r="D90" i="7" s="1"/>
  <c r="E90" i="7" s="1"/>
  <c r="F90" i="7" s="1"/>
  <c r="G90" i="7" s="1"/>
  <c r="H90" i="7" s="1"/>
  <c r="I90" i="7" s="1"/>
  <c r="D89" i="7"/>
  <c r="E89" i="7" s="1"/>
  <c r="F89" i="7" s="1"/>
  <c r="G89" i="7" s="1"/>
  <c r="H89" i="7" s="1"/>
  <c r="I89" i="7" s="1"/>
  <c r="C89" i="7"/>
  <c r="C88" i="7"/>
  <c r="D88" i="7" s="1"/>
  <c r="E88" i="7" s="1"/>
  <c r="F88" i="7" s="1"/>
  <c r="G88" i="7" s="1"/>
  <c r="H88" i="7" s="1"/>
  <c r="I88" i="7" s="1"/>
  <c r="C87" i="7"/>
  <c r="D87" i="7" s="1"/>
  <c r="E87" i="7" s="1"/>
  <c r="F87" i="7" s="1"/>
  <c r="G87" i="7" s="1"/>
  <c r="H87" i="7" s="1"/>
  <c r="I87" i="7" s="1"/>
  <c r="C86" i="7"/>
  <c r="D86" i="7" s="1"/>
  <c r="E86" i="7" s="1"/>
  <c r="F86" i="7" s="1"/>
  <c r="G86" i="7" s="1"/>
  <c r="H86" i="7" s="1"/>
  <c r="I86" i="7" s="1"/>
  <c r="D85" i="7"/>
  <c r="E85" i="7" s="1"/>
  <c r="F85" i="7" s="1"/>
  <c r="G85" i="7" s="1"/>
  <c r="H85" i="7" s="1"/>
  <c r="I85" i="7" s="1"/>
  <c r="C85" i="7"/>
  <c r="C84" i="7"/>
  <c r="D84" i="7" s="1"/>
  <c r="E84" i="7" s="1"/>
  <c r="F84" i="7" s="1"/>
  <c r="G84" i="7" s="1"/>
  <c r="H84" i="7" s="1"/>
  <c r="I84" i="7" s="1"/>
  <c r="D83" i="7"/>
  <c r="E83" i="7" s="1"/>
  <c r="F83" i="7" s="1"/>
  <c r="G83" i="7" s="1"/>
  <c r="H83" i="7" s="1"/>
  <c r="I83" i="7" s="1"/>
  <c r="C83" i="7"/>
  <c r="C82" i="7"/>
  <c r="D82" i="7" s="1"/>
  <c r="E82" i="7" s="1"/>
  <c r="F82" i="7" s="1"/>
  <c r="G82" i="7" s="1"/>
  <c r="H82" i="7" s="1"/>
  <c r="I82" i="7" s="1"/>
  <c r="D81" i="7"/>
  <c r="E81" i="7" s="1"/>
  <c r="F81" i="7" s="1"/>
  <c r="G81" i="7" s="1"/>
  <c r="H81" i="7" s="1"/>
  <c r="I81" i="7" s="1"/>
  <c r="C81" i="7"/>
  <c r="C80" i="7"/>
  <c r="D80" i="7" s="1"/>
  <c r="E80" i="7" s="1"/>
  <c r="F80" i="7" s="1"/>
  <c r="G80" i="7" s="1"/>
  <c r="H80" i="7" s="1"/>
  <c r="I80" i="7" s="1"/>
  <c r="D79" i="7"/>
  <c r="E79" i="7" s="1"/>
  <c r="F79" i="7" s="1"/>
  <c r="G79" i="7" s="1"/>
  <c r="H79" i="7" s="1"/>
  <c r="I79" i="7" s="1"/>
  <c r="C79" i="7"/>
  <c r="C78" i="7"/>
  <c r="D78" i="7" s="1"/>
  <c r="E78" i="7" s="1"/>
  <c r="F78" i="7" s="1"/>
  <c r="G78" i="7" s="1"/>
  <c r="H78" i="7" s="1"/>
  <c r="I78" i="7" s="1"/>
  <c r="C77" i="7"/>
  <c r="D77" i="7" s="1"/>
  <c r="E77" i="7" s="1"/>
  <c r="F77" i="7" s="1"/>
  <c r="G77" i="7" s="1"/>
  <c r="H77" i="7" s="1"/>
  <c r="I77" i="7" s="1"/>
  <c r="C76" i="7"/>
  <c r="D76" i="7" s="1"/>
  <c r="E76" i="7" s="1"/>
  <c r="F76" i="7" s="1"/>
  <c r="G76" i="7" s="1"/>
  <c r="H76" i="7" s="1"/>
  <c r="I76" i="7" s="1"/>
  <c r="C75" i="7"/>
  <c r="D75" i="7" s="1"/>
  <c r="E75" i="7" s="1"/>
  <c r="F75" i="7" s="1"/>
  <c r="G75" i="7" s="1"/>
  <c r="H75" i="7" s="1"/>
  <c r="I75" i="7" s="1"/>
  <c r="C74" i="7"/>
  <c r="D74" i="7" s="1"/>
  <c r="E74" i="7" s="1"/>
  <c r="F74" i="7" s="1"/>
  <c r="G74" i="7" s="1"/>
  <c r="H74" i="7" s="1"/>
  <c r="I74" i="7" s="1"/>
  <c r="D73" i="7"/>
  <c r="E73" i="7" s="1"/>
  <c r="F73" i="7" s="1"/>
  <c r="G73" i="7" s="1"/>
  <c r="H73" i="7" s="1"/>
  <c r="I73" i="7" s="1"/>
  <c r="C73" i="7"/>
  <c r="C72" i="7"/>
  <c r="D72" i="7" s="1"/>
  <c r="E72" i="7" s="1"/>
  <c r="F72" i="7" s="1"/>
  <c r="G72" i="7" s="1"/>
  <c r="H72" i="7" s="1"/>
  <c r="I72" i="7" s="1"/>
  <c r="D71" i="7"/>
  <c r="E71" i="7" s="1"/>
  <c r="F71" i="7" s="1"/>
  <c r="G71" i="7" s="1"/>
  <c r="H71" i="7" s="1"/>
  <c r="I71" i="7" s="1"/>
  <c r="C71" i="7"/>
  <c r="C70" i="7"/>
  <c r="D70" i="7" s="1"/>
  <c r="E70" i="7" s="1"/>
  <c r="F70" i="7" s="1"/>
  <c r="G70" i="7" s="1"/>
  <c r="H70" i="7" s="1"/>
  <c r="I70" i="7" s="1"/>
  <c r="D69" i="7"/>
  <c r="E69" i="7" s="1"/>
  <c r="F69" i="7" s="1"/>
  <c r="G69" i="7" s="1"/>
  <c r="H69" i="7" s="1"/>
  <c r="I69" i="7" s="1"/>
  <c r="C69" i="7"/>
  <c r="C68" i="7"/>
  <c r="D68" i="7" s="1"/>
  <c r="E68" i="7" s="1"/>
  <c r="F68" i="7" s="1"/>
  <c r="G68" i="7" s="1"/>
  <c r="H68" i="7" s="1"/>
  <c r="I68" i="7" s="1"/>
  <c r="D67" i="7"/>
  <c r="E67" i="7" s="1"/>
  <c r="F67" i="7" s="1"/>
  <c r="G67" i="7" s="1"/>
  <c r="H67" i="7" s="1"/>
  <c r="I67" i="7" s="1"/>
  <c r="C67" i="7"/>
  <c r="C66" i="7"/>
  <c r="D66" i="7" s="1"/>
  <c r="E66" i="7" s="1"/>
  <c r="F66" i="7" s="1"/>
  <c r="G66" i="7" s="1"/>
  <c r="H66" i="7" s="1"/>
  <c r="I66" i="7" s="1"/>
  <c r="C65" i="7"/>
  <c r="D65" i="7" s="1"/>
  <c r="E65" i="7" s="1"/>
  <c r="F65" i="7" s="1"/>
  <c r="G65" i="7" s="1"/>
  <c r="H65" i="7" s="1"/>
  <c r="I65" i="7" s="1"/>
  <c r="C64" i="7"/>
  <c r="D64" i="7" s="1"/>
  <c r="E64" i="7" s="1"/>
  <c r="F64" i="7" s="1"/>
  <c r="G64" i="7" s="1"/>
  <c r="H64" i="7" s="1"/>
  <c r="I64" i="7" s="1"/>
  <c r="C63" i="7"/>
  <c r="D63" i="7" s="1"/>
  <c r="E63" i="7" s="1"/>
  <c r="F63" i="7" s="1"/>
  <c r="G63" i="7" s="1"/>
  <c r="H63" i="7" s="1"/>
  <c r="I63" i="7" s="1"/>
  <c r="C62" i="7"/>
  <c r="D62" i="7" s="1"/>
  <c r="E62" i="7" s="1"/>
  <c r="F62" i="7" s="1"/>
  <c r="G62" i="7" s="1"/>
  <c r="H62" i="7" s="1"/>
  <c r="I62" i="7" s="1"/>
  <c r="D61" i="7"/>
  <c r="E61" i="7" s="1"/>
  <c r="F61" i="7" s="1"/>
  <c r="G61" i="7" s="1"/>
  <c r="H61" i="7" s="1"/>
  <c r="I61" i="7" s="1"/>
  <c r="C61" i="7"/>
  <c r="C60" i="7"/>
  <c r="D60" i="7" s="1"/>
  <c r="E60" i="7" s="1"/>
  <c r="F60" i="7" s="1"/>
  <c r="G60" i="7" s="1"/>
  <c r="H60" i="7" s="1"/>
  <c r="I60" i="7" s="1"/>
  <c r="D59" i="7"/>
  <c r="E59" i="7" s="1"/>
  <c r="F59" i="7" s="1"/>
  <c r="G59" i="7" s="1"/>
  <c r="H59" i="7" s="1"/>
  <c r="I59" i="7" s="1"/>
  <c r="C59" i="7"/>
  <c r="C58" i="7"/>
  <c r="D58" i="7" s="1"/>
  <c r="E58" i="7" s="1"/>
  <c r="F58" i="7" s="1"/>
  <c r="G58" i="7" s="1"/>
  <c r="H58" i="7" s="1"/>
  <c r="I58" i="7" s="1"/>
  <c r="D57" i="7"/>
  <c r="E57" i="7" s="1"/>
  <c r="F57" i="7" s="1"/>
  <c r="G57" i="7" s="1"/>
  <c r="H57" i="7" s="1"/>
  <c r="I57" i="7" s="1"/>
  <c r="C57" i="7"/>
  <c r="C56" i="7"/>
  <c r="D56" i="7" s="1"/>
  <c r="E56" i="7" s="1"/>
  <c r="F56" i="7" s="1"/>
  <c r="G56" i="7" s="1"/>
  <c r="H56" i="7" s="1"/>
  <c r="I56" i="7" s="1"/>
  <c r="C55" i="7"/>
  <c r="D55" i="7" s="1"/>
  <c r="E55" i="7" s="1"/>
  <c r="F55" i="7" s="1"/>
  <c r="G55" i="7" s="1"/>
  <c r="H55" i="7" s="1"/>
  <c r="I55" i="7" s="1"/>
  <c r="C54" i="7"/>
  <c r="D54" i="7" s="1"/>
  <c r="E54" i="7" s="1"/>
  <c r="F54" i="7" s="1"/>
  <c r="G54" i="7" s="1"/>
  <c r="H54" i="7" s="1"/>
  <c r="I54" i="7" s="1"/>
  <c r="C53" i="7"/>
  <c r="D53" i="7" s="1"/>
  <c r="E53" i="7" s="1"/>
  <c r="F53" i="7" s="1"/>
  <c r="G53" i="7" s="1"/>
  <c r="H53" i="7" s="1"/>
  <c r="I53" i="7" s="1"/>
  <c r="C52" i="7"/>
  <c r="D52" i="7" s="1"/>
  <c r="E52" i="7" s="1"/>
  <c r="F52" i="7" s="1"/>
  <c r="G52" i="7" s="1"/>
  <c r="H52" i="7" s="1"/>
  <c r="I52" i="7" s="1"/>
  <c r="C51" i="7"/>
  <c r="D51" i="7" s="1"/>
  <c r="E51" i="7" s="1"/>
  <c r="F51" i="7" s="1"/>
  <c r="G51" i="7" s="1"/>
  <c r="H51" i="7" s="1"/>
  <c r="I51" i="7" s="1"/>
  <c r="C50" i="7"/>
  <c r="D50" i="7" s="1"/>
  <c r="E50" i="7" s="1"/>
  <c r="F50" i="7" s="1"/>
  <c r="G50" i="7" s="1"/>
  <c r="H50" i="7" s="1"/>
  <c r="I50" i="7" s="1"/>
  <c r="D49" i="7"/>
  <c r="E49" i="7" s="1"/>
  <c r="F49" i="7" s="1"/>
  <c r="G49" i="7" s="1"/>
  <c r="H49" i="7" s="1"/>
  <c r="I49" i="7" s="1"/>
  <c r="C49" i="7"/>
  <c r="C48" i="7"/>
  <c r="D48" i="7" s="1"/>
  <c r="E48" i="7" s="1"/>
  <c r="F48" i="7" s="1"/>
  <c r="G48" i="7" s="1"/>
  <c r="H48" i="7" s="1"/>
  <c r="I48" i="7" s="1"/>
  <c r="D47" i="7"/>
  <c r="E47" i="7" s="1"/>
  <c r="F47" i="7" s="1"/>
  <c r="G47" i="7" s="1"/>
  <c r="H47" i="7" s="1"/>
  <c r="I47" i="7" s="1"/>
  <c r="C47" i="7"/>
  <c r="C46" i="7"/>
  <c r="D46" i="7" s="1"/>
  <c r="E46" i="7" s="1"/>
  <c r="F46" i="7" s="1"/>
  <c r="G46" i="7" s="1"/>
  <c r="H46" i="7" s="1"/>
  <c r="I46" i="7" s="1"/>
  <c r="D45" i="7"/>
  <c r="E45" i="7" s="1"/>
  <c r="F45" i="7" s="1"/>
  <c r="G45" i="7" s="1"/>
  <c r="H45" i="7" s="1"/>
  <c r="I45" i="7" s="1"/>
  <c r="C45" i="7"/>
  <c r="C44" i="7"/>
  <c r="D44" i="7" s="1"/>
  <c r="E44" i="7" s="1"/>
  <c r="F44" i="7" s="1"/>
  <c r="G44" i="7" s="1"/>
  <c r="H44" i="7" s="1"/>
  <c r="I44" i="7" s="1"/>
  <c r="C43" i="7"/>
  <c r="D43" i="7" s="1"/>
  <c r="E43" i="7" s="1"/>
  <c r="F43" i="7" s="1"/>
  <c r="G43" i="7" s="1"/>
  <c r="H43" i="7" s="1"/>
  <c r="I43" i="7" s="1"/>
  <c r="C42" i="7"/>
  <c r="D42" i="7" s="1"/>
  <c r="E42" i="7" s="1"/>
  <c r="F42" i="7" s="1"/>
  <c r="G42" i="7" s="1"/>
  <c r="H42" i="7" s="1"/>
  <c r="I42" i="7" s="1"/>
  <c r="C41" i="7"/>
  <c r="D41" i="7" s="1"/>
  <c r="E41" i="7" s="1"/>
  <c r="F41" i="7" s="1"/>
  <c r="G41" i="7" s="1"/>
  <c r="H41" i="7" s="1"/>
  <c r="I41" i="7" s="1"/>
  <c r="C40" i="7"/>
  <c r="D40" i="7" s="1"/>
  <c r="E40" i="7" s="1"/>
  <c r="F40" i="7" s="1"/>
  <c r="G40" i="7" s="1"/>
  <c r="H40" i="7" s="1"/>
  <c r="I40" i="7" s="1"/>
  <c r="C39" i="7"/>
  <c r="D39" i="7" s="1"/>
  <c r="E39" i="7" s="1"/>
  <c r="F39" i="7" s="1"/>
  <c r="G39" i="7" s="1"/>
  <c r="H39" i="7" s="1"/>
  <c r="I39" i="7" s="1"/>
  <c r="C38" i="7"/>
  <c r="D38" i="7" s="1"/>
  <c r="E38" i="7" s="1"/>
  <c r="F38" i="7" s="1"/>
  <c r="G38" i="7" s="1"/>
  <c r="H38" i="7" s="1"/>
  <c r="I38" i="7" s="1"/>
  <c r="D37" i="7"/>
  <c r="E37" i="7" s="1"/>
  <c r="F37" i="7" s="1"/>
  <c r="G37" i="7" s="1"/>
  <c r="H37" i="7" s="1"/>
  <c r="I37" i="7" s="1"/>
  <c r="C37" i="7"/>
  <c r="C36" i="7"/>
  <c r="D36" i="7" s="1"/>
  <c r="E36" i="7" s="1"/>
  <c r="F36" i="7" s="1"/>
  <c r="G36" i="7" s="1"/>
  <c r="H36" i="7" s="1"/>
  <c r="I36" i="7" s="1"/>
  <c r="D35" i="7"/>
  <c r="E35" i="7" s="1"/>
  <c r="F35" i="7" s="1"/>
  <c r="G35" i="7" s="1"/>
  <c r="H35" i="7" s="1"/>
  <c r="I35" i="7" s="1"/>
  <c r="C35" i="7"/>
  <c r="C34" i="7"/>
  <c r="D34" i="7" s="1"/>
  <c r="E34" i="7" s="1"/>
  <c r="F34" i="7" s="1"/>
  <c r="G34" i="7" s="1"/>
  <c r="H34" i="7" s="1"/>
  <c r="I34" i="7" s="1"/>
  <c r="D33" i="7"/>
  <c r="E33" i="7" s="1"/>
  <c r="F33" i="7" s="1"/>
  <c r="G33" i="7" s="1"/>
  <c r="H33" i="7" s="1"/>
  <c r="I33" i="7" s="1"/>
  <c r="C33" i="7"/>
  <c r="C32" i="7"/>
  <c r="D32" i="7" s="1"/>
  <c r="E32" i="7" s="1"/>
  <c r="F32" i="7" s="1"/>
  <c r="G32" i="7" s="1"/>
  <c r="H32" i="7" s="1"/>
  <c r="I32" i="7" s="1"/>
  <c r="C31" i="7"/>
  <c r="D31" i="7" s="1"/>
  <c r="E31" i="7" s="1"/>
  <c r="F31" i="7" s="1"/>
  <c r="G31" i="7" s="1"/>
  <c r="H31" i="7" s="1"/>
  <c r="I31" i="7" s="1"/>
  <c r="C30" i="7"/>
  <c r="D30" i="7" s="1"/>
  <c r="E30" i="7" s="1"/>
  <c r="F30" i="7" s="1"/>
  <c r="G30" i="7" s="1"/>
  <c r="H30" i="7" s="1"/>
  <c r="I30" i="7" s="1"/>
  <c r="C29" i="7"/>
  <c r="D29" i="7" s="1"/>
  <c r="E29" i="7" s="1"/>
  <c r="F29" i="7" s="1"/>
  <c r="G29" i="7" s="1"/>
  <c r="H29" i="7" s="1"/>
  <c r="I29" i="7" s="1"/>
  <c r="C28" i="7"/>
  <c r="D28" i="7" s="1"/>
  <c r="E28" i="7" s="1"/>
  <c r="F28" i="7" s="1"/>
  <c r="G28" i="7" s="1"/>
  <c r="H28" i="7" s="1"/>
  <c r="I28" i="7" s="1"/>
  <c r="C27" i="7"/>
  <c r="D27" i="7" s="1"/>
  <c r="E27" i="7" s="1"/>
  <c r="F27" i="7" s="1"/>
  <c r="G27" i="7" s="1"/>
  <c r="H27" i="7" s="1"/>
  <c r="I27" i="7" s="1"/>
  <c r="C26" i="7"/>
  <c r="D26" i="7" s="1"/>
  <c r="E26" i="7" s="1"/>
  <c r="F26" i="7" s="1"/>
  <c r="G26" i="7" s="1"/>
  <c r="H26" i="7" s="1"/>
  <c r="I26" i="7" s="1"/>
  <c r="D25" i="7"/>
  <c r="E25" i="7" s="1"/>
  <c r="F25" i="7" s="1"/>
  <c r="G25" i="7" s="1"/>
  <c r="H25" i="7" s="1"/>
  <c r="I25" i="7" s="1"/>
  <c r="C25" i="7"/>
  <c r="C24" i="7"/>
  <c r="D24" i="7" s="1"/>
  <c r="E24" i="7" s="1"/>
  <c r="F24" i="7" s="1"/>
  <c r="G24" i="7" s="1"/>
  <c r="H24" i="7" s="1"/>
  <c r="I24" i="7" s="1"/>
  <c r="D23" i="7"/>
  <c r="E23" i="7" s="1"/>
  <c r="F23" i="7" s="1"/>
  <c r="G23" i="7" s="1"/>
  <c r="H23" i="7" s="1"/>
  <c r="I23" i="7" s="1"/>
  <c r="C23" i="7"/>
  <c r="C22" i="7"/>
  <c r="D22" i="7" s="1"/>
  <c r="E22" i="7" s="1"/>
  <c r="F22" i="7" s="1"/>
  <c r="G22" i="7" s="1"/>
  <c r="H22" i="7" s="1"/>
  <c r="I22" i="7" s="1"/>
  <c r="D21" i="7"/>
  <c r="E21" i="7" s="1"/>
  <c r="F21" i="7" s="1"/>
  <c r="G21" i="7" s="1"/>
  <c r="H21" i="7" s="1"/>
  <c r="I21" i="7" s="1"/>
  <c r="C21" i="7"/>
  <c r="C20" i="7"/>
  <c r="D20" i="7" s="1"/>
  <c r="E20" i="7" s="1"/>
  <c r="F20" i="7" s="1"/>
  <c r="G20" i="7" s="1"/>
  <c r="H20" i="7" s="1"/>
  <c r="I20" i="7" s="1"/>
  <c r="C19" i="7"/>
  <c r="D19" i="7" s="1"/>
  <c r="E19" i="7" s="1"/>
  <c r="F19" i="7" s="1"/>
  <c r="G19" i="7" s="1"/>
  <c r="H19" i="7" s="1"/>
  <c r="I19" i="7" s="1"/>
  <c r="C18" i="7"/>
  <c r="D18" i="7" s="1"/>
  <c r="E18" i="7" s="1"/>
  <c r="F18" i="7" s="1"/>
  <c r="G18" i="7" s="1"/>
  <c r="H18" i="7" s="1"/>
  <c r="I18" i="7" s="1"/>
  <c r="C17" i="7"/>
  <c r="D17" i="7" s="1"/>
  <c r="E17" i="7" s="1"/>
  <c r="F17" i="7" s="1"/>
  <c r="G17" i="7" s="1"/>
  <c r="H17" i="7" s="1"/>
  <c r="I17" i="7" s="1"/>
  <c r="C16" i="7"/>
  <c r="D16" i="7" s="1"/>
  <c r="E16" i="7" s="1"/>
  <c r="F16" i="7" s="1"/>
  <c r="G16" i="7" s="1"/>
  <c r="H16" i="7" s="1"/>
  <c r="I16" i="7" s="1"/>
  <c r="C15" i="7"/>
  <c r="D15" i="7" s="1"/>
  <c r="E15" i="7" s="1"/>
  <c r="F15" i="7" s="1"/>
  <c r="G15" i="7" s="1"/>
  <c r="H15" i="7" s="1"/>
  <c r="I15" i="7" s="1"/>
  <c r="C14" i="7"/>
  <c r="D14" i="7" s="1"/>
  <c r="E14" i="7" s="1"/>
  <c r="F14" i="7" s="1"/>
  <c r="G14" i="7" s="1"/>
  <c r="H14" i="7" s="1"/>
  <c r="I14" i="7" s="1"/>
  <c r="D13" i="7"/>
  <c r="E13" i="7" s="1"/>
  <c r="F13" i="7" s="1"/>
  <c r="G13" i="7" s="1"/>
  <c r="H13" i="7" s="1"/>
  <c r="I13" i="7" s="1"/>
  <c r="C13" i="7"/>
  <c r="C12" i="7"/>
  <c r="D12" i="7" s="1"/>
  <c r="E12" i="7" s="1"/>
  <c r="F12" i="7" s="1"/>
  <c r="G12" i="7" s="1"/>
  <c r="H12" i="7" s="1"/>
  <c r="I12" i="7" s="1"/>
  <c r="D11" i="7"/>
  <c r="E11" i="7" s="1"/>
  <c r="F11" i="7" s="1"/>
  <c r="G11" i="7" s="1"/>
  <c r="H11" i="7" s="1"/>
  <c r="I11" i="7" s="1"/>
  <c r="C11" i="7"/>
  <c r="C10" i="7"/>
  <c r="D10" i="7" s="1"/>
  <c r="E10" i="7" s="1"/>
  <c r="F10" i="7" s="1"/>
  <c r="G10" i="7" s="1"/>
  <c r="H10" i="7" s="1"/>
  <c r="I10" i="7" s="1"/>
  <c r="D9" i="7"/>
  <c r="E9" i="7" s="1"/>
  <c r="F9" i="7" s="1"/>
  <c r="G9" i="7" s="1"/>
  <c r="H9" i="7" s="1"/>
  <c r="I9" i="7" s="1"/>
  <c r="C9" i="7"/>
  <c r="C8" i="7"/>
  <c r="D8" i="7" s="1"/>
  <c r="E8" i="7" s="1"/>
  <c r="F8" i="7" s="1"/>
  <c r="G8" i="7" s="1"/>
  <c r="H8" i="7" s="1"/>
  <c r="I8" i="7" s="1"/>
  <c r="C7" i="7"/>
  <c r="D7" i="7" s="1"/>
  <c r="E7" i="7" s="1"/>
  <c r="F7" i="7" s="1"/>
  <c r="G7" i="7" s="1"/>
  <c r="H7" i="7" s="1"/>
  <c r="I7" i="7" s="1"/>
  <c r="C6" i="7"/>
  <c r="D6" i="7" s="1"/>
  <c r="E6" i="7" s="1"/>
  <c r="F6" i="7" s="1"/>
  <c r="G6" i="7" s="1"/>
  <c r="H6" i="7" s="1"/>
  <c r="I6" i="7" s="1"/>
  <c r="C5" i="7"/>
  <c r="D5" i="7" s="1"/>
  <c r="E5" i="7" s="1"/>
  <c r="F5" i="7" s="1"/>
  <c r="G5" i="7" s="1"/>
  <c r="H5" i="7" s="1"/>
  <c r="I5" i="7" s="1"/>
  <c r="E4" i="7"/>
  <c r="F4" i="7" s="1"/>
  <c r="G4" i="7" s="1"/>
  <c r="H4" i="7" s="1"/>
  <c r="I4" i="7" s="1"/>
  <c r="C4" i="7"/>
  <c r="D4" i="7" s="1"/>
  <c r="C3" i="7"/>
  <c r="D3" i="7" s="1"/>
  <c r="E3" i="7" s="1"/>
  <c r="F3" i="7" s="1"/>
  <c r="G3" i="7" s="1"/>
  <c r="H3" i="7" s="1"/>
  <c r="I3" i="7" s="1"/>
  <c r="E2" i="7"/>
  <c r="F2" i="7" s="1"/>
  <c r="G2" i="7" s="1"/>
  <c r="H2" i="7" s="1"/>
  <c r="I2" i="7" s="1"/>
  <c r="C2" i="7"/>
  <c r="D2" i="7" s="1"/>
  <c r="E91" i="6"/>
  <c r="E90" i="6"/>
  <c r="E89" i="6"/>
  <c r="K88" i="6"/>
  <c r="E88" i="6"/>
  <c r="E87" i="6"/>
  <c r="K87" i="6" s="1"/>
  <c r="K86" i="6"/>
  <c r="E86" i="6"/>
  <c r="E85" i="6"/>
  <c r="K85" i="6" s="1"/>
  <c r="K84" i="6"/>
  <c r="E84" i="6"/>
  <c r="E83" i="6"/>
  <c r="K83" i="6" s="1"/>
  <c r="K82" i="6"/>
  <c r="E82" i="6"/>
  <c r="E81" i="6"/>
  <c r="K81" i="6" s="1"/>
  <c r="K80" i="6"/>
  <c r="E80" i="6"/>
  <c r="E79" i="6"/>
  <c r="K79" i="6" s="1"/>
  <c r="K78" i="6"/>
  <c r="E78" i="6"/>
  <c r="E77" i="6"/>
  <c r="K77" i="6" s="1"/>
  <c r="K76" i="6"/>
  <c r="E76" i="6"/>
  <c r="E75" i="6"/>
  <c r="K75" i="6" s="1"/>
  <c r="K74" i="6"/>
  <c r="E74" i="6"/>
  <c r="E73" i="6"/>
  <c r="K73" i="6" s="1"/>
  <c r="K72" i="6"/>
  <c r="E72" i="6"/>
  <c r="E71" i="6"/>
  <c r="K71" i="6" s="1"/>
  <c r="K70" i="6"/>
  <c r="E70" i="6"/>
  <c r="E69" i="6"/>
  <c r="K69" i="6" s="1"/>
  <c r="K68" i="6"/>
  <c r="E68" i="6"/>
  <c r="E67" i="6"/>
  <c r="K67" i="6" s="1"/>
  <c r="K66" i="6"/>
  <c r="E66" i="6"/>
  <c r="E65" i="6"/>
  <c r="K65" i="6" s="1"/>
  <c r="K64" i="6"/>
  <c r="E64" i="6"/>
  <c r="E63" i="6"/>
  <c r="K63" i="6" s="1"/>
  <c r="K62" i="6"/>
  <c r="E62" i="6"/>
  <c r="E61" i="6"/>
  <c r="K61" i="6" s="1"/>
  <c r="K60" i="6"/>
  <c r="E60" i="6"/>
  <c r="E59" i="6"/>
  <c r="K59" i="6" s="1"/>
  <c r="K58" i="6"/>
  <c r="E58" i="6"/>
  <c r="E57" i="6"/>
  <c r="K57" i="6" s="1"/>
  <c r="K56" i="6"/>
  <c r="E56" i="6"/>
  <c r="E55" i="6"/>
  <c r="K55" i="6" s="1"/>
  <c r="K54" i="6"/>
  <c r="E54" i="6"/>
  <c r="E53" i="6"/>
  <c r="K53" i="6" s="1"/>
  <c r="K52" i="6"/>
  <c r="E52" i="6"/>
  <c r="E51" i="6"/>
  <c r="K51" i="6" s="1"/>
  <c r="K50" i="6"/>
  <c r="E50" i="6"/>
  <c r="E49" i="6"/>
  <c r="K49" i="6" s="1"/>
  <c r="K48" i="6"/>
  <c r="E48" i="6"/>
  <c r="E47" i="6"/>
  <c r="K47" i="6" s="1"/>
  <c r="K46" i="6"/>
  <c r="E46" i="6"/>
  <c r="E45" i="6"/>
  <c r="K45" i="6" s="1"/>
  <c r="K44" i="6"/>
  <c r="E44" i="6"/>
  <c r="E43" i="6"/>
  <c r="K43" i="6" s="1"/>
  <c r="K42" i="6"/>
  <c r="E42" i="6"/>
  <c r="E41" i="6"/>
  <c r="K41" i="6" s="1"/>
  <c r="K40" i="6"/>
  <c r="E40" i="6"/>
  <c r="E39" i="6"/>
  <c r="K39" i="6" s="1"/>
  <c r="K38" i="6"/>
  <c r="E38" i="6"/>
  <c r="E37" i="6"/>
  <c r="K37" i="6" s="1"/>
  <c r="K36" i="6"/>
  <c r="E36" i="6"/>
  <c r="E35" i="6"/>
  <c r="K35" i="6" s="1"/>
  <c r="K34" i="6"/>
  <c r="E34" i="6"/>
  <c r="E33" i="6"/>
  <c r="K33" i="6" s="1"/>
  <c r="K32" i="6"/>
  <c r="E32" i="6"/>
  <c r="E31" i="6"/>
  <c r="K31" i="6" s="1"/>
  <c r="K30" i="6"/>
  <c r="E30" i="6"/>
  <c r="E29" i="6"/>
  <c r="K29" i="6" s="1"/>
  <c r="K28" i="6"/>
  <c r="E28" i="6"/>
  <c r="E27" i="6"/>
  <c r="K27" i="6" s="1"/>
  <c r="K26" i="6"/>
  <c r="E26" i="6"/>
  <c r="E25" i="6"/>
  <c r="K25" i="6" s="1"/>
  <c r="K24" i="6"/>
  <c r="E24" i="6"/>
  <c r="E23" i="6"/>
  <c r="K23" i="6" s="1"/>
  <c r="K22" i="6"/>
  <c r="E22" i="6"/>
  <c r="E21" i="6"/>
  <c r="K21" i="6" s="1"/>
  <c r="K20" i="6"/>
  <c r="E20" i="6"/>
  <c r="E19" i="6"/>
  <c r="K19" i="6" s="1"/>
  <c r="K18" i="6"/>
  <c r="E18" i="6"/>
  <c r="E17" i="6"/>
  <c r="K17" i="6" s="1"/>
  <c r="K16" i="6"/>
  <c r="E16" i="6"/>
  <c r="E15" i="6"/>
  <c r="K15" i="6" s="1"/>
  <c r="K14" i="6"/>
  <c r="E14" i="6"/>
  <c r="E13" i="6"/>
  <c r="K13" i="6" s="1"/>
  <c r="K12" i="6"/>
  <c r="E12" i="6"/>
  <c r="E11" i="6"/>
  <c r="K11" i="6" s="1"/>
  <c r="K10" i="6"/>
  <c r="E10" i="6"/>
  <c r="E9" i="6"/>
  <c r="K9" i="6" s="1"/>
  <c r="I8" i="6"/>
  <c r="G8" i="6"/>
  <c r="J9" i="6" s="1"/>
  <c r="E8" i="6"/>
  <c r="K8" i="6" s="1"/>
  <c r="I7" i="6"/>
  <c r="E7" i="6"/>
  <c r="K7" i="6" s="1"/>
  <c r="I6" i="6"/>
  <c r="E6" i="6"/>
  <c r="K6" i="6" s="1"/>
  <c r="K5" i="6"/>
  <c r="I5" i="6"/>
  <c r="E5" i="6"/>
  <c r="I4" i="6"/>
  <c r="E4" i="6"/>
  <c r="K4" i="6" s="1"/>
  <c r="I3" i="6"/>
  <c r="E3" i="6"/>
  <c r="E2" i="6"/>
  <c r="K2" i="6" s="1"/>
  <c r="E88" i="5"/>
  <c r="G99" i="5" s="1"/>
  <c r="E87" i="5"/>
  <c r="G87" i="5" s="1"/>
  <c r="G86" i="5"/>
  <c r="E86" i="5"/>
  <c r="E85" i="5"/>
  <c r="G85" i="5" s="1"/>
  <c r="G84" i="5"/>
  <c r="E84" i="5"/>
  <c r="E83" i="5"/>
  <c r="G83" i="5" s="1"/>
  <c r="E82" i="5"/>
  <c r="G82" i="5" s="1"/>
  <c r="E81" i="5"/>
  <c r="G81" i="5" s="1"/>
  <c r="G80" i="5"/>
  <c r="E80" i="5"/>
  <c r="E79" i="5"/>
  <c r="G79" i="5" s="1"/>
  <c r="G78" i="5"/>
  <c r="E78" i="5"/>
  <c r="E77" i="5"/>
  <c r="G77" i="5" s="1"/>
  <c r="E76" i="5"/>
  <c r="G76" i="5" s="1"/>
  <c r="E75" i="5"/>
  <c r="G75" i="5" s="1"/>
  <c r="G74" i="5"/>
  <c r="E74" i="5"/>
  <c r="E73" i="5"/>
  <c r="G73" i="5" s="1"/>
  <c r="G72" i="5"/>
  <c r="E72" i="5"/>
  <c r="E71" i="5"/>
  <c r="G71" i="5" s="1"/>
  <c r="E70" i="5"/>
  <c r="G70" i="5" s="1"/>
  <c r="E69" i="5"/>
  <c r="G69" i="5" s="1"/>
  <c r="G68" i="5"/>
  <c r="E68" i="5"/>
  <c r="E67" i="5"/>
  <c r="G67" i="5" s="1"/>
  <c r="G66" i="5"/>
  <c r="E66" i="5"/>
  <c r="E65" i="5"/>
  <c r="G65" i="5" s="1"/>
  <c r="E64" i="5"/>
  <c r="G64" i="5" s="1"/>
  <c r="E63" i="5"/>
  <c r="G63" i="5" s="1"/>
  <c r="G62" i="5"/>
  <c r="E62" i="5"/>
  <c r="E61" i="5"/>
  <c r="G61" i="5" s="1"/>
  <c r="G60" i="5"/>
  <c r="E60" i="5"/>
  <c r="E59" i="5"/>
  <c r="G59" i="5" s="1"/>
  <c r="E58" i="5"/>
  <c r="G58" i="5" s="1"/>
  <c r="E57" i="5"/>
  <c r="G57" i="5" s="1"/>
  <c r="G56" i="5"/>
  <c r="E56" i="5"/>
  <c r="E55" i="5"/>
  <c r="G55" i="5" s="1"/>
  <c r="G54" i="5"/>
  <c r="E54" i="5"/>
  <c r="E53" i="5"/>
  <c r="G53" i="5" s="1"/>
  <c r="E52" i="5"/>
  <c r="G52" i="5" s="1"/>
  <c r="E51" i="5"/>
  <c r="G51" i="5" s="1"/>
  <c r="G50" i="5"/>
  <c r="E50" i="5"/>
  <c r="E49" i="5"/>
  <c r="G49" i="5" s="1"/>
  <c r="G48" i="5"/>
  <c r="E48" i="5"/>
  <c r="E47" i="5"/>
  <c r="G47" i="5" s="1"/>
  <c r="E46" i="5"/>
  <c r="G46" i="5" s="1"/>
  <c r="E45" i="5"/>
  <c r="G45" i="5" s="1"/>
  <c r="G44" i="5"/>
  <c r="E44" i="5"/>
  <c r="E43" i="5"/>
  <c r="G43" i="5" s="1"/>
  <c r="G42" i="5"/>
  <c r="E42" i="5"/>
  <c r="E41" i="5"/>
  <c r="G41" i="5" s="1"/>
  <c r="E40" i="5"/>
  <c r="G40" i="5" s="1"/>
  <c r="E39" i="5"/>
  <c r="G39" i="5" s="1"/>
  <c r="G38" i="5"/>
  <c r="E38" i="5"/>
  <c r="E37" i="5"/>
  <c r="G37" i="5" s="1"/>
  <c r="G36" i="5"/>
  <c r="E36" i="5"/>
  <c r="E35" i="5"/>
  <c r="G35" i="5" s="1"/>
  <c r="E34" i="5"/>
  <c r="G34" i="5" s="1"/>
  <c r="E33" i="5"/>
  <c r="G33" i="5" s="1"/>
  <c r="G32" i="5"/>
  <c r="E32" i="5"/>
  <c r="E31" i="5"/>
  <c r="G31" i="5" s="1"/>
  <c r="G30" i="5"/>
  <c r="E30" i="5"/>
  <c r="E29" i="5"/>
  <c r="G29" i="5" s="1"/>
  <c r="E28" i="5"/>
  <c r="G28" i="5" s="1"/>
  <c r="E27" i="5"/>
  <c r="G27" i="5" s="1"/>
  <c r="G26" i="5"/>
  <c r="E26" i="5"/>
  <c r="E25" i="5"/>
  <c r="G25" i="5" s="1"/>
  <c r="G24" i="5"/>
  <c r="E24" i="5"/>
  <c r="E23" i="5"/>
  <c r="G23" i="5" s="1"/>
  <c r="E22" i="5"/>
  <c r="G22" i="5" s="1"/>
  <c r="E21" i="5"/>
  <c r="G21" i="5" s="1"/>
  <c r="G20" i="5"/>
  <c r="E20" i="5"/>
  <c r="E19" i="5"/>
  <c r="G19" i="5" s="1"/>
  <c r="G18" i="5"/>
  <c r="E18" i="5"/>
  <c r="E17" i="5"/>
  <c r="G17" i="5" s="1"/>
  <c r="E16" i="5"/>
  <c r="G16" i="5" s="1"/>
  <c r="E15" i="5"/>
  <c r="G15" i="5" s="1"/>
  <c r="G14" i="5"/>
  <c r="E14" i="5"/>
  <c r="E13" i="5"/>
  <c r="G13" i="5" s="1"/>
  <c r="G12" i="5"/>
  <c r="E12" i="5"/>
  <c r="E11" i="5"/>
  <c r="G11" i="5" s="1"/>
  <c r="E10" i="5"/>
  <c r="G10" i="5" s="1"/>
  <c r="E9" i="5"/>
  <c r="G9" i="5" s="1"/>
  <c r="G8" i="5"/>
  <c r="E8" i="5"/>
  <c r="E7" i="5"/>
  <c r="G7" i="5" s="1"/>
  <c r="G6" i="5"/>
  <c r="E6" i="5"/>
  <c r="E5" i="5"/>
  <c r="G5" i="5" s="1"/>
  <c r="E4" i="5"/>
  <c r="G4" i="5" s="1"/>
  <c r="E3" i="5"/>
  <c r="G3" i="5" s="1"/>
  <c r="G2" i="5"/>
  <c r="E2" i="5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G41" i="4"/>
  <c r="G52" i="4" s="1"/>
  <c r="G63" i="4" s="1"/>
  <c r="G74" i="4" s="1"/>
  <c r="G85" i="4" s="1"/>
  <c r="G96" i="4" s="1"/>
  <c r="E41" i="4"/>
  <c r="E40" i="4"/>
  <c r="E39" i="4"/>
  <c r="E38" i="4"/>
  <c r="E37" i="4"/>
  <c r="G36" i="4"/>
  <c r="G47" i="4" s="1"/>
  <c r="G58" i="4" s="1"/>
  <c r="G69" i="4" s="1"/>
  <c r="G80" i="4" s="1"/>
  <c r="G91" i="4" s="1"/>
  <c r="E36" i="4"/>
  <c r="G35" i="4"/>
  <c r="G46" i="4" s="1"/>
  <c r="G57" i="4" s="1"/>
  <c r="G68" i="4" s="1"/>
  <c r="G79" i="4" s="1"/>
  <c r="G90" i="4" s="1"/>
  <c r="E35" i="4"/>
  <c r="E34" i="4"/>
  <c r="E33" i="4"/>
  <c r="E32" i="4"/>
  <c r="E31" i="4"/>
  <c r="G30" i="4"/>
  <c r="E30" i="4"/>
  <c r="G29" i="4"/>
  <c r="G40" i="4" s="1"/>
  <c r="G51" i="4" s="1"/>
  <c r="G62" i="4" s="1"/>
  <c r="G73" i="4" s="1"/>
  <c r="G84" i="4" s="1"/>
  <c r="G95" i="4" s="1"/>
  <c r="E29" i="4"/>
  <c r="E28" i="4"/>
  <c r="E27" i="4"/>
  <c r="E26" i="4"/>
  <c r="G25" i="4"/>
  <c r="E25" i="4"/>
  <c r="G24" i="4"/>
  <c r="E24" i="4"/>
  <c r="G23" i="4"/>
  <c r="G34" i="4" s="1"/>
  <c r="G45" i="4" s="1"/>
  <c r="G56" i="4" s="1"/>
  <c r="G67" i="4" s="1"/>
  <c r="G78" i="4" s="1"/>
  <c r="G89" i="4" s="1"/>
  <c r="G100" i="4" s="1"/>
  <c r="E23" i="4"/>
  <c r="E22" i="4"/>
  <c r="G21" i="4"/>
  <c r="G32" i="4" s="1"/>
  <c r="G43" i="4" s="1"/>
  <c r="G54" i="4" s="1"/>
  <c r="G65" i="4" s="1"/>
  <c r="G76" i="4" s="1"/>
  <c r="G87" i="4" s="1"/>
  <c r="G98" i="4" s="1"/>
  <c r="E21" i="4"/>
  <c r="E20" i="4"/>
  <c r="G19" i="4"/>
  <c r="E19" i="4"/>
  <c r="G18" i="4"/>
  <c r="E18" i="4"/>
  <c r="G17" i="4"/>
  <c r="G28" i="4" s="1"/>
  <c r="G39" i="4" s="1"/>
  <c r="G50" i="4" s="1"/>
  <c r="G61" i="4" s="1"/>
  <c r="G72" i="4" s="1"/>
  <c r="G83" i="4" s="1"/>
  <c r="G94" i="4" s="1"/>
  <c r="E17" i="4"/>
  <c r="E16" i="4"/>
  <c r="G15" i="4"/>
  <c r="G26" i="4" s="1"/>
  <c r="G37" i="4" s="1"/>
  <c r="G48" i="4" s="1"/>
  <c r="G59" i="4" s="1"/>
  <c r="G70" i="4" s="1"/>
  <c r="G81" i="4" s="1"/>
  <c r="G92" i="4" s="1"/>
  <c r="E15" i="4"/>
  <c r="G14" i="4"/>
  <c r="E14" i="4"/>
  <c r="G13" i="4"/>
  <c r="E13" i="4"/>
  <c r="G12" i="4"/>
  <c r="E12" i="4"/>
  <c r="G11" i="4"/>
  <c r="G22" i="4" s="1"/>
  <c r="G33" i="4" s="1"/>
  <c r="G44" i="4" s="1"/>
  <c r="G55" i="4" s="1"/>
  <c r="G66" i="4" s="1"/>
  <c r="G77" i="4" s="1"/>
  <c r="G88" i="4" s="1"/>
  <c r="G99" i="4" s="1"/>
  <c r="E11" i="4"/>
  <c r="G10" i="4"/>
  <c r="E10" i="4"/>
  <c r="G9" i="4"/>
  <c r="G20" i="4" s="1"/>
  <c r="G31" i="4" s="1"/>
  <c r="G42" i="4" s="1"/>
  <c r="G53" i="4" s="1"/>
  <c r="G64" i="4" s="1"/>
  <c r="G75" i="4" s="1"/>
  <c r="G86" i="4" s="1"/>
  <c r="G97" i="4" s="1"/>
  <c r="E9" i="4"/>
  <c r="G8" i="4"/>
  <c r="E8" i="4"/>
  <c r="G7" i="4"/>
  <c r="E7" i="4"/>
  <c r="G6" i="4"/>
  <c r="E6" i="4"/>
  <c r="G5" i="4"/>
  <c r="G16" i="4" s="1"/>
  <c r="E5" i="4"/>
  <c r="G4" i="4"/>
  <c r="E4" i="4"/>
  <c r="G3" i="4"/>
  <c r="E3" i="4"/>
  <c r="K8" i="3"/>
  <c r="G99" i="3"/>
  <c r="G98" i="3"/>
  <c r="G97" i="3"/>
  <c r="G96" i="3"/>
  <c r="G95" i="3"/>
  <c r="G94" i="3"/>
  <c r="G93" i="3"/>
  <c r="G92" i="3"/>
  <c r="G91" i="3"/>
  <c r="G90" i="3"/>
  <c r="G89" i="3"/>
  <c r="G88" i="3"/>
  <c r="E88" i="3"/>
  <c r="G87" i="3"/>
  <c r="E87" i="3"/>
  <c r="G86" i="3"/>
  <c r="E86" i="3"/>
  <c r="G85" i="3"/>
  <c r="E85" i="3"/>
  <c r="G84" i="3"/>
  <c r="E84" i="3"/>
  <c r="G83" i="3"/>
  <c r="E83" i="3"/>
  <c r="G82" i="3"/>
  <c r="E82" i="3"/>
  <c r="G81" i="3"/>
  <c r="E81" i="3"/>
  <c r="G80" i="3"/>
  <c r="E80" i="3"/>
  <c r="G79" i="3"/>
  <c r="E79" i="3"/>
  <c r="G78" i="3"/>
  <c r="E78" i="3"/>
  <c r="G77" i="3"/>
  <c r="E77" i="3"/>
  <c r="G76" i="3"/>
  <c r="E76" i="3"/>
  <c r="G75" i="3"/>
  <c r="E75" i="3"/>
  <c r="G74" i="3"/>
  <c r="E74" i="3"/>
  <c r="G73" i="3"/>
  <c r="E73" i="3"/>
  <c r="G72" i="3"/>
  <c r="E72" i="3"/>
  <c r="G71" i="3"/>
  <c r="E71" i="3"/>
  <c r="G70" i="3"/>
  <c r="E70" i="3"/>
  <c r="G69" i="3"/>
  <c r="E69" i="3"/>
  <c r="G68" i="3"/>
  <c r="E68" i="3"/>
  <c r="G67" i="3"/>
  <c r="E67" i="3"/>
  <c r="G66" i="3"/>
  <c r="E66" i="3"/>
  <c r="G65" i="3"/>
  <c r="E65" i="3"/>
  <c r="G64" i="3"/>
  <c r="E64" i="3"/>
  <c r="G63" i="3"/>
  <c r="E63" i="3"/>
  <c r="G62" i="3"/>
  <c r="E62" i="3"/>
  <c r="G61" i="3"/>
  <c r="E61" i="3"/>
  <c r="G60" i="3"/>
  <c r="E60" i="3"/>
  <c r="G59" i="3"/>
  <c r="E59" i="3"/>
  <c r="G58" i="3"/>
  <c r="E58" i="3"/>
  <c r="G57" i="3"/>
  <c r="E57" i="3"/>
  <c r="G56" i="3"/>
  <c r="E56" i="3"/>
  <c r="G55" i="3"/>
  <c r="E55" i="3"/>
  <c r="G54" i="3"/>
  <c r="E54" i="3"/>
  <c r="G53" i="3"/>
  <c r="E53" i="3"/>
  <c r="G52" i="3"/>
  <c r="E52" i="3"/>
  <c r="G51" i="3"/>
  <c r="E51" i="3"/>
  <c r="G50" i="3"/>
  <c r="E50" i="3"/>
  <c r="G49" i="3"/>
  <c r="E49" i="3"/>
  <c r="G48" i="3"/>
  <c r="E48" i="3"/>
  <c r="G47" i="3"/>
  <c r="E47" i="3"/>
  <c r="G46" i="3"/>
  <c r="E46" i="3"/>
  <c r="G45" i="3"/>
  <c r="E45" i="3"/>
  <c r="G44" i="3"/>
  <c r="E44" i="3"/>
  <c r="G43" i="3"/>
  <c r="E43" i="3"/>
  <c r="G42" i="3"/>
  <c r="E42" i="3"/>
  <c r="G41" i="3"/>
  <c r="E41" i="3"/>
  <c r="G40" i="3"/>
  <c r="E40" i="3"/>
  <c r="G39" i="3"/>
  <c r="E39" i="3"/>
  <c r="G38" i="3"/>
  <c r="E38" i="3"/>
  <c r="G37" i="3"/>
  <c r="E37" i="3"/>
  <c r="G36" i="3"/>
  <c r="E36" i="3"/>
  <c r="G35" i="3"/>
  <c r="E35" i="3"/>
  <c r="G34" i="3"/>
  <c r="E34" i="3"/>
  <c r="G33" i="3"/>
  <c r="E33" i="3"/>
  <c r="G32" i="3"/>
  <c r="E32" i="3"/>
  <c r="G31" i="3"/>
  <c r="E31" i="3"/>
  <c r="G30" i="3"/>
  <c r="E30" i="3"/>
  <c r="G29" i="3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E8" i="3"/>
  <c r="E7" i="3"/>
  <c r="E6" i="3"/>
  <c r="E5" i="3"/>
  <c r="E4" i="3"/>
  <c r="E3" i="3"/>
  <c r="E2" i="3"/>
  <c r="H9" i="6" l="1"/>
  <c r="G10" i="6" s="1"/>
  <c r="I9" i="6"/>
  <c r="L2" i="5"/>
  <c r="G88" i="5"/>
  <c r="G89" i="5"/>
  <c r="G90" i="5"/>
  <c r="G91" i="5"/>
  <c r="G92" i="5"/>
  <c r="G93" i="5"/>
  <c r="G94" i="5"/>
  <c r="G95" i="5"/>
  <c r="G96" i="5"/>
  <c r="G97" i="5"/>
  <c r="G98" i="5"/>
  <c r="G27" i="4"/>
  <c r="G38" i="4" s="1"/>
  <c r="G49" i="4" s="1"/>
  <c r="G60" i="4" s="1"/>
  <c r="G71" i="4" s="1"/>
  <c r="G82" i="4" s="1"/>
  <c r="G93" i="4" s="1"/>
  <c r="I10" i="6" l="1"/>
  <c r="H10" i="6"/>
  <c r="G11" i="6"/>
  <c r="J11" i="6"/>
  <c r="J10" i="6"/>
  <c r="K3" i="4"/>
  <c r="I11" i="6" l="1"/>
  <c r="H11" i="6"/>
  <c r="J12" i="6" s="1"/>
  <c r="G12" i="6"/>
  <c r="Q4" i="1"/>
  <c r="I12" i="6" l="1"/>
  <c r="H12" i="6"/>
  <c r="J13" i="6" s="1"/>
  <c r="G13" i="6"/>
  <c r="P19" i="1"/>
  <c r="I13" i="6" l="1"/>
  <c r="H13" i="6"/>
  <c r="J14" i="6" s="1"/>
  <c r="K2" i="1"/>
  <c r="K3" i="1"/>
  <c r="K4" i="1"/>
  <c r="K5" i="1"/>
  <c r="K6" i="1"/>
  <c r="K7" i="1"/>
  <c r="K8" i="1"/>
  <c r="K9" i="1"/>
  <c r="K10" i="1"/>
  <c r="K11" i="1"/>
  <c r="K12" i="1"/>
  <c r="K16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5" i="1"/>
  <c r="K14" i="1"/>
  <c r="K13" i="1"/>
  <c r="Q5" i="1"/>
  <c r="H31" i="1" s="1" a="1"/>
  <c r="H31" i="1" s="1"/>
  <c r="I31" i="1" s="1"/>
  <c r="Q6" i="1"/>
  <c r="H67" i="1" s="1" a="1"/>
  <c r="H67" i="1" s="1"/>
  <c r="I67" i="1" s="1"/>
  <c r="Q7" i="1"/>
  <c r="H19" i="1" s="1" a="1"/>
  <c r="H19" i="1" s="1"/>
  <c r="I19" i="1" s="1"/>
  <c r="Q8" i="1"/>
  <c r="H55" i="1" s="1" a="1"/>
  <c r="H55" i="1" s="1"/>
  <c r="I55" i="1" s="1"/>
  <c r="Q9" i="1"/>
  <c r="H7" i="1" s="1" a="1"/>
  <c r="H7" i="1" s="1"/>
  <c r="I7" i="1" s="1"/>
  <c r="Q10" i="1"/>
  <c r="H43" i="1" s="1" a="1"/>
  <c r="H43" i="1" s="1"/>
  <c r="I43" i="1" s="1"/>
  <c r="H79" i="1" a="1"/>
  <c r="H79" i="1" s="1"/>
  <c r="I79" i="1" s="1"/>
  <c r="G80" i="1"/>
  <c r="E88" i="1"/>
  <c r="E2" i="1"/>
  <c r="G2" i="1"/>
  <c r="G14" i="6" l="1"/>
  <c r="H56" i="1" a="1"/>
  <c r="H56" i="1" s="1"/>
  <c r="I56" i="1" s="1"/>
  <c r="H58" i="1" a="1"/>
  <c r="H58" i="1" s="1"/>
  <c r="I58" i="1" s="1"/>
  <c r="H68" i="1" a="1"/>
  <c r="H68" i="1" s="1"/>
  <c r="I68" i="1" s="1"/>
  <c r="H90" i="1" a="1"/>
  <c r="H90" i="1" s="1"/>
  <c r="H91" i="1" a="1"/>
  <c r="H91" i="1" s="1"/>
  <c r="H92" i="1" a="1"/>
  <c r="H92" i="1" s="1"/>
  <c r="H96" i="1" a="1"/>
  <c r="H96" i="1" s="1"/>
  <c r="I96" i="1" s="1"/>
  <c r="H97" i="1" a="1"/>
  <c r="H97" i="1" s="1"/>
  <c r="I97" i="1" s="1"/>
  <c r="H20" i="1" a="1"/>
  <c r="H20" i="1" s="1"/>
  <c r="I20" i="1" s="1"/>
  <c r="H23" i="1" a="1"/>
  <c r="H23" i="1" s="1"/>
  <c r="I23" i="1" s="1"/>
  <c r="L58" i="1"/>
  <c r="L19" i="1"/>
  <c r="L31" i="1"/>
  <c r="L7" i="1"/>
  <c r="M7" i="1" s="1"/>
  <c r="L43" i="1"/>
  <c r="L55" i="1"/>
  <c r="H2" i="1" a="1"/>
  <c r="H2" i="1" s="1"/>
  <c r="L79" i="1"/>
  <c r="H46" i="1" a="1"/>
  <c r="H46" i="1" s="1"/>
  <c r="I46" i="1" s="1"/>
  <c r="L56" i="1"/>
  <c r="L68" i="1"/>
  <c r="H93" i="1" a="1"/>
  <c r="H93" i="1" s="1"/>
  <c r="L93" i="1" s="1"/>
  <c r="H9" i="1" a="1"/>
  <c r="H9" i="1" s="1"/>
  <c r="H80" i="1" a="1"/>
  <c r="H80" i="1" s="1"/>
  <c r="H94" i="1" a="1"/>
  <c r="H94" i="1" s="1"/>
  <c r="L94" i="1" s="1"/>
  <c r="H10" i="1" a="1"/>
  <c r="H10" i="1" s="1"/>
  <c r="H11" i="1" a="1"/>
  <c r="H11" i="1" s="1"/>
  <c r="H95" i="1" a="1"/>
  <c r="H95" i="1" s="1"/>
  <c r="L95" i="1" s="1"/>
  <c r="L67" i="1"/>
  <c r="H25" i="1" a="1"/>
  <c r="H25" i="1" s="1"/>
  <c r="H98" i="1" a="1"/>
  <c r="H98" i="1" s="1"/>
  <c r="L98" i="1" s="1"/>
  <c r="H32" i="1" a="1"/>
  <c r="H32" i="1" s="1"/>
  <c r="H99" i="1" a="1"/>
  <c r="H99" i="1" s="1"/>
  <c r="I99" i="1" s="1"/>
  <c r="H37" i="1" a="1"/>
  <c r="H37" i="1" s="1"/>
  <c r="H89" i="1" a="1"/>
  <c r="H89" i="1" s="1"/>
  <c r="L89" i="1" s="1"/>
  <c r="H44" i="1" a="1"/>
  <c r="H44" i="1" s="1"/>
  <c r="I90" i="1"/>
  <c r="L90" i="1"/>
  <c r="I91" i="1"/>
  <c r="L91" i="1"/>
  <c r="L92" i="1"/>
  <c r="I92" i="1"/>
  <c r="L96" i="1"/>
  <c r="H21" i="1" a="1"/>
  <c r="H21" i="1" s="1"/>
  <c r="I21" i="1" s="1"/>
  <c r="H33" i="1" a="1"/>
  <c r="H33" i="1" s="1"/>
  <c r="I33" i="1" s="1"/>
  <c r="H45" i="1" a="1"/>
  <c r="H45" i="1" s="1"/>
  <c r="I45" i="1" s="1"/>
  <c r="H57" i="1" a="1"/>
  <c r="H57" i="1" s="1"/>
  <c r="I57" i="1" s="1"/>
  <c r="H69" i="1" a="1"/>
  <c r="H69" i="1" s="1"/>
  <c r="I69" i="1" s="1"/>
  <c r="H81" i="1" a="1"/>
  <c r="H81" i="1" s="1"/>
  <c r="I81" i="1" s="1"/>
  <c r="H22" i="1" a="1"/>
  <c r="H22" i="1" s="1"/>
  <c r="I22" i="1" s="1"/>
  <c r="H34" i="1" a="1"/>
  <c r="H34" i="1" s="1"/>
  <c r="I34" i="1" s="1"/>
  <c r="H70" i="1" a="1"/>
  <c r="H70" i="1" s="1"/>
  <c r="I70" i="1" s="1"/>
  <c r="H82" i="1" a="1"/>
  <c r="H82" i="1" s="1"/>
  <c r="I82" i="1" s="1"/>
  <c r="H35" i="1" a="1"/>
  <c r="H35" i="1" s="1"/>
  <c r="I35" i="1" s="1"/>
  <c r="H47" i="1" a="1"/>
  <c r="H47" i="1" s="1"/>
  <c r="I47" i="1" s="1"/>
  <c r="H59" i="1" a="1"/>
  <c r="H59" i="1" s="1"/>
  <c r="I59" i="1" s="1"/>
  <c r="H71" i="1" a="1"/>
  <c r="H71" i="1" s="1"/>
  <c r="I71" i="1" s="1"/>
  <c r="H83" i="1" a="1"/>
  <c r="H83" i="1" s="1"/>
  <c r="I83" i="1" s="1"/>
  <c r="H12" i="1" a="1"/>
  <c r="H12" i="1" s="1"/>
  <c r="H24" i="1" a="1"/>
  <c r="H24" i="1" s="1"/>
  <c r="I24" i="1" s="1"/>
  <c r="H36" i="1" a="1"/>
  <c r="H36" i="1" s="1"/>
  <c r="I36" i="1" s="1"/>
  <c r="H48" i="1" a="1"/>
  <c r="H48" i="1" s="1"/>
  <c r="I48" i="1" s="1"/>
  <c r="H60" i="1" a="1"/>
  <c r="H60" i="1" s="1"/>
  <c r="I60" i="1" s="1"/>
  <c r="H72" i="1" a="1"/>
  <c r="H72" i="1" s="1"/>
  <c r="I72" i="1" s="1"/>
  <c r="H84" i="1" a="1"/>
  <c r="H84" i="1" s="1"/>
  <c r="I84" i="1" s="1"/>
  <c r="H13" i="1" a="1"/>
  <c r="H13" i="1" s="1"/>
  <c r="I13" i="1" s="1"/>
  <c r="H49" i="1" a="1"/>
  <c r="H49" i="1" s="1"/>
  <c r="H61" i="1" a="1"/>
  <c r="H61" i="1" s="1"/>
  <c r="H73" i="1" a="1"/>
  <c r="H73" i="1" s="1"/>
  <c r="H85" i="1" a="1"/>
  <c r="H85" i="1" s="1"/>
  <c r="H8" i="1" a="1"/>
  <c r="H8" i="1" s="1"/>
  <c r="H14" i="1" a="1"/>
  <c r="H14" i="1" s="1"/>
  <c r="I14" i="1" s="1"/>
  <c r="H26" i="1" a="1"/>
  <c r="H26" i="1" s="1"/>
  <c r="H38" i="1" a="1"/>
  <c r="H38" i="1" s="1"/>
  <c r="H50" i="1" a="1"/>
  <c r="H50" i="1" s="1"/>
  <c r="H62" i="1" a="1"/>
  <c r="H62" i="1" s="1"/>
  <c r="H74" i="1" a="1"/>
  <c r="H74" i="1" s="1"/>
  <c r="H86" i="1" a="1"/>
  <c r="H86" i="1" s="1"/>
  <c r="H3" i="1" a="1"/>
  <c r="H3" i="1" s="1"/>
  <c r="I3" i="1" s="1"/>
  <c r="H15" i="1" a="1"/>
  <c r="H15" i="1" s="1"/>
  <c r="I15" i="1" s="1"/>
  <c r="H27" i="1" a="1"/>
  <c r="H27" i="1" s="1"/>
  <c r="I27" i="1" s="1"/>
  <c r="H39" i="1" a="1"/>
  <c r="H39" i="1" s="1"/>
  <c r="I39" i="1" s="1"/>
  <c r="H51" i="1" a="1"/>
  <c r="H51" i="1" s="1"/>
  <c r="I51" i="1" s="1"/>
  <c r="H63" i="1" a="1"/>
  <c r="H63" i="1" s="1"/>
  <c r="I63" i="1" s="1"/>
  <c r="H75" i="1" a="1"/>
  <c r="H75" i="1" s="1"/>
  <c r="I75" i="1" s="1"/>
  <c r="H87" i="1" a="1"/>
  <c r="H87" i="1" s="1"/>
  <c r="I87" i="1" s="1"/>
  <c r="H4" i="1" a="1"/>
  <c r="H4" i="1" s="1"/>
  <c r="I4" i="1" s="1"/>
  <c r="H16" i="1" a="1"/>
  <c r="H16" i="1" s="1"/>
  <c r="H28" i="1" a="1"/>
  <c r="H28" i="1" s="1"/>
  <c r="I28" i="1" s="1"/>
  <c r="H40" i="1" a="1"/>
  <c r="H40" i="1" s="1"/>
  <c r="I40" i="1" s="1"/>
  <c r="H52" i="1" a="1"/>
  <c r="H52" i="1" s="1"/>
  <c r="I52" i="1" s="1"/>
  <c r="H64" i="1" a="1"/>
  <c r="H64" i="1" s="1"/>
  <c r="I64" i="1" s="1"/>
  <c r="H76" i="1" a="1"/>
  <c r="H76" i="1" s="1"/>
  <c r="I76" i="1" s="1"/>
  <c r="H88" i="1" a="1"/>
  <c r="H88" i="1" s="1"/>
  <c r="I88" i="1" s="1"/>
  <c r="H5" i="1" a="1"/>
  <c r="H5" i="1" s="1"/>
  <c r="H17" i="1" a="1"/>
  <c r="H17" i="1" s="1"/>
  <c r="I17" i="1" s="1"/>
  <c r="H29" i="1" a="1"/>
  <c r="H29" i="1" s="1"/>
  <c r="I29" i="1" s="1"/>
  <c r="H41" i="1" a="1"/>
  <c r="H41" i="1" s="1"/>
  <c r="I41" i="1" s="1"/>
  <c r="H53" i="1" a="1"/>
  <c r="H53" i="1" s="1"/>
  <c r="I53" i="1" s="1"/>
  <c r="H65" i="1" a="1"/>
  <c r="H65" i="1" s="1"/>
  <c r="I65" i="1" s="1"/>
  <c r="H77" i="1" a="1"/>
  <c r="H77" i="1" s="1"/>
  <c r="I77" i="1" s="1"/>
  <c r="H6" i="1" a="1"/>
  <c r="H6" i="1" s="1"/>
  <c r="H18" i="1" a="1"/>
  <c r="H18" i="1" s="1"/>
  <c r="I18" i="1" s="1"/>
  <c r="H30" i="1" a="1"/>
  <c r="H30" i="1" s="1"/>
  <c r="I30" i="1" s="1"/>
  <c r="H42" i="1" a="1"/>
  <c r="H42" i="1" s="1"/>
  <c r="I42" i="1" s="1"/>
  <c r="H54" i="1" a="1"/>
  <c r="H54" i="1" s="1"/>
  <c r="I54" i="1" s="1"/>
  <c r="H66" i="1" a="1"/>
  <c r="H66" i="1" s="1"/>
  <c r="I66" i="1" s="1"/>
  <c r="H78" i="1" a="1"/>
  <c r="H78" i="1" s="1"/>
  <c r="I78" i="1" s="1"/>
  <c r="I14" i="6" l="1"/>
  <c r="H14" i="6"/>
  <c r="G15" i="6" s="1"/>
  <c r="J15" i="6"/>
  <c r="L20" i="1"/>
  <c r="L97" i="1"/>
  <c r="L84" i="1"/>
  <c r="L54" i="1"/>
  <c r="L23" i="1"/>
  <c r="L65" i="1"/>
  <c r="I5" i="1"/>
  <c r="L5" i="1"/>
  <c r="M5" i="1" s="1"/>
  <c r="I8" i="1"/>
  <c r="L8" i="1"/>
  <c r="M8" i="1" s="1"/>
  <c r="I12" i="1"/>
  <c r="L12" i="1"/>
  <c r="M12" i="1" s="1"/>
  <c r="L60" i="1"/>
  <c r="I2" i="1"/>
  <c r="L2" i="1"/>
  <c r="M2" i="1" s="1"/>
  <c r="I93" i="1"/>
  <c r="I11" i="1"/>
  <c r="L11" i="1"/>
  <c r="M11" i="1" s="1"/>
  <c r="L46" i="1"/>
  <c r="I10" i="1"/>
  <c r="L10" i="1"/>
  <c r="M10" i="1" s="1"/>
  <c r="L45" i="1"/>
  <c r="L99" i="1"/>
  <c r="L30" i="1"/>
  <c r="L3" i="1"/>
  <c r="M3" i="1" s="1"/>
  <c r="I6" i="1"/>
  <c r="L6" i="1"/>
  <c r="M6" i="1" s="1"/>
  <c r="L70" i="1"/>
  <c r="L4" i="1"/>
  <c r="M4" i="1" s="1"/>
  <c r="I9" i="1"/>
  <c r="L9" i="1"/>
  <c r="M9" i="1" s="1"/>
  <c r="L34" i="1"/>
  <c r="I26" i="1"/>
  <c r="L26" i="1"/>
  <c r="L78" i="1"/>
  <c r="L69" i="1"/>
  <c r="L17" i="1"/>
  <c r="I95" i="1"/>
  <c r="L24" i="1"/>
  <c r="L41" i="1"/>
  <c r="L21" i="1"/>
  <c r="L64" i="1"/>
  <c r="I38" i="1"/>
  <c r="L38" i="1"/>
  <c r="I44" i="1"/>
  <c r="L44" i="1"/>
  <c r="I80" i="1"/>
  <c r="L80" i="1"/>
  <c r="L83" i="1"/>
  <c r="L29" i="1"/>
  <c r="L66" i="1"/>
  <c r="L63" i="1"/>
  <c r="I73" i="1"/>
  <c r="L73" i="1"/>
  <c r="L59" i="1"/>
  <c r="L88" i="1"/>
  <c r="L42" i="1"/>
  <c r="L14" i="1"/>
  <c r="M14" i="1" s="1"/>
  <c r="L48" i="1"/>
  <c r="I61" i="1"/>
  <c r="L61" i="1"/>
  <c r="I37" i="1"/>
  <c r="L37" i="1"/>
  <c r="L47" i="1"/>
  <c r="L52" i="1"/>
  <c r="L53" i="1"/>
  <c r="L18" i="1"/>
  <c r="I49" i="1"/>
  <c r="L49" i="1"/>
  <c r="I89" i="1"/>
  <c r="L82" i="1"/>
  <c r="L87" i="1"/>
  <c r="L76" i="1"/>
  <c r="L28" i="1"/>
  <c r="I86" i="1"/>
  <c r="L86" i="1"/>
  <c r="I32" i="1"/>
  <c r="L32" i="1"/>
  <c r="L27" i="1"/>
  <c r="L15" i="1"/>
  <c r="M15" i="1" s="1"/>
  <c r="L39" i="1"/>
  <c r="I74" i="1"/>
  <c r="L74" i="1"/>
  <c r="L22" i="1"/>
  <c r="L72" i="1"/>
  <c r="L51" i="1"/>
  <c r="L77" i="1"/>
  <c r="I85" i="1"/>
  <c r="L85" i="1"/>
  <c r="I16" i="1"/>
  <c r="L16" i="1"/>
  <c r="I62" i="1"/>
  <c r="L62" i="1"/>
  <c r="I98" i="1"/>
  <c r="I94" i="1"/>
  <c r="I25" i="1"/>
  <c r="L25" i="1"/>
  <c r="L81" i="1"/>
  <c r="L71" i="1"/>
  <c r="L36" i="1"/>
  <c r="L40" i="1"/>
  <c r="I50" i="1"/>
  <c r="L50" i="1"/>
  <c r="L13" i="1"/>
  <c r="M13" i="1" s="1"/>
  <c r="L57" i="1"/>
  <c r="L35" i="1"/>
  <c r="L33" i="1"/>
  <c r="L75" i="1"/>
  <c r="I15" i="6" l="1"/>
  <c r="H15" i="6"/>
  <c r="J16" i="6" s="1"/>
  <c r="M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G16" i="6" l="1"/>
  <c r="M17" i="1"/>
  <c r="I16" i="6" l="1"/>
  <c r="H16" i="6"/>
  <c r="J17" i="6"/>
  <c r="G17" i="6"/>
  <c r="M18" i="1"/>
  <c r="I17" i="6" l="1"/>
  <c r="H17" i="6"/>
  <c r="J18" i="6" s="1"/>
  <c r="G18" i="6"/>
  <c r="M19" i="1"/>
  <c r="I18" i="6" l="1"/>
  <c r="H18" i="6"/>
  <c r="J19" i="6"/>
  <c r="G19" i="6"/>
  <c r="M20" i="1"/>
  <c r="I19" i="6" l="1"/>
  <c r="H19" i="6"/>
  <c r="J20" i="6" s="1"/>
  <c r="G20" i="6"/>
  <c r="M21" i="1"/>
  <c r="I20" i="6" l="1"/>
  <c r="H20" i="6"/>
  <c r="J21" i="6"/>
  <c r="G21" i="6"/>
  <c r="M22" i="1"/>
  <c r="I21" i="6" l="1"/>
  <c r="H21" i="6"/>
  <c r="J22" i="6" s="1"/>
  <c r="M23" i="1"/>
  <c r="G22" i="6" l="1"/>
  <c r="M24" i="1"/>
  <c r="I22" i="6" l="1"/>
  <c r="H22" i="6"/>
  <c r="J23" i="6"/>
  <c r="G23" i="6"/>
  <c r="M25" i="1"/>
  <c r="I23" i="6" l="1"/>
  <c r="H23" i="6"/>
  <c r="J24" i="6" s="1"/>
  <c r="M26" i="1"/>
  <c r="G24" i="6" l="1"/>
  <c r="M27" i="1"/>
  <c r="I24" i="6" l="1"/>
  <c r="H24" i="6"/>
  <c r="J25" i="6"/>
  <c r="G25" i="6"/>
  <c r="M28" i="1"/>
  <c r="I25" i="6" l="1"/>
  <c r="H25" i="6"/>
  <c r="J26" i="6" s="1"/>
  <c r="M29" i="1"/>
  <c r="G26" i="6" l="1"/>
  <c r="M30" i="1"/>
  <c r="I26" i="6" l="1"/>
  <c r="H26" i="6"/>
  <c r="J27" i="6"/>
  <c r="G27" i="6"/>
  <c r="M31" i="1"/>
  <c r="I27" i="6" l="1"/>
  <c r="H27" i="6"/>
  <c r="J28" i="6" s="1"/>
  <c r="G28" i="6"/>
  <c r="M32" i="1"/>
  <c r="I28" i="6" l="1"/>
  <c r="H28" i="6"/>
  <c r="J29" i="6"/>
  <c r="G29" i="6"/>
  <c r="M33" i="1"/>
  <c r="I29" i="6" l="1"/>
  <c r="H29" i="6"/>
  <c r="J30" i="6" s="1"/>
  <c r="G30" i="6"/>
  <c r="M34" i="1"/>
  <c r="I30" i="6" l="1"/>
  <c r="H30" i="6"/>
  <c r="J31" i="6" s="1"/>
  <c r="M35" i="1"/>
  <c r="G31" i="6" l="1"/>
  <c r="M36" i="1"/>
  <c r="I31" i="6" l="1"/>
  <c r="H31" i="6"/>
  <c r="J32" i="6" s="1"/>
  <c r="M37" i="1"/>
  <c r="G32" i="6" l="1"/>
  <c r="M38" i="1"/>
  <c r="I32" i="6" l="1"/>
  <c r="H32" i="6"/>
  <c r="J33" i="6"/>
  <c r="G33" i="6"/>
  <c r="M39" i="1"/>
  <c r="I33" i="6" l="1"/>
  <c r="H33" i="6"/>
  <c r="J34" i="6" s="1"/>
  <c r="G34" i="6"/>
  <c r="M40" i="1"/>
  <c r="I34" i="6" l="1"/>
  <c r="H34" i="6"/>
  <c r="J35" i="6"/>
  <c r="G35" i="6"/>
  <c r="M41" i="1"/>
  <c r="I35" i="6" l="1"/>
  <c r="H35" i="6"/>
  <c r="J36" i="6" s="1"/>
  <c r="G36" i="6"/>
  <c r="M42" i="1"/>
  <c r="I36" i="6" l="1"/>
  <c r="H36" i="6"/>
  <c r="J37" i="6"/>
  <c r="G37" i="6"/>
  <c r="M43" i="1"/>
  <c r="I37" i="6" l="1"/>
  <c r="H37" i="6"/>
  <c r="J38" i="6" s="1"/>
  <c r="M44" i="1"/>
  <c r="G38" i="6" l="1"/>
  <c r="M45" i="1"/>
  <c r="I38" i="6" l="1"/>
  <c r="H38" i="6"/>
  <c r="G39" i="6"/>
  <c r="M46" i="1"/>
  <c r="I39" i="6" l="1"/>
  <c r="H39" i="6"/>
  <c r="J40" i="6" s="1"/>
  <c r="G40" i="6"/>
  <c r="J39" i="6"/>
  <c r="M47" i="1"/>
  <c r="I40" i="6" l="1"/>
  <c r="H40" i="6"/>
  <c r="J41" i="6" s="1"/>
  <c r="G41" i="6"/>
  <c r="M48" i="1"/>
  <c r="I41" i="6" l="1"/>
  <c r="H41" i="6"/>
  <c r="J42" i="6" s="1"/>
  <c r="M49" i="1"/>
  <c r="G42" i="6" l="1"/>
  <c r="M50" i="1"/>
  <c r="I42" i="6" l="1"/>
  <c r="H42" i="6"/>
  <c r="J43" i="6"/>
  <c r="G43" i="6"/>
  <c r="M51" i="1"/>
  <c r="I43" i="6" l="1"/>
  <c r="H43" i="6"/>
  <c r="J44" i="6" s="1"/>
  <c r="M52" i="1"/>
  <c r="G44" i="6" l="1"/>
  <c r="M53" i="1"/>
  <c r="I44" i="6" l="1"/>
  <c r="H44" i="6"/>
  <c r="J45" i="6"/>
  <c r="G45" i="6"/>
  <c r="M54" i="1"/>
  <c r="I45" i="6" l="1"/>
  <c r="H45" i="6"/>
  <c r="J46" i="6" s="1"/>
  <c r="G46" i="6"/>
  <c r="M55" i="1"/>
  <c r="I46" i="6" l="1"/>
  <c r="H46" i="6"/>
  <c r="J47" i="6"/>
  <c r="G47" i="6"/>
  <c r="M56" i="1"/>
  <c r="I47" i="6" l="1"/>
  <c r="H47" i="6"/>
  <c r="J48" i="6" s="1"/>
  <c r="G48" i="6"/>
  <c r="M57" i="1"/>
  <c r="I48" i="6" l="1"/>
  <c r="H48" i="6"/>
  <c r="J49" i="6"/>
  <c r="G49" i="6"/>
  <c r="M58" i="1"/>
  <c r="I49" i="6" l="1"/>
  <c r="H49" i="6"/>
  <c r="J50" i="6" s="1"/>
  <c r="M59" i="1"/>
  <c r="G50" i="6" l="1"/>
  <c r="M60" i="1"/>
  <c r="I50" i="6" l="1"/>
  <c r="H50" i="6"/>
  <c r="J51" i="6" s="1"/>
  <c r="M61" i="1"/>
  <c r="G51" i="6" l="1"/>
  <c r="M62" i="1"/>
  <c r="I51" i="6" l="1"/>
  <c r="H51" i="6"/>
  <c r="J52" i="6" s="1"/>
  <c r="M63" i="1"/>
  <c r="G52" i="6" l="1"/>
  <c r="M64" i="1"/>
  <c r="I52" i="6" l="1"/>
  <c r="H52" i="6"/>
  <c r="J53" i="6"/>
  <c r="G53" i="6"/>
  <c r="M65" i="1"/>
  <c r="I53" i="6" l="1"/>
  <c r="H53" i="6"/>
  <c r="J54" i="6" s="1"/>
  <c r="M66" i="1"/>
  <c r="G54" i="6" l="1"/>
  <c r="M67" i="1"/>
  <c r="I54" i="6" l="1"/>
  <c r="H54" i="6"/>
  <c r="J55" i="6"/>
  <c r="G55" i="6"/>
  <c r="M68" i="1"/>
  <c r="I55" i="6" l="1"/>
  <c r="H55" i="6"/>
  <c r="J56" i="6" s="1"/>
  <c r="G56" i="6"/>
  <c r="M69" i="1"/>
  <c r="I56" i="6" l="1"/>
  <c r="H56" i="6"/>
  <c r="J57" i="6"/>
  <c r="G57" i="6"/>
  <c r="M70" i="1"/>
  <c r="I57" i="6" l="1"/>
  <c r="H57" i="6"/>
  <c r="J58" i="6" s="1"/>
  <c r="G58" i="6"/>
  <c r="M71" i="1"/>
  <c r="I58" i="6" l="1"/>
  <c r="H58" i="6"/>
  <c r="J59" i="6" s="1"/>
  <c r="G59" i="6"/>
  <c r="M72" i="1"/>
  <c r="I59" i="6" l="1"/>
  <c r="H59" i="6"/>
  <c r="J60" i="6" s="1"/>
  <c r="M73" i="1"/>
  <c r="G60" i="6" l="1"/>
  <c r="M74" i="1"/>
  <c r="I60" i="6" l="1"/>
  <c r="H60" i="6"/>
  <c r="J61" i="6"/>
  <c r="G61" i="6"/>
  <c r="M75" i="1"/>
  <c r="I61" i="6" l="1"/>
  <c r="H61" i="6"/>
  <c r="J62" i="6" s="1"/>
  <c r="G62" i="6"/>
  <c r="M76" i="1"/>
  <c r="I62" i="6" l="1"/>
  <c r="H62" i="6"/>
  <c r="J63" i="6" s="1"/>
  <c r="M77" i="1"/>
  <c r="G63" i="6" l="1"/>
  <c r="M78" i="1"/>
  <c r="I63" i="6" l="1"/>
  <c r="H63" i="6"/>
  <c r="J64" i="6" s="1"/>
  <c r="G64" i="6"/>
  <c r="M79" i="1"/>
  <c r="I64" i="6" l="1"/>
  <c r="H64" i="6"/>
  <c r="J65" i="6" s="1"/>
  <c r="G65" i="6"/>
  <c r="M80" i="1"/>
  <c r="I65" i="6" l="1"/>
  <c r="H65" i="6"/>
  <c r="J66" i="6" s="1"/>
  <c r="M81" i="1"/>
  <c r="G66" i="6" l="1"/>
  <c r="M82" i="1"/>
  <c r="I66" i="6" l="1"/>
  <c r="H66" i="6"/>
  <c r="J67" i="6" s="1"/>
  <c r="G67" i="6"/>
  <c r="M83" i="1"/>
  <c r="I67" i="6" l="1"/>
  <c r="H67" i="6"/>
  <c r="J68" i="6" s="1"/>
  <c r="M84" i="1"/>
  <c r="G68" i="6" l="1"/>
  <c r="M85" i="1"/>
  <c r="I68" i="6" l="1"/>
  <c r="H68" i="6"/>
  <c r="J69" i="6"/>
  <c r="G69" i="6"/>
  <c r="M86" i="1"/>
  <c r="I69" i="6" l="1"/>
  <c r="H69" i="6"/>
  <c r="J70" i="6" s="1"/>
  <c r="G70" i="6"/>
  <c r="M87" i="1"/>
  <c r="I70" i="6" l="1"/>
  <c r="H70" i="6"/>
  <c r="J71" i="6"/>
  <c r="G71" i="6"/>
  <c r="M88" i="1"/>
  <c r="I71" i="6" l="1"/>
  <c r="H71" i="6"/>
  <c r="G72" i="6"/>
  <c r="M89" i="1"/>
  <c r="J72" i="6" l="1"/>
  <c r="I72" i="6"/>
  <c r="H72" i="6"/>
  <c r="J73" i="6" s="1"/>
  <c r="G73" i="6"/>
  <c r="M90" i="1"/>
  <c r="I73" i="6" l="1"/>
  <c r="H73" i="6"/>
  <c r="J74" i="6" s="1"/>
  <c r="G74" i="6"/>
  <c r="M91" i="1"/>
  <c r="I74" i="6" l="1"/>
  <c r="H74" i="6"/>
  <c r="J75" i="6" s="1"/>
  <c r="M92" i="1"/>
  <c r="G75" i="6" l="1"/>
  <c r="I75" i="6"/>
  <c r="H75" i="6"/>
  <c r="J76" i="6" s="1"/>
  <c r="G76" i="6"/>
  <c r="M93" i="1"/>
  <c r="I76" i="6" l="1"/>
  <c r="H76" i="6"/>
  <c r="J77" i="6"/>
  <c r="G77" i="6"/>
  <c r="M94" i="1"/>
  <c r="I77" i="6" l="1"/>
  <c r="H77" i="6"/>
  <c r="J78" i="6" s="1"/>
  <c r="G78" i="6"/>
  <c r="M95" i="1"/>
  <c r="I78" i="6" l="1"/>
  <c r="H78" i="6"/>
  <c r="G79" i="6"/>
  <c r="M96" i="1"/>
  <c r="J79" i="6" l="1"/>
  <c r="I79" i="6"/>
  <c r="H79" i="6"/>
  <c r="J80" i="6" s="1"/>
  <c r="M97" i="1"/>
  <c r="G80" i="6" l="1"/>
  <c r="M99" i="1"/>
  <c r="M98" i="1"/>
  <c r="I80" i="6" l="1"/>
  <c r="H80" i="6"/>
  <c r="G81" i="6" s="1"/>
  <c r="J81" i="6" l="1"/>
  <c r="I81" i="6"/>
  <c r="H81" i="6"/>
  <c r="J82" i="6" s="1"/>
  <c r="G82" i="6" l="1"/>
  <c r="I82" i="6" l="1"/>
  <c r="H82" i="6"/>
  <c r="J83" i="6"/>
  <c r="G83" i="6"/>
  <c r="I83" i="6" l="1"/>
  <c r="H83" i="6"/>
  <c r="J84" i="6" s="1"/>
  <c r="G84" i="6"/>
  <c r="I84" i="6" l="1"/>
  <c r="H84" i="6"/>
  <c r="J85" i="6"/>
  <c r="G85" i="6"/>
  <c r="I85" i="6" l="1"/>
  <c r="H85" i="6"/>
  <c r="J86" i="6" s="1"/>
  <c r="G86" i="6" l="1"/>
  <c r="I86" i="6" s="1"/>
  <c r="H86" i="6" l="1"/>
  <c r="G87" i="6" s="1"/>
  <c r="H87" i="6" l="1"/>
  <c r="I87" i="6"/>
  <c r="J87" i="6"/>
  <c r="G88" i="6"/>
  <c r="J88" i="6" l="1"/>
  <c r="N8" i="6" s="1"/>
  <c r="I88" i="6"/>
  <c r="H88" i="6"/>
  <c r="G89" i="6" s="1"/>
  <c r="I89" i="6" l="1"/>
  <c r="H89" i="6"/>
  <c r="G90" i="6"/>
  <c r="J89" i="6"/>
  <c r="J90" i="6"/>
  <c r="J91" i="6"/>
  <c r="I90" i="6" l="1"/>
  <c r="H90" i="6"/>
  <c r="G91" i="6"/>
  <c r="J92" i="6"/>
  <c r="I91" i="6" l="1"/>
  <c r="H91" i="6"/>
  <c r="G92" i="6" s="1"/>
  <c r="J93" i="6"/>
  <c r="I92" i="6" l="1"/>
  <c r="H92" i="6"/>
  <c r="G93" i="6"/>
  <c r="J94" i="6"/>
  <c r="I93" i="6" l="1"/>
  <c r="J96" i="6" s="1"/>
  <c r="H93" i="6"/>
  <c r="G94" i="6"/>
  <c r="J95" i="6"/>
  <c r="I94" i="6" l="1"/>
  <c r="J97" i="6" s="1"/>
  <c r="H94" i="6"/>
  <c r="G95" i="6" s="1"/>
  <c r="I95" i="6" l="1"/>
  <c r="J98" i="6" s="1"/>
  <c r="H95" i="6"/>
  <c r="G96" i="6"/>
  <c r="I96" i="6" l="1"/>
  <c r="J99" i="6" s="1"/>
  <c r="H96" i="6"/>
  <c r="G97" i="6" s="1"/>
  <c r="I97" i="6" l="1"/>
  <c r="H97" i="6"/>
  <c r="G98" i="6"/>
  <c r="I98" i="6" l="1"/>
  <c r="H98" i="6"/>
  <c r="G99" i="6"/>
  <c r="I99" i="6" l="1"/>
  <c r="H9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<sst xmlns="http://schemas.openxmlformats.org/spreadsheetml/2006/main" count="232" uniqueCount="90">
  <si>
    <t>WEEK</t>
  </si>
  <si>
    <t>DEMAND</t>
  </si>
  <si>
    <t xml:space="preserve"> TUESDAY BOOKINGS</t>
  </si>
  <si>
    <t xml:space="preserve"> PICKUP RATIO</t>
  </si>
  <si>
    <t>DOW INDEX</t>
  </si>
  <si>
    <t>This spreadsheet supports STUDENT analysis of the case “Marriott Rooms Forecasting” (UVA-QA-0389).</t>
  </si>
  <si>
    <t>1 = Saturday</t>
  </si>
  <si>
    <t xml:space="preserve">2 = Sunday </t>
  </si>
  <si>
    <t xml:space="preserve">3 = Monday </t>
  </si>
  <si>
    <t xml:space="preserve">4 = Tuesday </t>
  </si>
  <si>
    <t xml:space="preserve">5 = Wednesday </t>
  </si>
  <si>
    <t xml:space="preserve">6 = Thursday </t>
  </si>
  <si>
    <t>7 = Friday</t>
  </si>
  <si>
    <r>
      <t>DOW INDICATOR</t>
    </r>
    <r>
      <rPr>
        <vertAlign val="superscript"/>
        <sz val="10"/>
        <rFont val="Times New Roman"/>
        <family val="1"/>
      </rPr>
      <t>1</t>
    </r>
  </si>
  <si>
    <r>
      <rPr>
        <vertAlign val="superscript"/>
        <sz val="10"/>
        <rFont val="Times New Roman"/>
        <family val="1"/>
      </rPr>
      <t xml:space="preserve">1 </t>
    </r>
    <r>
      <rPr>
        <sz val="10"/>
        <rFont val="Times New Roman"/>
        <family val="1"/>
      </rPr>
      <t>DOW Indicator:</t>
    </r>
  </si>
  <si>
    <t>Source: Created by author.</t>
  </si>
  <si>
    <r>
      <rPr>
        <sz val="10"/>
        <rFont val="Garamond"/>
        <family val="1"/>
      </rPr>
      <t xml:space="preserve">This spreadsheet was prepared by Professor Samuel E. Bodily. Copyright © 2011 by the University of Virginia Darden School Foundation, Charlottesville, VA. All rights reserved. </t>
    </r>
    <r>
      <rPr>
        <i/>
        <sz val="10"/>
        <rFont val="Garamond"/>
        <family val="1"/>
      </rPr>
      <t>For customer service inquiries, send an email to</t>
    </r>
    <r>
      <rPr>
        <sz val="10"/>
        <rFont val="Garamond"/>
        <family val="1"/>
      </rPr>
      <t>sales@dardenbusinesspublishing.com</t>
    </r>
    <r>
      <rPr>
        <i/>
        <sz val="10"/>
        <rFont val="Garamond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</t>
    </r>
    <r>
      <rPr>
        <sz val="10"/>
        <rFont val="Garamond"/>
        <family val="1"/>
      </rPr>
      <t xml:space="preserve">Our goal is to publish materials of the highest quality, so please submit any errata to editorial@dardenbusinesspublishing.com.  </t>
    </r>
  </si>
  <si>
    <t>Rev. May 16, 2018</t>
  </si>
  <si>
    <t>Deseasonalized Demand</t>
  </si>
  <si>
    <t>DOW INDICATOR1</t>
  </si>
  <si>
    <t>Grand Total</t>
  </si>
  <si>
    <t>Total</t>
  </si>
  <si>
    <t>Seasonal Index</t>
  </si>
  <si>
    <t>Trend Forecast</t>
  </si>
  <si>
    <t>Reseasonalized Forecast</t>
  </si>
  <si>
    <t>Capped Forecast</t>
  </si>
  <si>
    <t>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</si>
  <si>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</si>
  <si>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</si>
  <si>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</si>
  <si>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</si>
  <si>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</si>
  <si>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</si>
  <si>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</si>
  <si>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</si>
  <si>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</si>
  <si>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</si>
  <si>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</si>
  <si>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</si>
  <si>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</si>
  <si>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</si>
  <si>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</si>
  <si>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</si>
  <si>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</si>
  <si>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</si>
  <si>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</si>
  <si>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</si>
  <si>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</si>
  <si>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</si>
  <si>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</si>
  <si>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</si>
  <si>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Capacity</t>
  </si>
  <si>
    <t>MSE</t>
  </si>
  <si>
    <t>Adjusted Tuesday Bookings</t>
  </si>
  <si>
    <t>Average of Deseasonalized Demand</t>
  </si>
  <si>
    <t>Prior Week Day Forecast</t>
  </si>
  <si>
    <t>-</t>
  </si>
  <si>
    <t>If there is no data on prior week day, we will use Tuesday booking as indicator</t>
  </si>
  <si>
    <t>Using prior weekday as a forecast indicator</t>
  </si>
  <si>
    <t>Exponential, Alpha</t>
  </si>
  <si>
    <t>Solver alpha for min MSE</t>
  </si>
  <si>
    <t>Forecast</t>
  </si>
  <si>
    <t>RESIDUAL OUTPUT</t>
  </si>
  <si>
    <t>Observation</t>
  </si>
  <si>
    <t>Predicted DEMAND</t>
  </si>
  <si>
    <t>Residuals</t>
  </si>
  <si>
    <t>Standard Residuals</t>
  </si>
  <si>
    <t>Base, E</t>
  </si>
  <si>
    <t>Trend, T</t>
  </si>
  <si>
    <t>Seasonal, S</t>
  </si>
  <si>
    <t>Forecast, F</t>
  </si>
  <si>
    <t>Deseasonalized Pickup Ratio</t>
  </si>
  <si>
    <t>a</t>
  </si>
  <si>
    <t>b</t>
  </si>
  <si>
    <t>g</t>
  </si>
  <si>
    <t>Week</t>
  </si>
  <si>
    <t>DOW</t>
  </si>
  <si>
    <t>Dummy_1</t>
  </si>
  <si>
    <t>Dummy_2</t>
  </si>
  <si>
    <t>Dummy_3</t>
  </si>
  <si>
    <t>Dummy_4（Tuesday)</t>
  </si>
  <si>
    <t>Dummy_5</t>
  </si>
  <si>
    <t>Dummy_6</t>
  </si>
  <si>
    <t>Dummy_7</t>
  </si>
  <si>
    <t>Dummy_4</t>
  </si>
  <si>
    <t>Predicted  TUESDAY BOOKINGS</t>
  </si>
  <si>
    <t>Naïve Method</t>
  </si>
  <si>
    <t>Exponential Method, Alpha = 0.3</t>
  </si>
  <si>
    <t>Holt-Winter Method</t>
  </si>
  <si>
    <t>Capped Deseasonalized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</si>
</sst>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"/>
    <numFmt numFmtId="165" formatCode="0.00_)"/>
    <numFmt numFmtId="166" formatCode="0_)"/>
    <numFmt numFmtId="167" formatCode="#,##0.0_);\(#,##0.0\)"/>
    <numFmt numFmtId="168" formatCode="0.000"/>
  </numFmts>
  <fonts count="18">
    <font>
      <sz val="10"/>
      <name val="Courie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vertAlign val="superscript"/>
      <sz val="10"/>
      <name val="Times New Roman"/>
      <family val="1"/>
    </font>
    <font>
      <sz val="11"/>
      <name val="Garamond"/>
      <family val="1"/>
    </font>
    <font>
      <i/>
      <sz val="10"/>
      <name val="Garamond"/>
      <family val="1"/>
    </font>
    <font>
      <sz val="10"/>
      <name val="Garamond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Garamond"/>
      <family val="1"/>
    </font>
    <font>
      <i/>
      <sz val="10"/>
      <name val="Courier"/>
    </font>
    <font>
      <sz val="11"/>
      <name val="Arial"/>
      <family val="2"/>
    </font>
    <font>
      <sz val="10"/>
      <name val="Courier"/>
    </font>
    <font>
      <sz val="11"/>
      <color theme="1"/>
      <name val="Symbol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 style="thin">
        <color rgb="FFABABAB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3" fillId="0" borderId="0"/>
    <xf numFmtId="0" fontId="12" fillId="0" borderId="0"/>
    <xf numFmtId="43" fontId="3" fillId="0" borderId="0" applyFont="0" applyFill="0" applyBorder="0" applyAlignment="0" applyProtection="0"/>
  </cellStyleXfs>
  <cellXfs count="74">
    <xf numFmtId="0" fontId="0" fillId="0" borderId="0" xfId="0"/>
    <xf numFmtId="0" fontId="11" fillId="0" borderId="0" xfId="1"/>
    <xf numFmtId="0" fontId="4" fillId="0" borderId="0" xfId="2" applyFont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10" fontId="2" fillId="0" borderId="0" xfId="0" applyNumberFormat="1" applyFont="1"/>
    <xf numFmtId="37" fontId="2" fillId="0" borderId="0" xfId="0" applyNumberFormat="1" applyFont="1"/>
    <xf numFmtId="0" fontId="6" fillId="0" borderId="0" xfId="0" applyFont="1" applyProtection="1">
      <protection locked="0"/>
    </xf>
    <xf numFmtId="37" fontId="6" fillId="0" borderId="0" xfId="0" applyNumberFormat="1" applyFont="1" applyProtection="1">
      <protection locked="0"/>
    </xf>
    <xf numFmtId="0" fontId="2" fillId="0" borderId="0" xfId="0" applyFont="1" applyAlignment="1">
      <alignment horizontal="right"/>
    </xf>
    <xf numFmtId="164" fontId="6" fillId="0" borderId="0" xfId="0" applyNumberFormat="1" applyFont="1" applyProtection="1">
      <protection locked="0"/>
    </xf>
    <xf numFmtId="0" fontId="2" fillId="0" borderId="0" xfId="0" applyFont="1" applyAlignment="1">
      <alignment horizontal="justify" vertical="center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8" fillId="2" borderId="0" xfId="2" applyFont="1" applyFill="1" applyAlignment="1">
      <alignment horizontal="center" vertical="center" wrapText="1"/>
    </xf>
    <xf numFmtId="0" fontId="13" fillId="0" borderId="0" xfId="1" applyFont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165" fontId="0" fillId="0" borderId="5" xfId="0" applyNumberFormat="1" applyBorder="1"/>
    <xf numFmtId="0" fontId="0" fillId="0" borderId="5" xfId="0" applyBorder="1"/>
    <xf numFmtId="165" fontId="0" fillId="0" borderId="6" xfId="0" applyNumberFormat="1" applyBorder="1"/>
    <xf numFmtId="165" fontId="0" fillId="0" borderId="7" xfId="0" applyNumberFormat="1" applyBorder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/>
    <xf numFmtId="166" fontId="2" fillId="0" borderId="0" xfId="0" applyNumberFormat="1" applyFont="1"/>
    <xf numFmtId="0" fontId="0" fillId="0" borderId="8" xfId="0" applyBorder="1"/>
    <xf numFmtId="0" fontId="14" fillId="0" borderId="9" xfId="0" applyFont="1" applyBorder="1" applyAlignment="1">
      <alignment horizontal="center"/>
    </xf>
    <xf numFmtId="0" fontId="14" fillId="0" borderId="9" xfId="0" applyFont="1" applyBorder="1" applyAlignment="1">
      <alignment horizontal="centerContinuous"/>
    </xf>
    <xf numFmtId="166" fontId="2" fillId="0" borderId="1" xfId="0" applyNumberFormat="1" applyFont="1" applyBorder="1"/>
    <xf numFmtId="165" fontId="6" fillId="0" borderId="0" xfId="0" applyNumberFormat="1" applyFont="1" applyProtection="1">
      <protection locked="0"/>
    </xf>
    <xf numFmtId="0" fontId="6" fillId="0" borderId="0" xfId="0" applyFont="1" applyAlignment="1" applyProtection="1">
      <alignment wrapText="1"/>
      <protection locked="0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37" fontId="2" fillId="0" borderId="0" xfId="0" applyNumberFormat="1" applyFont="1" applyAlignment="1">
      <alignment wrapText="1"/>
    </xf>
    <xf numFmtId="165" fontId="2" fillId="3" borderId="0" xfId="0" applyNumberFormat="1" applyFont="1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12" xfId="0" applyNumberFormat="1" applyBorder="1"/>
    <xf numFmtId="0" fontId="3" fillId="0" borderId="0" xfId="0" applyFont="1"/>
    <xf numFmtId="0" fontId="15" fillId="0" borderId="0" xfId="0" applyFont="1"/>
    <xf numFmtId="165" fontId="15" fillId="0" borderId="0" xfId="0" applyNumberFormat="1" applyFont="1"/>
    <xf numFmtId="0" fontId="2" fillId="0" borderId="0" xfId="0" applyFont="1" applyAlignment="1">
      <alignment horizontal="center"/>
    </xf>
    <xf numFmtId="10" fontId="2" fillId="0" borderId="10" xfId="0" applyNumberFormat="1" applyFont="1" applyBorder="1"/>
    <xf numFmtId="165" fontId="2" fillId="0" borderId="11" xfId="0" applyNumberFormat="1" applyFont="1" applyBorder="1"/>
    <xf numFmtId="3" fontId="2" fillId="0" borderId="0" xfId="0" applyNumberFormat="1" applyFont="1"/>
    <xf numFmtId="3" fontId="2" fillId="0" borderId="1" xfId="0" applyNumberFormat="1" applyFont="1" applyBorder="1"/>
    <xf numFmtId="10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2" fillId="4" borderId="13" xfId="0" applyFont="1" applyFill="1" applyBorder="1" applyAlignment="1">
      <alignment wrapText="1"/>
    </xf>
    <xf numFmtId="0" fontId="2" fillId="0" borderId="14" xfId="0" applyFont="1" applyBorder="1"/>
    <xf numFmtId="3" fontId="2" fillId="0" borderId="14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0" fillId="4" borderId="0" xfId="0" applyFill="1"/>
    <xf numFmtId="0" fontId="14" fillId="0" borderId="0" xfId="0" applyFont="1" applyAlignment="1">
      <alignment horizontal="center"/>
    </xf>
    <xf numFmtId="168" fontId="5" fillId="0" borderId="1" xfId="0" applyNumberFormat="1" applyFont="1" applyBorder="1" applyAlignment="1">
      <alignment horizontal="center"/>
    </xf>
    <xf numFmtId="168" fontId="2" fillId="0" borderId="0" xfId="0" applyNumberFormat="1" applyFont="1"/>
    <xf numFmtId="0" fontId="17" fillId="0" borderId="0" xfId="0" applyFont="1"/>
    <xf numFmtId="0" fontId="0" fillId="4" borderId="15" xfId="0" applyFill="1" applyBorder="1"/>
    <xf numFmtId="168" fontId="2" fillId="0" borderId="1" xfId="0" applyNumberFormat="1" applyFont="1" applyBorder="1"/>
    <xf numFmtId="2" fontId="16" fillId="5" borderId="0" xfId="4" applyNumberFormat="1" applyFont="1" applyFill="1"/>
    <xf numFmtId="43" fontId="2" fillId="6" borderId="0" xfId="4" applyFont="1" applyFill="1"/>
    <xf numFmtId="0" fontId="2" fillId="7" borderId="1" xfId="0" applyFont="1" applyFill="1" applyBorder="1"/>
    <xf numFmtId="1" fontId="0" fillId="0" borderId="0" xfId="0" applyNumberFormat="1"/>
    <xf numFmtId="0" fontId="1" fillId="0" borderId="0" xfId="1" applyFont="1"/>
    <xf numFmtId="0" fontId="9" fillId="0" borderId="0" xfId="3" applyFont="1" applyAlignment="1">
      <alignment horizontal="justify" vertical="top" wrapText="1"/>
    </xf>
    <xf numFmtId="0" fontId="3" fillId="0" borderId="0" xfId="3" applyFont="1" applyAlignment="1">
      <alignment wrapText="1"/>
    </xf>
  </cellXfs>
  <cellStyles count="5">
    <cellStyle name="Comma 2" xfId="4" xr:uid="{3B501658-7E53-4404-9BFB-2718A52C44AE}"/>
    <cellStyle name="Normal" xfId="0" builtinId="0"/>
    <cellStyle name="Normal 2" xfId="1" xr:uid="{86510453-4545-4B7B-ABD2-CA036F90B186}"/>
    <cellStyle name="Normal 2 2" xfId="2" xr:uid="{40F26C12-AB39-4811-B5C1-C368C01F6D9E}"/>
    <cellStyle name="Normal 3" xfId="3" xr:uid="{1D9BBD67-1B80-4A07-8C5C-45A3B076E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'Title Page'!$D$7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'Title Page'!$C$8:$C$12</c:f>
              <c:strCache>
                <c:ptCount val="5"/>
                <c:pt idx="0">
                  <c:v>Naïve Method</c:v>
                </c:pt>
                <c:pt idx="1">
                  <c:v>Exponential Method, Alpha = 0.3</c:v>
                </c:pt>
                <c:pt idx="2">
                  <c:v>Holt-Winter Method</c:v>
                </c:pt>
                <c:pt idx="3">
                  <c:v>Capped Deseasonalized</c:v>
                </c:pt>
                <c:pt idx="4">
                  <c:v>Regression</c:v>
                </c:pt>
              </c:strCache>
            </c:strRef>
          </c:cat>
          <c:val>
            <c:numRef>
              <c:f>'Title Page'!$D$8:$D$12</c:f>
              <c:numCache>
                <c:formatCode>General</c:formatCode>
                <c:ptCount val="5"/>
                <c:pt idx="0">
                  <c:v>145710.03750000001</c:v>
                </c:pt>
                <c:pt idx="1">
                  <c:v>128990.2068559655</c:v>
                </c:pt>
                <c:pt idx="2">
                  <c:v>2422953.7875000001</c:v>
                </c:pt>
                <c:pt idx="3">
                  <c:v>100969.57033921096</c:v>
                </c:pt>
                <c:pt idx="4">
                  <c:v>2346268.6436781608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8-49F8-B421-8E9B0C333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386048"/>
        <c:axId val="1244387488"/>
      </c:barChart>
      <c:catAx>
        <c:axId val="124438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44387488"/>
        <c:crosses val="autoZero"/>
        <c:auto val="1"/>
        <c:lblAlgn val="ctr"/>
        <c:lblOffset val="100"/>
        <c:noMultiLvlLbl val="0"/>
      </c:catAx>
      <c:valAx>
        <c:axId val="12443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4438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'3C_a'!$C$2:$C$99</c:f>
              <c:numCache>
                <c:formatCode>#,##0</c:formatCode>
                <c:ptCount val="98"/>
                <c:pt idx="0">
                  <c:v>1470</c:v>
                </c:pt>
                <c:pt idx="1">
                  <c:v>870</c:v>
                </c:pt>
                <c:pt idx="2">
                  <c:v>986</c:v>
                </c:pt>
                <c:pt idx="3">
                  <c:v>1247</c:v>
                </c:pt>
                <c:pt idx="4">
                  <c:v>1109</c:v>
                </c:pt>
                <c:pt idx="5">
                  <c:v>1197</c:v>
                </c:pt>
                <c:pt idx="6">
                  <c:v>1500</c:v>
                </c:pt>
                <c:pt idx="7">
                  <c:v>1854</c:v>
                </c:pt>
                <c:pt idx="8">
                  <c:v>1489</c:v>
                </c:pt>
                <c:pt idx="9">
                  <c:v>1792</c:v>
                </c:pt>
                <c:pt idx="10">
                  <c:v>1708</c:v>
                </c:pt>
                <c:pt idx="11">
                  <c:v>1787</c:v>
                </c:pt>
                <c:pt idx="12">
                  <c:v>1314</c:v>
                </c:pt>
                <c:pt idx="13">
                  <c:v>1136</c:v>
                </c:pt>
                <c:pt idx="14">
                  <c:v>1537</c:v>
                </c:pt>
                <c:pt idx="15">
                  <c:v>1132</c:v>
                </c:pt>
                <c:pt idx="16">
                  <c:v>1368</c:v>
                </c:pt>
                <c:pt idx="17">
                  <c:v>1488</c:v>
                </c:pt>
                <c:pt idx="18">
                  <c:v>1392</c:v>
                </c:pt>
                <c:pt idx="19">
                  <c:v>1321</c:v>
                </c:pt>
                <c:pt idx="20">
                  <c:v>1469</c:v>
                </c:pt>
                <c:pt idx="21">
                  <c:v>1795</c:v>
                </c:pt>
                <c:pt idx="22">
                  <c:v>1780</c:v>
                </c:pt>
                <c:pt idx="23">
                  <c:v>1841</c:v>
                </c:pt>
                <c:pt idx="24">
                  <c:v>1774</c:v>
                </c:pt>
                <c:pt idx="25">
                  <c:v>1835</c:v>
                </c:pt>
                <c:pt idx="26">
                  <c:v>1847</c:v>
                </c:pt>
                <c:pt idx="27">
                  <c:v>1833</c:v>
                </c:pt>
                <c:pt idx="28">
                  <c:v>1847</c:v>
                </c:pt>
                <c:pt idx="29">
                  <c:v>1680</c:v>
                </c:pt>
                <c:pt idx="30">
                  <c:v>1680</c:v>
                </c:pt>
                <c:pt idx="31">
                  <c:v>1798</c:v>
                </c:pt>
                <c:pt idx="32">
                  <c:v>1843</c:v>
                </c:pt>
                <c:pt idx="33">
                  <c:v>1322</c:v>
                </c:pt>
                <c:pt idx="34">
                  <c:v>1022</c:v>
                </c:pt>
                <c:pt idx="35">
                  <c:v>1298</c:v>
                </c:pt>
                <c:pt idx="36">
                  <c:v>956</c:v>
                </c:pt>
                <c:pt idx="37">
                  <c:v>1236</c:v>
                </c:pt>
                <c:pt idx="38">
                  <c:v>1306</c:v>
                </c:pt>
                <c:pt idx="39">
                  <c:v>1176</c:v>
                </c:pt>
                <c:pt idx="40">
                  <c:v>1134</c:v>
                </c:pt>
                <c:pt idx="41">
                  <c:v>1164</c:v>
                </c:pt>
                <c:pt idx="42">
                  <c:v>1486</c:v>
                </c:pt>
                <c:pt idx="43">
                  <c:v>870</c:v>
                </c:pt>
                <c:pt idx="44">
                  <c:v>1392</c:v>
                </c:pt>
                <c:pt idx="45">
                  <c:v>1747</c:v>
                </c:pt>
                <c:pt idx="46">
                  <c:v>1861</c:v>
                </c:pt>
                <c:pt idx="47">
                  <c:v>1797</c:v>
                </c:pt>
                <c:pt idx="48">
                  <c:v>1719</c:v>
                </c:pt>
                <c:pt idx="49">
                  <c:v>1729</c:v>
                </c:pt>
                <c:pt idx="50">
                  <c:v>1251</c:v>
                </c:pt>
                <c:pt idx="51">
                  <c:v>1682</c:v>
                </c:pt>
                <c:pt idx="52">
                  <c:v>1795</c:v>
                </c:pt>
                <c:pt idx="53">
                  <c:v>1814</c:v>
                </c:pt>
                <c:pt idx="54">
                  <c:v>1772</c:v>
                </c:pt>
                <c:pt idx="55">
                  <c:v>1885</c:v>
                </c:pt>
                <c:pt idx="56">
                  <c:v>1924</c:v>
                </c:pt>
                <c:pt idx="57">
                  <c:v>1591</c:v>
                </c:pt>
                <c:pt idx="58">
                  <c:v>1727</c:v>
                </c:pt>
                <c:pt idx="59">
                  <c:v>1772</c:v>
                </c:pt>
                <c:pt idx="60">
                  <c:v>1748</c:v>
                </c:pt>
                <c:pt idx="61">
                  <c:v>1748</c:v>
                </c:pt>
                <c:pt idx="62">
                  <c:v>1643</c:v>
                </c:pt>
                <c:pt idx="63">
                  <c:v>1765</c:v>
                </c:pt>
                <c:pt idx="64">
                  <c:v>1748</c:v>
                </c:pt>
                <c:pt idx="65">
                  <c:v>1795</c:v>
                </c:pt>
                <c:pt idx="66">
                  <c:v>1672</c:v>
                </c:pt>
                <c:pt idx="67">
                  <c:v>1345</c:v>
                </c:pt>
                <c:pt idx="68">
                  <c:v>1273</c:v>
                </c:pt>
                <c:pt idx="69">
                  <c:v>1600</c:v>
                </c:pt>
                <c:pt idx="70">
                  <c:v>1773</c:v>
                </c:pt>
                <c:pt idx="71">
                  <c:v>1292</c:v>
                </c:pt>
                <c:pt idx="72">
                  <c:v>1753</c:v>
                </c:pt>
                <c:pt idx="73">
                  <c:v>1805</c:v>
                </c:pt>
                <c:pt idx="74">
                  <c:v>1601</c:v>
                </c:pt>
                <c:pt idx="75">
                  <c:v>722</c:v>
                </c:pt>
                <c:pt idx="76">
                  <c:v>889</c:v>
                </c:pt>
                <c:pt idx="77">
                  <c:v>1058</c:v>
                </c:pt>
                <c:pt idx="78">
                  <c:v>887</c:v>
                </c:pt>
                <c:pt idx="79">
                  <c:v>1676</c:v>
                </c:pt>
                <c:pt idx="80">
                  <c:v>1775</c:v>
                </c:pt>
                <c:pt idx="81">
                  <c:v>1759</c:v>
                </c:pt>
                <c:pt idx="82">
                  <c:v>1093</c:v>
                </c:pt>
                <c:pt idx="83">
                  <c:v>1217</c:v>
                </c:pt>
                <c:pt idx="84">
                  <c:v>1542</c:v>
                </c:pt>
                <c:pt idx="85">
                  <c:v>988</c:v>
                </c:pt>
                <c:pt idx="86">
                  <c:v>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3-43BC-B06B-0BC67584908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'3C_a'!$J$2:$J$99</c:f>
              <c:numCache>
                <c:formatCode>0.000</c:formatCode>
                <c:ptCount val="98"/>
                <c:pt idx="7">
                  <c:v>1500</c:v>
                </c:pt>
                <c:pt idx="8">
                  <c:v>2046.3702666043266</c:v>
                </c:pt>
                <c:pt idx="9">
                  <c:v>1798.7258813992191</c:v>
                </c:pt>
                <c:pt idx="10">
                  <c:v>2098.8092528877919</c:v>
                </c:pt>
                <c:pt idx="11">
                  <c:v>1686.8206265928686</c:v>
                </c:pt>
                <c:pt idx="12">
                  <c:v>1721.4619196873271</c:v>
                </c:pt>
                <c:pt idx="13">
                  <c:v>978.11663645652425</c:v>
                </c:pt>
                <c:pt idx="14">
                  <c:v>592.50642657589583</c:v>
                </c:pt>
                <c:pt idx="15">
                  <c:v>1282.0882923350405</c:v>
                </c:pt>
                <c:pt idx="16">
                  <c:v>1283.925633161025</c:v>
                </c:pt>
                <c:pt idx="17">
                  <c:v>1766.9785667935239</c:v>
                </c:pt>
                <c:pt idx="18">
                  <c:v>1901.979418933036</c:v>
                </c:pt>
                <c:pt idx="19">
                  <c:v>1485.5755217171725</c:v>
                </c:pt>
                <c:pt idx="20">
                  <c:v>1240.926598590456</c:v>
                </c:pt>
                <c:pt idx="21">
                  <c:v>1233.4269840840188</c:v>
                </c:pt>
                <c:pt idx="22">
                  <c:v>1434.5668045166935</c:v>
                </c:pt>
                <c:pt idx="23">
                  <c:v>1809.3066105501712</c:v>
                </c:pt>
                <c:pt idx="24">
                  <c:v>2162.3244002553702</c:v>
                </c:pt>
                <c:pt idx="25">
                  <c:v>2193.7882595737124</c:v>
                </c:pt>
                <c:pt idx="26">
                  <c:v>2219.1557169069742</c:v>
                </c:pt>
                <c:pt idx="27">
                  <c:v>2022.3916497733335</c:v>
                </c:pt>
                <c:pt idx="28">
                  <c:v>1617.176108052166</c:v>
                </c:pt>
                <c:pt idx="29">
                  <c:v>1207.2006304078795</c:v>
                </c:pt>
                <c:pt idx="30">
                  <c:v>1087.673306229198</c:v>
                </c:pt>
                <c:pt idx="31">
                  <c:v>1538.5115731289479</c:v>
                </c:pt>
                <c:pt idx="32">
                  <c:v>2255.3539221459769</c:v>
                </c:pt>
                <c:pt idx="33">
                  <c:v>2554.5125605983667</c:v>
                </c:pt>
                <c:pt idx="34">
                  <c:v>1624.7554707003637</c:v>
                </c:pt>
                <c:pt idx="35">
                  <c:v>717.70557836255466</c:v>
                </c:pt>
                <c:pt idx="36">
                  <c:v>653.94262143196966</c:v>
                </c:pt>
                <c:pt idx="37">
                  <c:v>80.635236317324939</c:v>
                </c:pt>
                <c:pt idx="38">
                  <c:v>753.12036307331505</c:v>
                </c:pt>
                <c:pt idx="39">
                  <c:v>1465.9615813914211</c:v>
                </c:pt>
                <c:pt idx="40">
                  <c:v>1845.40091353259</c:v>
                </c:pt>
                <c:pt idx="41">
                  <c:v>2113.9149747723241</c:v>
                </c:pt>
                <c:pt idx="42">
                  <c:v>1820.8478153641913</c:v>
                </c:pt>
                <c:pt idx="43">
                  <c:v>1352.9631269626975</c:v>
                </c:pt>
                <c:pt idx="44">
                  <c:v>-166.36150723669289</c:v>
                </c:pt>
                <c:pt idx="45">
                  <c:v>303.35516112026312</c:v>
                </c:pt>
                <c:pt idx="46">
                  <c:v>1400.5458773438972</c:v>
                </c:pt>
                <c:pt idx="47">
                  <c:v>2516.0679040967648</c:v>
                </c:pt>
                <c:pt idx="48">
                  <c:v>3103.578765301826</c:v>
                </c:pt>
                <c:pt idx="49">
                  <c:v>2971.1098793207293</c:v>
                </c:pt>
                <c:pt idx="50">
                  <c:v>2103.7181311001605</c:v>
                </c:pt>
                <c:pt idx="51">
                  <c:v>550.10090133330732</c:v>
                </c:pt>
                <c:pt idx="52">
                  <c:v>204.49494129038067</c:v>
                </c:pt>
                <c:pt idx="53">
                  <c:v>375.32351555320361</c:v>
                </c:pt>
                <c:pt idx="54">
                  <c:v>1414.9631772750295</c:v>
                </c:pt>
                <c:pt idx="55">
                  <c:v>2747.7724937523963</c:v>
                </c:pt>
                <c:pt idx="56">
                  <c:v>3780.9708277169671</c:v>
                </c:pt>
                <c:pt idx="57">
                  <c:v>3531.6174743825222</c:v>
                </c:pt>
                <c:pt idx="58">
                  <c:v>1970.8744114044375</c:v>
                </c:pt>
                <c:pt idx="59">
                  <c:v>415.92157719506713</c:v>
                </c:pt>
                <c:pt idx="60">
                  <c:v>-471.3936754196535</c:v>
                </c:pt>
                <c:pt idx="61">
                  <c:v>-58.236970463591206</c:v>
                </c:pt>
                <c:pt idx="62">
                  <c:v>1574.6476033573265</c:v>
                </c:pt>
                <c:pt idx="63">
                  <c:v>3211.9621288470553</c:v>
                </c:pt>
                <c:pt idx="64">
                  <c:v>4264.384366517641</c:v>
                </c:pt>
                <c:pt idx="65">
                  <c:v>3808.2043520945581</c:v>
                </c:pt>
                <c:pt idx="66">
                  <c:v>1902.5599015467005</c:v>
                </c:pt>
                <c:pt idx="67">
                  <c:v>-456.78516782821316</c:v>
                </c:pt>
                <c:pt idx="68">
                  <c:v>-1890.0083904489866</c:v>
                </c:pt>
                <c:pt idx="69">
                  <c:v>-1016.3426108739295</c:v>
                </c:pt>
                <c:pt idx="70">
                  <c:v>1931.8676698951112</c:v>
                </c:pt>
                <c:pt idx="71">
                  <c:v>4524.3428669607247</c:v>
                </c:pt>
                <c:pt idx="72">
                  <c:v>4672.0644370164482</c:v>
                </c:pt>
                <c:pt idx="73">
                  <c:v>4014.8104455370085</c:v>
                </c:pt>
                <c:pt idx="74">
                  <c:v>1396.8990749772429</c:v>
                </c:pt>
                <c:pt idx="75">
                  <c:v>-1494.0431232725423</c:v>
                </c:pt>
                <c:pt idx="76">
                  <c:v>-3714.5743729509768</c:v>
                </c:pt>
                <c:pt idx="77">
                  <c:v>-1908.3817982242936</c:v>
                </c:pt>
                <c:pt idx="78">
                  <c:v>1856.3426761722403</c:v>
                </c:pt>
                <c:pt idx="79">
                  <c:v>4928.3869690681749</c:v>
                </c:pt>
                <c:pt idx="80">
                  <c:v>6608.5941315935306</c:v>
                </c:pt>
                <c:pt idx="81">
                  <c:v>4500.3864794887577</c:v>
                </c:pt>
                <c:pt idx="82">
                  <c:v>561.26512991839263</c:v>
                </c:pt>
                <c:pt idx="83">
                  <c:v>-3578.3501048887101</c:v>
                </c:pt>
                <c:pt idx="84">
                  <c:v>-4270.5586988161276</c:v>
                </c:pt>
                <c:pt idx="85">
                  <c:v>-1125.7137777335192</c:v>
                </c:pt>
                <c:pt idx="86">
                  <c:v>2896.6399141213642</c:v>
                </c:pt>
                <c:pt idx="87" formatCode="_(* #,##0.00_);_(* \(#,##0.00\);_(* &quot;-&quot;??_);_(@_)">
                  <c:v>31318.337606153971</c:v>
                </c:pt>
                <c:pt idx="88" formatCode="_(* #,##0.00_);_(* \(#,##0.00\);_(* &quot;-&quot;??_);_(@_)">
                  <c:v>34429.237230439125</c:v>
                </c:pt>
                <c:pt idx="89" formatCode="_(* #,##0.00_);_(* \(#,##0.00\);_(* &quot;-&quot;??_);_(@_)">
                  <c:v>34951.237230439132</c:v>
                </c:pt>
                <c:pt idx="90" formatCode="_(* #,##0.00_);_(* \(#,##0.00\);_(* &quot;-&quot;??_);_(@_)">
                  <c:v>33845.195522930357</c:v>
                </c:pt>
                <c:pt idx="91" formatCode="_(* #,##0.00_);_(* \(#,##0.00\);_(* &quot;-&quot;??_);_(@_)">
                  <c:v>-1382.2510929663952</c:v>
                </c:pt>
                <c:pt idx="92" formatCode="_(* #,##0.00_);_(* \(#,##0.00\);_(* &quot;-&quot;??_);_(@_)">
                  <c:v>6994.8667964686201</c:v>
                </c:pt>
                <c:pt idx="93" formatCode="_(* #,##0.00_);_(* \(#,##0.00\);_(* &quot;-&quot;??_);_(@_)">
                  <c:v>19069.15064530255</c:v>
                </c:pt>
                <c:pt idx="94" formatCode="_(* #,##0.00_);_(* \(#,##0.00\);_(* &quot;-&quot;??_);_(@_)">
                  <c:v>31231.054698013384</c:v>
                </c:pt>
                <c:pt idx="95" formatCode="_(* #,##0.00_);_(* \(#,##0.00\);_(* &quot;-&quot;??_);_(@_)">
                  <c:v>38902.454848057067</c:v>
                </c:pt>
                <c:pt idx="96" formatCode="_(* #,##0.00_);_(* \(#,##0.00\);_(* &quot;-&quot;??_);_(@_)">
                  <c:v>40751.339168399587</c:v>
                </c:pt>
                <c:pt idx="97" formatCode="_(* #,##0.00_);_(* \(#,##0.00\);_(* &quot;-&quot;??_);_(@_)">
                  <c:v>38214.267593139128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3-43BC-B06B-0BC675849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568367"/>
        <c:axId val="1"/>
      </c:lineChart>
      <c:catAx>
        <c:axId val="115056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0" i="0" u="none" strike="noStrike" baseline="0">
                  <a:solidFill>
                    <a:srgbClr val="333333"/>
                  </a:solidFill>
                  <a:latin typeface="Calibri"/>
                  <a:ea typeface="Calibri"/>
                  <a:cs typeface="Calibri"/>
                </a:defRPr>
              </a:pPr>
              <a:endParaRPr lang="en-CN"/>
            </a:p>
          </c:txPr>
        </c:title>
        <c:numFmt formatCode="#,##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056836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Week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'3C_b_dummy variables'!$A$2:$A$99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</c:numCache>
            </c:numRef>
          </c:xVal>
          <c:yVal>
            <c:numRef>
              <c:f>'3C_b_dummy variables'!$N$34:$N$131</c:f>
              <c:numCache>
                <c:formatCode>General</c:formatCode>
                <c:ptCount val="98"/>
                <c:pt idx="0">
                  <c:v>-155.15102040816305</c:v>
                </c:pt>
                <c:pt idx="1">
                  <c:v>-565.5183673469387</c:v>
                </c:pt>
                <c:pt idx="2">
                  <c:v>-554.14285714285688</c:v>
                </c:pt>
                <c:pt idx="3">
                  <c:v>-380.76734693877529</c:v>
                </c:pt>
                <c:pt idx="4">
                  <c:v>-544.3918367346937</c:v>
                </c:pt>
                <c:pt idx="5">
                  <c:v>-328.0163265306121</c:v>
                </c:pt>
                <c:pt idx="6">
                  <c:v>123.35918367346972</c:v>
                </c:pt>
                <c:pt idx="7">
                  <c:v>358.61946624803772</c:v>
                </c:pt>
                <c:pt idx="8">
                  <c:v>146.25211930926207</c:v>
                </c:pt>
                <c:pt idx="9">
                  <c:v>292.62762951334389</c:v>
                </c:pt>
                <c:pt idx="10">
                  <c:v>343.00313971742548</c:v>
                </c:pt>
                <c:pt idx="11">
                  <c:v>307.37864992150708</c:v>
                </c:pt>
                <c:pt idx="12">
                  <c:v>-167.24583987441133</c:v>
                </c:pt>
                <c:pt idx="13">
                  <c:v>-239.87032967032951</c:v>
                </c:pt>
                <c:pt idx="14">
                  <c:v>-228.61004709576127</c:v>
                </c:pt>
                <c:pt idx="15">
                  <c:v>-444.97739403453693</c:v>
                </c:pt>
                <c:pt idx="16">
                  <c:v>-266.60188383045511</c:v>
                </c:pt>
                <c:pt idx="17">
                  <c:v>-198.22637362637352</c:v>
                </c:pt>
                <c:pt idx="18">
                  <c:v>-358.85086342229192</c:v>
                </c:pt>
                <c:pt idx="19">
                  <c:v>-368.47535321821033</c:v>
                </c:pt>
                <c:pt idx="20">
                  <c:v>110.90015698587149</c:v>
                </c:pt>
                <c:pt idx="21">
                  <c:v>193.16043956043973</c:v>
                </c:pt>
                <c:pt idx="22">
                  <c:v>508.79309262166407</c:v>
                </c:pt>
                <c:pt idx="23">
                  <c:v>600.16860282574589</c:v>
                </c:pt>
                <c:pt idx="24">
                  <c:v>497.54411302982749</c:v>
                </c:pt>
                <c:pt idx="25">
                  <c:v>652.91962323390908</c:v>
                </c:pt>
                <c:pt idx="26">
                  <c:v>758.29513343799067</c:v>
                </c:pt>
                <c:pt idx="27">
                  <c:v>839.67064364207249</c:v>
                </c:pt>
                <c:pt idx="28">
                  <c:v>317.93092621664073</c:v>
                </c:pt>
                <c:pt idx="29">
                  <c:v>243.56357927786507</c:v>
                </c:pt>
                <c:pt idx="30">
                  <c:v>459.93908948194689</c:v>
                </c:pt>
                <c:pt idx="31">
                  <c:v>461.31459968602849</c:v>
                </c:pt>
                <c:pt idx="32">
                  <c:v>416.69010989011008</c:v>
                </c:pt>
                <c:pt idx="33">
                  <c:v>-144.93437990580833</c:v>
                </c:pt>
                <c:pt idx="34">
                  <c:v>-417.55886970172651</c:v>
                </c:pt>
                <c:pt idx="35">
                  <c:v>-352.2985871271585</c:v>
                </c:pt>
                <c:pt idx="36">
                  <c:v>-622.66593406593415</c:v>
                </c:pt>
                <c:pt idx="37">
                  <c:v>-456.29042386185233</c:v>
                </c:pt>
                <c:pt idx="38">
                  <c:v>-464.91491365777074</c:v>
                </c:pt>
                <c:pt idx="39">
                  <c:v>-527.53940345368915</c:v>
                </c:pt>
                <c:pt idx="40">
                  <c:v>-546.16389324960755</c:v>
                </c:pt>
                <c:pt idx="41">
                  <c:v>-359.78838304552573</c:v>
                </c:pt>
                <c:pt idx="42">
                  <c:v>-344.5281004709575</c:v>
                </c:pt>
                <c:pt idx="43">
                  <c:v>-718.89544740973315</c:v>
                </c:pt>
                <c:pt idx="44">
                  <c:v>-286.51993720565133</c:v>
                </c:pt>
                <c:pt idx="45">
                  <c:v>67.855572998430262</c:v>
                </c:pt>
                <c:pt idx="46">
                  <c:v>405.23108320251185</c:v>
                </c:pt>
                <c:pt idx="47">
                  <c:v>205.60659340659345</c:v>
                </c:pt>
                <c:pt idx="48">
                  <c:v>239.98210361067527</c:v>
                </c:pt>
                <c:pt idx="49">
                  <c:v>76.242386185243504</c:v>
                </c:pt>
                <c:pt idx="50">
                  <c:v>-391.12496075353215</c:v>
                </c:pt>
                <c:pt idx="51">
                  <c:v>166.25054945054967</c:v>
                </c:pt>
                <c:pt idx="52">
                  <c:v>397.62605965463126</c:v>
                </c:pt>
                <c:pt idx="53">
                  <c:v>494.00156985871286</c:v>
                </c:pt>
                <c:pt idx="54">
                  <c:v>332.37708006279445</c:v>
                </c:pt>
                <c:pt idx="55">
                  <c:v>233.75259026687627</c:v>
                </c:pt>
                <c:pt idx="56">
                  <c:v>372.01287284144428</c:v>
                </c:pt>
                <c:pt idx="57">
                  <c:v>224.64552590266862</c:v>
                </c:pt>
                <c:pt idx="58">
                  <c:v>107.02103610675044</c:v>
                </c:pt>
                <c:pt idx="59">
                  <c:v>162.39654631083204</c:v>
                </c:pt>
                <c:pt idx="60">
                  <c:v>212.77205651491363</c:v>
                </c:pt>
                <c:pt idx="61">
                  <c:v>292.14756671899522</c:v>
                </c:pt>
                <c:pt idx="62">
                  <c:v>454.52307692307704</c:v>
                </c:pt>
                <c:pt idx="63">
                  <c:v>344.78335949764528</c:v>
                </c:pt>
                <c:pt idx="64">
                  <c:v>312.41601255886962</c:v>
                </c:pt>
                <c:pt idx="65">
                  <c:v>212.79152276295144</c:v>
                </c:pt>
                <c:pt idx="66">
                  <c:v>54.167032967033037</c:v>
                </c:pt>
                <c:pt idx="67">
                  <c:v>-331.45745682888537</c:v>
                </c:pt>
                <c:pt idx="68">
                  <c:v>-268.08194662480378</c:v>
                </c:pt>
                <c:pt idx="69">
                  <c:v>180.29356357927804</c:v>
                </c:pt>
                <c:pt idx="70">
                  <c:v>191.55384615384628</c:v>
                </c:pt>
                <c:pt idx="71">
                  <c:v>-110.81350078492937</c:v>
                </c:pt>
                <c:pt idx="72">
                  <c:v>343.56200941915245</c:v>
                </c:pt>
                <c:pt idx="73">
                  <c:v>265.93751962323404</c:v>
                </c:pt>
                <c:pt idx="74">
                  <c:v>46.313029827315631</c:v>
                </c:pt>
                <c:pt idx="75">
                  <c:v>-719.31145996860278</c:v>
                </c:pt>
                <c:pt idx="76">
                  <c:v>-438.93594976452096</c:v>
                </c:pt>
                <c:pt idx="77">
                  <c:v>-634.67566718995272</c:v>
                </c:pt>
                <c:pt idx="78">
                  <c:v>-568.04301412872837</c:v>
                </c:pt>
                <c:pt idx="79">
                  <c:v>278.33249607535345</c:v>
                </c:pt>
                <c:pt idx="80">
                  <c:v>353.70800627943504</c:v>
                </c:pt>
                <c:pt idx="81">
                  <c:v>373.08351648351663</c:v>
                </c:pt>
                <c:pt idx="82">
                  <c:v>-394.54097331240177</c:v>
                </c:pt>
                <c:pt idx="83">
                  <c:v>-309.16546310831995</c:v>
                </c:pt>
                <c:pt idx="84">
                  <c:v>-203.90518053375195</c:v>
                </c:pt>
                <c:pt idx="85">
                  <c:v>-524.2725274725276</c:v>
                </c:pt>
                <c:pt idx="86">
                  <c:v>-75.897017268445779</c:v>
                </c:pt>
                <c:pt idx="87">
                  <c:v>225.47849293563581</c:v>
                </c:pt>
                <c:pt idx="88">
                  <c:v>259.85400313971741</c:v>
                </c:pt>
                <c:pt idx="89">
                  <c:v>-210.770486656201</c:v>
                </c:pt>
                <c:pt idx="90">
                  <c:v>-212.39497645211918</c:v>
                </c:pt>
                <c:pt idx="91">
                  <c:v>64.865306122449056</c:v>
                </c:pt>
                <c:pt idx="92">
                  <c:v>325.4979591836734</c:v>
                </c:pt>
                <c:pt idx="93">
                  <c:v>397.87346938775522</c:v>
                </c:pt>
                <c:pt idx="94">
                  <c:v>256.24897959183681</c:v>
                </c:pt>
                <c:pt idx="95">
                  <c:v>-389.37551020408159</c:v>
                </c:pt>
                <c:pt idx="96">
                  <c:v>-549</c:v>
                </c:pt>
                <c:pt idx="97">
                  <c:v>-188.62448979591818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3-49A7-A3FD-EAD54C2A7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045151"/>
        <c:axId val="1"/>
      </c:scatterChart>
      <c:valAx>
        <c:axId val="1152045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Week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204515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'3C_b_dummy variables'!$C$2:$C$99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variables'!$N$34:$N$131</c:f>
              <c:numCache>
                <c:formatCode>General</c:formatCode>
                <c:ptCount val="98"/>
                <c:pt idx="0">
                  <c:v>-155.15102040816305</c:v>
                </c:pt>
                <c:pt idx="1">
                  <c:v>-565.5183673469387</c:v>
                </c:pt>
                <c:pt idx="2">
                  <c:v>-554.14285714285688</c:v>
                </c:pt>
                <c:pt idx="3">
                  <c:v>-380.76734693877529</c:v>
                </c:pt>
                <c:pt idx="4">
                  <c:v>-544.3918367346937</c:v>
                </c:pt>
                <c:pt idx="5">
                  <c:v>-328.0163265306121</c:v>
                </c:pt>
                <c:pt idx="6">
                  <c:v>123.35918367346972</c:v>
                </c:pt>
                <c:pt idx="7">
                  <c:v>358.61946624803772</c:v>
                </c:pt>
                <c:pt idx="8">
                  <c:v>146.25211930926207</c:v>
                </c:pt>
                <c:pt idx="9">
                  <c:v>292.62762951334389</c:v>
                </c:pt>
                <c:pt idx="10">
                  <c:v>343.00313971742548</c:v>
                </c:pt>
                <c:pt idx="11">
                  <c:v>307.37864992150708</c:v>
                </c:pt>
                <c:pt idx="12">
                  <c:v>-167.24583987441133</c:v>
                </c:pt>
                <c:pt idx="13">
                  <c:v>-239.87032967032951</c:v>
                </c:pt>
                <c:pt idx="14">
                  <c:v>-228.61004709576127</c:v>
                </c:pt>
                <c:pt idx="15">
                  <c:v>-444.97739403453693</c:v>
                </c:pt>
                <c:pt idx="16">
                  <c:v>-266.60188383045511</c:v>
                </c:pt>
                <c:pt idx="17">
                  <c:v>-198.22637362637352</c:v>
                </c:pt>
                <c:pt idx="18">
                  <c:v>-358.85086342229192</c:v>
                </c:pt>
                <c:pt idx="19">
                  <c:v>-368.47535321821033</c:v>
                </c:pt>
                <c:pt idx="20">
                  <c:v>110.90015698587149</c:v>
                </c:pt>
                <c:pt idx="21">
                  <c:v>193.16043956043973</c:v>
                </c:pt>
                <c:pt idx="22">
                  <c:v>508.79309262166407</c:v>
                </c:pt>
                <c:pt idx="23">
                  <c:v>600.16860282574589</c:v>
                </c:pt>
                <c:pt idx="24">
                  <c:v>497.54411302982749</c:v>
                </c:pt>
                <c:pt idx="25">
                  <c:v>652.91962323390908</c:v>
                </c:pt>
                <c:pt idx="26">
                  <c:v>758.29513343799067</c:v>
                </c:pt>
                <c:pt idx="27">
                  <c:v>839.67064364207249</c:v>
                </c:pt>
                <c:pt idx="28">
                  <c:v>317.93092621664073</c:v>
                </c:pt>
                <c:pt idx="29">
                  <c:v>243.56357927786507</c:v>
                </c:pt>
                <c:pt idx="30">
                  <c:v>459.93908948194689</c:v>
                </c:pt>
                <c:pt idx="31">
                  <c:v>461.31459968602849</c:v>
                </c:pt>
                <c:pt idx="32">
                  <c:v>416.69010989011008</c:v>
                </c:pt>
                <c:pt idx="33">
                  <c:v>-144.93437990580833</c:v>
                </c:pt>
                <c:pt idx="34">
                  <c:v>-417.55886970172651</c:v>
                </c:pt>
                <c:pt idx="35">
                  <c:v>-352.2985871271585</c:v>
                </c:pt>
                <c:pt idx="36">
                  <c:v>-622.66593406593415</c:v>
                </c:pt>
                <c:pt idx="37">
                  <c:v>-456.29042386185233</c:v>
                </c:pt>
                <c:pt idx="38">
                  <c:v>-464.91491365777074</c:v>
                </c:pt>
                <c:pt idx="39">
                  <c:v>-527.53940345368915</c:v>
                </c:pt>
                <c:pt idx="40">
                  <c:v>-546.16389324960755</c:v>
                </c:pt>
                <c:pt idx="41">
                  <c:v>-359.78838304552573</c:v>
                </c:pt>
                <c:pt idx="42">
                  <c:v>-344.5281004709575</c:v>
                </c:pt>
                <c:pt idx="43">
                  <c:v>-718.89544740973315</c:v>
                </c:pt>
                <c:pt idx="44">
                  <c:v>-286.51993720565133</c:v>
                </c:pt>
                <c:pt idx="45">
                  <c:v>67.855572998430262</c:v>
                </c:pt>
                <c:pt idx="46">
                  <c:v>405.23108320251185</c:v>
                </c:pt>
                <c:pt idx="47">
                  <c:v>205.60659340659345</c:v>
                </c:pt>
                <c:pt idx="48">
                  <c:v>239.98210361067527</c:v>
                </c:pt>
                <c:pt idx="49">
                  <c:v>76.242386185243504</c:v>
                </c:pt>
                <c:pt idx="50">
                  <c:v>-391.12496075353215</c:v>
                </c:pt>
                <c:pt idx="51">
                  <c:v>166.25054945054967</c:v>
                </c:pt>
                <c:pt idx="52">
                  <c:v>397.62605965463126</c:v>
                </c:pt>
                <c:pt idx="53">
                  <c:v>494.00156985871286</c:v>
                </c:pt>
                <c:pt idx="54">
                  <c:v>332.37708006279445</c:v>
                </c:pt>
                <c:pt idx="55">
                  <c:v>233.75259026687627</c:v>
                </c:pt>
                <c:pt idx="56">
                  <c:v>372.01287284144428</c:v>
                </c:pt>
                <c:pt idx="57">
                  <c:v>224.64552590266862</c:v>
                </c:pt>
                <c:pt idx="58">
                  <c:v>107.02103610675044</c:v>
                </c:pt>
                <c:pt idx="59">
                  <c:v>162.39654631083204</c:v>
                </c:pt>
                <c:pt idx="60">
                  <c:v>212.77205651491363</c:v>
                </c:pt>
                <c:pt idx="61">
                  <c:v>292.14756671899522</c:v>
                </c:pt>
                <c:pt idx="62">
                  <c:v>454.52307692307704</c:v>
                </c:pt>
                <c:pt idx="63">
                  <c:v>344.78335949764528</c:v>
                </c:pt>
                <c:pt idx="64">
                  <c:v>312.41601255886962</c:v>
                </c:pt>
                <c:pt idx="65">
                  <c:v>212.79152276295144</c:v>
                </c:pt>
                <c:pt idx="66">
                  <c:v>54.167032967033037</c:v>
                </c:pt>
                <c:pt idx="67">
                  <c:v>-331.45745682888537</c:v>
                </c:pt>
                <c:pt idx="68">
                  <c:v>-268.08194662480378</c:v>
                </c:pt>
                <c:pt idx="69">
                  <c:v>180.29356357927804</c:v>
                </c:pt>
                <c:pt idx="70">
                  <c:v>191.55384615384628</c:v>
                </c:pt>
                <c:pt idx="71">
                  <c:v>-110.81350078492937</c:v>
                </c:pt>
                <c:pt idx="72">
                  <c:v>343.56200941915245</c:v>
                </c:pt>
                <c:pt idx="73">
                  <c:v>265.93751962323404</c:v>
                </c:pt>
                <c:pt idx="74">
                  <c:v>46.313029827315631</c:v>
                </c:pt>
                <c:pt idx="75">
                  <c:v>-719.31145996860278</c:v>
                </c:pt>
                <c:pt idx="76">
                  <c:v>-438.93594976452096</c:v>
                </c:pt>
                <c:pt idx="77">
                  <c:v>-634.67566718995272</c:v>
                </c:pt>
                <c:pt idx="78">
                  <c:v>-568.04301412872837</c:v>
                </c:pt>
                <c:pt idx="79">
                  <c:v>278.33249607535345</c:v>
                </c:pt>
                <c:pt idx="80">
                  <c:v>353.70800627943504</c:v>
                </c:pt>
                <c:pt idx="81">
                  <c:v>373.08351648351663</c:v>
                </c:pt>
                <c:pt idx="82">
                  <c:v>-394.54097331240177</c:v>
                </c:pt>
                <c:pt idx="83">
                  <c:v>-309.16546310831995</c:v>
                </c:pt>
                <c:pt idx="84">
                  <c:v>-203.90518053375195</c:v>
                </c:pt>
                <c:pt idx="85">
                  <c:v>-524.2725274725276</c:v>
                </c:pt>
                <c:pt idx="86">
                  <c:v>-75.897017268445779</c:v>
                </c:pt>
                <c:pt idx="87">
                  <c:v>225.47849293563581</c:v>
                </c:pt>
                <c:pt idx="88">
                  <c:v>259.85400313971741</c:v>
                </c:pt>
                <c:pt idx="89">
                  <c:v>-210.770486656201</c:v>
                </c:pt>
                <c:pt idx="90">
                  <c:v>-212.39497645211918</c:v>
                </c:pt>
                <c:pt idx="91">
                  <c:v>64.865306122449056</c:v>
                </c:pt>
                <c:pt idx="92">
                  <c:v>325.4979591836734</c:v>
                </c:pt>
                <c:pt idx="93">
                  <c:v>397.87346938775522</c:v>
                </c:pt>
                <c:pt idx="94">
                  <c:v>256.24897959183681</c:v>
                </c:pt>
                <c:pt idx="95">
                  <c:v>-389.37551020408159</c:v>
                </c:pt>
                <c:pt idx="96">
                  <c:v>-549</c:v>
                </c:pt>
                <c:pt idx="97">
                  <c:v>-188.62448979591818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5-4DF5-9958-3205F8E9A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591583"/>
        <c:axId val="1"/>
      </c:scatterChart>
      <c:valAx>
        <c:axId val="1152591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259158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'3C_b_dummy variables'!$D$2:$D$99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variables'!$N$34:$N$131</c:f>
              <c:numCache>
                <c:formatCode>General</c:formatCode>
                <c:ptCount val="98"/>
                <c:pt idx="0">
                  <c:v>-155.15102040816305</c:v>
                </c:pt>
                <c:pt idx="1">
                  <c:v>-565.5183673469387</c:v>
                </c:pt>
                <c:pt idx="2">
                  <c:v>-554.14285714285688</c:v>
                </c:pt>
                <c:pt idx="3">
                  <c:v>-380.76734693877529</c:v>
                </c:pt>
                <c:pt idx="4">
                  <c:v>-544.3918367346937</c:v>
                </c:pt>
                <c:pt idx="5">
                  <c:v>-328.0163265306121</c:v>
                </c:pt>
                <c:pt idx="6">
                  <c:v>123.35918367346972</c:v>
                </c:pt>
                <c:pt idx="7">
                  <c:v>358.61946624803772</c:v>
                </c:pt>
                <c:pt idx="8">
                  <c:v>146.25211930926207</c:v>
                </c:pt>
                <c:pt idx="9">
                  <c:v>292.62762951334389</c:v>
                </c:pt>
                <c:pt idx="10">
                  <c:v>343.00313971742548</c:v>
                </c:pt>
                <c:pt idx="11">
                  <c:v>307.37864992150708</c:v>
                </c:pt>
                <c:pt idx="12">
                  <c:v>-167.24583987441133</c:v>
                </c:pt>
                <c:pt idx="13">
                  <c:v>-239.87032967032951</c:v>
                </c:pt>
                <c:pt idx="14">
                  <c:v>-228.61004709576127</c:v>
                </c:pt>
                <c:pt idx="15">
                  <c:v>-444.97739403453693</c:v>
                </c:pt>
                <c:pt idx="16">
                  <c:v>-266.60188383045511</c:v>
                </c:pt>
                <c:pt idx="17">
                  <c:v>-198.22637362637352</c:v>
                </c:pt>
                <c:pt idx="18">
                  <c:v>-358.85086342229192</c:v>
                </c:pt>
                <c:pt idx="19">
                  <c:v>-368.47535321821033</c:v>
                </c:pt>
                <c:pt idx="20">
                  <c:v>110.90015698587149</c:v>
                </c:pt>
                <c:pt idx="21">
                  <c:v>193.16043956043973</c:v>
                </c:pt>
                <c:pt idx="22">
                  <c:v>508.79309262166407</c:v>
                </c:pt>
                <c:pt idx="23">
                  <c:v>600.16860282574589</c:v>
                </c:pt>
                <c:pt idx="24">
                  <c:v>497.54411302982749</c:v>
                </c:pt>
                <c:pt idx="25">
                  <c:v>652.91962323390908</c:v>
                </c:pt>
                <c:pt idx="26">
                  <c:v>758.29513343799067</c:v>
                </c:pt>
                <c:pt idx="27">
                  <c:v>839.67064364207249</c:v>
                </c:pt>
                <c:pt idx="28">
                  <c:v>317.93092621664073</c:v>
                </c:pt>
                <c:pt idx="29">
                  <c:v>243.56357927786507</c:v>
                </c:pt>
                <c:pt idx="30">
                  <c:v>459.93908948194689</c:v>
                </c:pt>
                <c:pt idx="31">
                  <c:v>461.31459968602849</c:v>
                </c:pt>
                <c:pt idx="32">
                  <c:v>416.69010989011008</c:v>
                </c:pt>
                <c:pt idx="33">
                  <c:v>-144.93437990580833</c:v>
                </c:pt>
                <c:pt idx="34">
                  <c:v>-417.55886970172651</c:v>
                </c:pt>
                <c:pt idx="35">
                  <c:v>-352.2985871271585</c:v>
                </c:pt>
                <c:pt idx="36">
                  <c:v>-622.66593406593415</c:v>
                </c:pt>
                <c:pt idx="37">
                  <c:v>-456.29042386185233</c:v>
                </c:pt>
                <c:pt idx="38">
                  <c:v>-464.91491365777074</c:v>
                </c:pt>
                <c:pt idx="39">
                  <c:v>-527.53940345368915</c:v>
                </c:pt>
                <c:pt idx="40">
                  <c:v>-546.16389324960755</c:v>
                </c:pt>
                <c:pt idx="41">
                  <c:v>-359.78838304552573</c:v>
                </c:pt>
                <c:pt idx="42">
                  <c:v>-344.5281004709575</c:v>
                </c:pt>
                <c:pt idx="43">
                  <c:v>-718.89544740973315</c:v>
                </c:pt>
                <c:pt idx="44">
                  <c:v>-286.51993720565133</c:v>
                </c:pt>
                <c:pt idx="45">
                  <c:v>67.855572998430262</c:v>
                </c:pt>
                <c:pt idx="46">
                  <c:v>405.23108320251185</c:v>
                </c:pt>
                <c:pt idx="47">
                  <c:v>205.60659340659345</c:v>
                </c:pt>
                <c:pt idx="48">
                  <c:v>239.98210361067527</c:v>
                </c:pt>
                <c:pt idx="49">
                  <c:v>76.242386185243504</c:v>
                </c:pt>
                <c:pt idx="50">
                  <c:v>-391.12496075353215</c:v>
                </c:pt>
                <c:pt idx="51">
                  <c:v>166.25054945054967</c:v>
                </c:pt>
                <c:pt idx="52">
                  <c:v>397.62605965463126</c:v>
                </c:pt>
                <c:pt idx="53">
                  <c:v>494.00156985871286</c:v>
                </c:pt>
                <c:pt idx="54">
                  <c:v>332.37708006279445</c:v>
                </c:pt>
                <c:pt idx="55">
                  <c:v>233.75259026687627</c:v>
                </c:pt>
                <c:pt idx="56">
                  <c:v>372.01287284144428</c:v>
                </c:pt>
                <c:pt idx="57">
                  <c:v>224.64552590266862</c:v>
                </c:pt>
                <c:pt idx="58">
                  <c:v>107.02103610675044</c:v>
                </c:pt>
                <c:pt idx="59">
                  <c:v>162.39654631083204</c:v>
                </c:pt>
                <c:pt idx="60">
                  <c:v>212.77205651491363</c:v>
                </c:pt>
                <c:pt idx="61">
                  <c:v>292.14756671899522</c:v>
                </c:pt>
                <c:pt idx="62">
                  <c:v>454.52307692307704</c:v>
                </c:pt>
                <c:pt idx="63">
                  <c:v>344.78335949764528</c:v>
                </c:pt>
                <c:pt idx="64">
                  <c:v>312.41601255886962</c:v>
                </c:pt>
                <c:pt idx="65">
                  <c:v>212.79152276295144</c:v>
                </c:pt>
                <c:pt idx="66">
                  <c:v>54.167032967033037</c:v>
                </c:pt>
                <c:pt idx="67">
                  <c:v>-331.45745682888537</c:v>
                </c:pt>
                <c:pt idx="68">
                  <c:v>-268.08194662480378</c:v>
                </c:pt>
                <c:pt idx="69">
                  <c:v>180.29356357927804</c:v>
                </c:pt>
                <c:pt idx="70">
                  <c:v>191.55384615384628</c:v>
                </c:pt>
                <c:pt idx="71">
                  <c:v>-110.81350078492937</c:v>
                </c:pt>
                <c:pt idx="72">
                  <c:v>343.56200941915245</c:v>
                </c:pt>
                <c:pt idx="73">
                  <c:v>265.93751962323404</c:v>
                </c:pt>
                <c:pt idx="74">
                  <c:v>46.313029827315631</c:v>
                </c:pt>
                <c:pt idx="75">
                  <c:v>-719.31145996860278</c:v>
                </c:pt>
                <c:pt idx="76">
                  <c:v>-438.93594976452096</c:v>
                </c:pt>
                <c:pt idx="77">
                  <c:v>-634.67566718995272</c:v>
                </c:pt>
                <c:pt idx="78">
                  <c:v>-568.04301412872837</c:v>
                </c:pt>
                <c:pt idx="79">
                  <c:v>278.33249607535345</c:v>
                </c:pt>
                <c:pt idx="80">
                  <c:v>353.70800627943504</c:v>
                </c:pt>
                <c:pt idx="81">
                  <c:v>373.08351648351663</c:v>
                </c:pt>
                <c:pt idx="82">
                  <c:v>-394.54097331240177</c:v>
                </c:pt>
                <c:pt idx="83">
                  <c:v>-309.16546310831995</c:v>
                </c:pt>
                <c:pt idx="84">
                  <c:v>-203.90518053375195</c:v>
                </c:pt>
                <c:pt idx="85">
                  <c:v>-524.2725274725276</c:v>
                </c:pt>
                <c:pt idx="86">
                  <c:v>-75.897017268445779</c:v>
                </c:pt>
                <c:pt idx="87">
                  <c:v>225.47849293563581</c:v>
                </c:pt>
                <c:pt idx="88">
                  <c:v>259.85400313971741</c:v>
                </c:pt>
                <c:pt idx="89">
                  <c:v>-210.770486656201</c:v>
                </c:pt>
                <c:pt idx="90">
                  <c:v>-212.39497645211918</c:v>
                </c:pt>
                <c:pt idx="91">
                  <c:v>64.865306122449056</c:v>
                </c:pt>
                <c:pt idx="92">
                  <c:v>325.4979591836734</c:v>
                </c:pt>
                <c:pt idx="93">
                  <c:v>397.87346938775522</c:v>
                </c:pt>
                <c:pt idx="94">
                  <c:v>256.24897959183681</c:v>
                </c:pt>
                <c:pt idx="95">
                  <c:v>-389.37551020408159</c:v>
                </c:pt>
                <c:pt idx="96">
                  <c:v>-549</c:v>
                </c:pt>
                <c:pt idx="97">
                  <c:v>-188.62448979591818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5-4F73-86AA-25377A7F6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305311"/>
        <c:axId val="1"/>
      </c:scatterChart>
      <c:valAx>
        <c:axId val="1152305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230531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'3C_b_dummy variables'!$E$2:$E$99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variables'!$N$34:$N$131</c:f>
              <c:numCache>
                <c:formatCode>General</c:formatCode>
                <c:ptCount val="98"/>
                <c:pt idx="0">
                  <c:v>-155.15102040816305</c:v>
                </c:pt>
                <c:pt idx="1">
                  <c:v>-565.5183673469387</c:v>
                </c:pt>
                <c:pt idx="2">
                  <c:v>-554.14285714285688</c:v>
                </c:pt>
                <c:pt idx="3">
                  <c:v>-380.76734693877529</c:v>
                </c:pt>
                <c:pt idx="4">
                  <c:v>-544.3918367346937</c:v>
                </c:pt>
                <c:pt idx="5">
                  <c:v>-328.0163265306121</c:v>
                </c:pt>
                <c:pt idx="6">
                  <c:v>123.35918367346972</c:v>
                </c:pt>
                <c:pt idx="7">
                  <c:v>358.61946624803772</c:v>
                </c:pt>
                <c:pt idx="8">
                  <c:v>146.25211930926207</c:v>
                </c:pt>
                <c:pt idx="9">
                  <c:v>292.62762951334389</c:v>
                </c:pt>
                <c:pt idx="10">
                  <c:v>343.00313971742548</c:v>
                </c:pt>
                <c:pt idx="11">
                  <c:v>307.37864992150708</c:v>
                </c:pt>
                <c:pt idx="12">
                  <c:v>-167.24583987441133</c:v>
                </c:pt>
                <c:pt idx="13">
                  <c:v>-239.87032967032951</c:v>
                </c:pt>
                <c:pt idx="14">
                  <c:v>-228.61004709576127</c:v>
                </c:pt>
                <c:pt idx="15">
                  <c:v>-444.97739403453693</c:v>
                </c:pt>
                <c:pt idx="16">
                  <c:v>-266.60188383045511</c:v>
                </c:pt>
                <c:pt idx="17">
                  <c:v>-198.22637362637352</c:v>
                </c:pt>
                <c:pt idx="18">
                  <c:v>-358.85086342229192</c:v>
                </c:pt>
                <c:pt idx="19">
                  <c:v>-368.47535321821033</c:v>
                </c:pt>
                <c:pt idx="20">
                  <c:v>110.90015698587149</c:v>
                </c:pt>
                <c:pt idx="21">
                  <c:v>193.16043956043973</c:v>
                </c:pt>
                <c:pt idx="22">
                  <c:v>508.79309262166407</c:v>
                </c:pt>
                <c:pt idx="23">
                  <c:v>600.16860282574589</c:v>
                </c:pt>
                <c:pt idx="24">
                  <c:v>497.54411302982749</c:v>
                </c:pt>
                <c:pt idx="25">
                  <c:v>652.91962323390908</c:v>
                </c:pt>
                <c:pt idx="26">
                  <c:v>758.29513343799067</c:v>
                </c:pt>
                <c:pt idx="27">
                  <c:v>839.67064364207249</c:v>
                </c:pt>
                <c:pt idx="28">
                  <c:v>317.93092621664073</c:v>
                </c:pt>
                <c:pt idx="29">
                  <c:v>243.56357927786507</c:v>
                </c:pt>
                <c:pt idx="30">
                  <c:v>459.93908948194689</c:v>
                </c:pt>
                <c:pt idx="31">
                  <c:v>461.31459968602849</c:v>
                </c:pt>
                <c:pt idx="32">
                  <c:v>416.69010989011008</c:v>
                </c:pt>
                <c:pt idx="33">
                  <c:v>-144.93437990580833</c:v>
                </c:pt>
                <c:pt idx="34">
                  <c:v>-417.55886970172651</c:v>
                </c:pt>
                <c:pt idx="35">
                  <c:v>-352.2985871271585</c:v>
                </c:pt>
                <c:pt idx="36">
                  <c:v>-622.66593406593415</c:v>
                </c:pt>
                <c:pt idx="37">
                  <c:v>-456.29042386185233</c:v>
                </c:pt>
                <c:pt idx="38">
                  <c:v>-464.91491365777074</c:v>
                </c:pt>
                <c:pt idx="39">
                  <c:v>-527.53940345368915</c:v>
                </c:pt>
                <c:pt idx="40">
                  <c:v>-546.16389324960755</c:v>
                </c:pt>
                <c:pt idx="41">
                  <c:v>-359.78838304552573</c:v>
                </c:pt>
                <c:pt idx="42">
                  <c:v>-344.5281004709575</c:v>
                </c:pt>
                <c:pt idx="43">
                  <c:v>-718.89544740973315</c:v>
                </c:pt>
                <c:pt idx="44">
                  <c:v>-286.51993720565133</c:v>
                </c:pt>
                <c:pt idx="45">
                  <c:v>67.855572998430262</c:v>
                </c:pt>
                <c:pt idx="46">
                  <c:v>405.23108320251185</c:v>
                </c:pt>
                <c:pt idx="47">
                  <c:v>205.60659340659345</c:v>
                </c:pt>
                <c:pt idx="48">
                  <c:v>239.98210361067527</c:v>
                </c:pt>
                <c:pt idx="49">
                  <c:v>76.242386185243504</c:v>
                </c:pt>
                <c:pt idx="50">
                  <c:v>-391.12496075353215</c:v>
                </c:pt>
                <c:pt idx="51">
                  <c:v>166.25054945054967</c:v>
                </c:pt>
                <c:pt idx="52">
                  <c:v>397.62605965463126</c:v>
                </c:pt>
                <c:pt idx="53">
                  <c:v>494.00156985871286</c:v>
                </c:pt>
                <c:pt idx="54">
                  <c:v>332.37708006279445</c:v>
                </c:pt>
                <c:pt idx="55">
                  <c:v>233.75259026687627</c:v>
                </c:pt>
                <c:pt idx="56">
                  <c:v>372.01287284144428</c:v>
                </c:pt>
                <c:pt idx="57">
                  <c:v>224.64552590266862</c:v>
                </c:pt>
                <c:pt idx="58">
                  <c:v>107.02103610675044</c:v>
                </c:pt>
                <c:pt idx="59">
                  <c:v>162.39654631083204</c:v>
                </c:pt>
                <c:pt idx="60">
                  <c:v>212.77205651491363</c:v>
                </c:pt>
                <c:pt idx="61">
                  <c:v>292.14756671899522</c:v>
                </c:pt>
                <c:pt idx="62">
                  <c:v>454.52307692307704</c:v>
                </c:pt>
                <c:pt idx="63">
                  <c:v>344.78335949764528</c:v>
                </c:pt>
                <c:pt idx="64">
                  <c:v>312.41601255886962</c:v>
                </c:pt>
                <c:pt idx="65">
                  <c:v>212.79152276295144</c:v>
                </c:pt>
                <c:pt idx="66">
                  <c:v>54.167032967033037</c:v>
                </c:pt>
                <c:pt idx="67">
                  <c:v>-331.45745682888537</c:v>
                </c:pt>
                <c:pt idx="68">
                  <c:v>-268.08194662480378</c:v>
                </c:pt>
                <c:pt idx="69">
                  <c:v>180.29356357927804</c:v>
                </c:pt>
                <c:pt idx="70">
                  <c:v>191.55384615384628</c:v>
                </c:pt>
                <c:pt idx="71">
                  <c:v>-110.81350078492937</c:v>
                </c:pt>
                <c:pt idx="72">
                  <c:v>343.56200941915245</c:v>
                </c:pt>
                <c:pt idx="73">
                  <c:v>265.93751962323404</c:v>
                </c:pt>
                <c:pt idx="74">
                  <c:v>46.313029827315631</c:v>
                </c:pt>
                <c:pt idx="75">
                  <c:v>-719.31145996860278</c:v>
                </c:pt>
                <c:pt idx="76">
                  <c:v>-438.93594976452096</c:v>
                </c:pt>
                <c:pt idx="77">
                  <c:v>-634.67566718995272</c:v>
                </c:pt>
                <c:pt idx="78">
                  <c:v>-568.04301412872837</c:v>
                </c:pt>
                <c:pt idx="79">
                  <c:v>278.33249607535345</c:v>
                </c:pt>
                <c:pt idx="80">
                  <c:v>353.70800627943504</c:v>
                </c:pt>
                <c:pt idx="81">
                  <c:v>373.08351648351663</c:v>
                </c:pt>
                <c:pt idx="82">
                  <c:v>-394.54097331240177</c:v>
                </c:pt>
                <c:pt idx="83">
                  <c:v>-309.16546310831995</c:v>
                </c:pt>
                <c:pt idx="84">
                  <c:v>-203.90518053375195</c:v>
                </c:pt>
                <c:pt idx="85">
                  <c:v>-524.2725274725276</c:v>
                </c:pt>
                <c:pt idx="86">
                  <c:v>-75.897017268445779</c:v>
                </c:pt>
                <c:pt idx="87">
                  <c:v>225.47849293563581</c:v>
                </c:pt>
                <c:pt idx="88">
                  <c:v>259.85400313971741</c:v>
                </c:pt>
                <c:pt idx="89">
                  <c:v>-210.770486656201</c:v>
                </c:pt>
                <c:pt idx="90">
                  <c:v>-212.39497645211918</c:v>
                </c:pt>
                <c:pt idx="91">
                  <c:v>64.865306122449056</c:v>
                </c:pt>
                <c:pt idx="92">
                  <c:v>325.4979591836734</c:v>
                </c:pt>
                <c:pt idx="93">
                  <c:v>397.87346938775522</c:v>
                </c:pt>
                <c:pt idx="94">
                  <c:v>256.24897959183681</c:v>
                </c:pt>
                <c:pt idx="95">
                  <c:v>-389.37551020408159</c:v>
                </c:pt>
                <c:pt idx="96">
                  <c:v>-549</c:v>
                </c:pt>
                <c:pt idx="97">
                  <c:v>-188.62448979591818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8-471E-A1B5-059CAD832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824655"/>
        <c:axId val="1"/>
      </c:scatterChart>
      <c:valAx>
        <c:axId val="1152824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282465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'3C_b_dummy variables'!$F$2:$F$99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variables'!$N$34:$N$131</c:f>
              <c:numCache>
                <c:formatCode>General</c:formatCode>
                <c:ptCount val="98"/>
                <c:pt idx="0">
                  <c:v>-155.15102040816305</c:v>
                </c:pt>
                <c:pt idx="1">
                  <c:v>-565.5183673469387</c:v>
                </c:pt>
                <c:pt idx="2">
                  <c:v>-554.14285714285688</c:v>
                </c:pt>
                <c:pt idx="3">
                  <c:v>-380.76734693877529</c:v>
                </c:pt>
                <c:pt idx="4">
                  <c:v>-544.3918367346937</c:v>
                </c:pt>
                <c:pt idx="5">
                  <c:v>-328.0163265306121</c:v>
                </c:pt>
                <c:pt idx="6">
                  <c:v>123.35918367346972</c:v>
                </c:pt>
                <c:pt idx="7">
                  <c:v>358.61946624803772</c:v>
                </c:pt>
                <c:pt idx="8">
                  <c:v>146.25211930926207</c:v>
                </c:pt>
                <c:pt idx="9">
                  <c:v>292.62762951334389</c:v>
                </c:pt>
                <c:pt idx="10">
                  <c:v>343.00313971742548</c:v>
                </c:pt>
                <c:pt idx="11">
                  <c:v>307.37864992150708</c:v>
                </c:pt>
                <c:pt idx="12">
                  <c:v>-167.24583987441133</c:v>
                </c:pt>
                <c:pt idx="13">
                  <c:v>-239.87032967032951</c:v>
                </c:pt>
                <c:pt idx="14">
                  <c:v>-228.61004709576127</c:v>
                </c:pt>
                <c:pt idx="15">
                  <c:v>-444.97739403453693</c:v>
                </c:pt>
                <c:pt idx="16">
                  <c:v>-266.60188383045511</c:v>
                </c:pt>
                <c:pt idx="17">
                  <c:v>-198.22637362637352</c:v>
                </c:pt>
                <c:pt idx="18">
                  <c:v>-358.85086342229192</c:v>
                </c:pt>
                <c:pt idx="19">
                  <c:v>-368.47535321821033</c:v>
                </c:pt>
                <c:pt idx="20">
                  <c:v>110.90015698587149</c:v>
                </c:pt>
                <c:pt idx="21">
                  <c:v>193.16043956043973</c:v>
                </c:pt>
                <c:pt idx="22">
                  <c:v>508.79309262166407</c:v>
                </c:pt>
                <c:pt idx="23">
                  <c:v>600.16860282574589</c:v>
                </c:pt>
                <c:pt idx="24">
                  <c:v>497.54411302982749</c:v>
                </c:pt>
                <c:pt idx="25">
                  <c:v>652.91962323390908</c:v>
                </c:pt>
                <c:pt idx="26">
                  <c:v>758.29513343799067</c:v>
                </c:pt>
                <c:pt idx="27">
                  <c:v>839.67064364207249</c:v>
                </c:pt>
                <c:pt idx="28">
                  <c:v>317.93092621664073</c:v>
                </c:pt>
                <c:pt idx="29">
                  <c:v>243.56357927786507</c:v>
                </c:pt>
                <c:pt idx="30">
                  <c:v>459.93908948194689</c:v>
                </c:pt>
                <c:pt idx="31">
                  <c:v>461.31459968602849</c:v>
                </c:pt>
                <c:pt idx="32">
                  <c:v>416.69010989011008</c:v>
                </c:pt>
                <c:pt idx="33">
                  <c:v>-144.93437990580833</c:v>
                </c:pt>
                <c:pt idx="34">
                  <c:v>-417.55886970172651</c:v>
                </c:pt>
                <c:pt idx="35">
                  <c:v>-352.2985871271585</c:v>
                </c:pt>
                <c:pt idx="36">
                  <c:v>-622.66593406593415</c:v>
                </c:pt>
                <c:pt idx="37">
                  <c:v>-456.29042386185233</c:v>
                </c:pt>
                <c:pt idx="38">
                  <c:v>-464.91491365777074</c:v>
                </c:pt>
                <c:pt idx="39">
                  <c:v>-527.53940345368915</c:v>
                </c:pt>
                <c:pt idx="40">
                  <c:v>-546.16389324960755</c:v>
                </c:pt>
                <c:pt idx="41">
                  <c:v>-359.78838304552573</c:v>
                </c:pt>
                <c:pt idx="42">
                  <c:v>-344.5281004709575</c:v>
                </c:pt>
                <c:pt idx="43">
                  <c:v>-718.89544740973315</c:v>
                </c:pt>
                <c:pt idx="44">
                  <c:v>-286.51993720565133</c:v>
                </c:pt>
                <c:pt idx="45">
                  <c:v>67.855572998430262</c:v>
                </c:pt>
                <c:pt idx="46">
                  <c:v>405.23108320251185</c:v>
                </c:pt>
                <c:pt idx="47">
                  <c:v>205.60659340659345</c:v>
                </c:pt>
                <c:pt idx="48">
                  <c:v>239.98210361067527</c:v>
                </c:pt>
                <c:pt idx="49">
                  <c:v>76.242386185243504</c:v>
                </c:pt>
                <c:pt idx="50">
                  <c:v>-391.12496075353215</c:v>
                </c:pt>
                <c:pt idx="51">
                  <c:v>166.25054945054967</c:v>
                </c:pt>
                <c:pt idx="52">
                  <c:v>397.62605965463126</c:v>
                </c:pt>
                <c:pt idx="53">
                  <c:v>494.00156985871286</c:v>
                </c:pt>
                <c:pt idx="54">
                  <c:v>332.37708006279445</c:v>
                </c:pt>
                <c:pt idx="55">
                  <c:v>233.75259026687627</c:v>
                </c:pt>
                <c:pt idx="56">
                  <c:v>372.01287284144428</c:v>
                </c:pt>
                <c:pt idx="57">
                  <c:v>224.64552590266862</c:v>
                </c:pt>
                <c:pt idx="58">
                  <c:v>107.02103610675044</c:v>
                </c:pt>
                <c:pt idx="59">
                  <c:v>162.39654631083204</c:v>
                </c:pt>
                <c:pt idx="60">
                  <c:v>212.77205651491363</c:v>
                </c:pt>
                <c:pt idx="61">
                  <c:v>292.14756671899522</c:v>
                </c:pt>
                <c:pt idx="62">
                  <c:v>454.52307692307704</c:v>
                </c:pt>
                <c:pt idx="63">
                  <c:v>344.78335949764528</c:v>
                </c:pt>
                <c:pt idx="64">
                  <c:v>312.41601255886962</c:v>
                </c:pt>
                <c:pt idx="65">
                  <c:v>212.79152276295144</c:v>
                </c:pt>
                <c:pt idx="66">
                  <c:v>54.167032967033037</c:v>
                </c:pt>
                <c:pt idx="67">
                  <c:v>-331.45745682888537</c:v>
                </c:pt>
                <c:pt idx="68">
                  <c:v>-268.08194662480378</c:v>
                </c:pt>
                <c:pt idx="69">
                  <c:v>180.29356357927804</c:v>
                </c:pt>
                <c:pt idx="70">
                  <c:v>191.55384615384628</c:v>
                </c:pt>
                <c:pt idx="71">
                  <c:v>-110.81350078492937</c:v>
                </c:pt>
                <c:pt idx="72">
                  <c:v>343.56200941915245</c:v>
                </c:pt>
                <c:pt idx="73">
                  <c:v>265.93751962323404</c:v>
                </c:pt>
                <c:pt idx="74">
                  <c:v>46.313029827315631</c:v>
                </c:pt>
                <c:pt idx="75">
                  <c:v>-719.31145996860278</c:v>
                </c:pt>
                <c:pt idx="76">
                  <c:v>-438.93594976452096</c:v>
                </c:pt>
                <c:pt idx="77">
                  <c:v>-634.67566718995272</c:v>
                </c:pt>
                <c:pt idx="78">
                  <c:v>-568.04301412872837</c:v>
                </c:pt>
                <c:pt idx="79">
                  <c:v>278.33249607535345</c:v>
                </c:pt>
                <c:pt idx="80">
                  <c:v>353.70800627943504</c:v>
                </c:pt>
                <c:pt idx="81">
                  <c:v>373.08351648351663</c:v>
                </c:pt>
                <c:pt idx="82">
                  <c:v>-394.54097331240177</c:v>
                </c:pt>
                <c:pt idx="83">
                  <c:v>-309.16546310831995</c:v>
                </c:pt>
                <c:pt idx="84">
                  <c:v>-203.90518053375195</c:v>
                </c:pt>
                <c:pt idx="85">
                  <c:v>-524.2725274725276</c:v>
                </c:pt>
                <c:pt idx="86">
                  <c:v>-75.897017268445779</c:v>
                </c:pt>
                <c:pt idx="87">
                  <c:v>225.47849293563581</c:v>
                </c:pt>
                <c:pt idx="88">
                  <c:v>259.85400313971741</c:v>
                </c:pt>
                <c:pt idx="89">
                  <c:v>-210.770486656201</c:v>
                </c:pt>
                <c:pt idx="90">
                  <c:v>-212.39497645211918</c:v>
                </c:pt>
                <c:pt idx="91">
                  <c:v>64.865306122449056</c:v>
                </c:pt>
                <c:pt idx="92">
                  <c:v>325.4979591836734</c:v>
                </c:pt>
                <c:pt idx="93">
                  <c:v>397.87346938775522</c:v>
                </c:pt>
                <c:pt idx="94">
                  <c:v>256.24897959183681</c:v>
                </c:pt>
                <c:pt idx="95">
                  <c:v>-389.37551020408159</c:v>
                </c:pt>
                <c:pt idx="96">
                  <c:v>-549</c:v>
                </c:pt>
                <c:pt idx="97">
                  <c:v>-188.62448979591818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A-49FD-A0FC-241D342EC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826095"/>
        <c:axId val="1"/>
      </c:scatterChart>
      <c:valAx>
        <c:axId val="1152826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282609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'3C_b_dummy variables'!$G$2:$G$99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variables'!$N$34:$N$131</c:f>
              <c:numCache>
                <c:formatCode>General</c:formatCode>
                <c:ptCount val="98"/>
                <c:pt idx="0">
                  <c:v>-155.15102040816305</c:v>
                </c:pt>
                <c:pt idx="1">
                  <c:v>-565.5183673469387</c:v>
                </c:pt>
                <c:pt idx="2">
                  <c:v>-554.14285714285688</c:v>
                </c:pt>
                <c:pt idx="3">
                  <c:v>-380.76734693877529</c:v>
                </c:pt>
                <c:pt idx="4">
                  <c:v>-544.3918367346937</c:v>
                </c:pt>
                <c:pt idx="5">
                  <c:v>-328.0163265306121</c:v>
                </c:pt>
                <c:pt idx="6">
                  <c:v>123.35918367346972</c:v>
                </c:pt>
                <c:pt idx="7">
                  <c:v>358.61946624803772</c:v>
                </c:pt>
                <c:pt idx="8">
                  <c:v>146.25211930926207</c:v>
                </c:pt>
                <c:pt idx="9">
                  <c:v>292.62762951334389</c:v>
                </c:pt>
                <c:pt idx="10">
                  <c:v>343.00313971742548</c:v>
                </c:pt>
                <c:pt idx="11">
                  <c:v>307.37864992150708</c:v>
                </c:pt>
                <c:pt idx="12">
                  <c:v>-167.24583987441133</c:v>
                </c:pt>
                <c:pt idx="13">
                  <c:v>-239.87032967032951</c:v>
                </c:pt>
                <c:pt idx="14">
                  <c:v>-228.61004709576127</c:v>
                </c:pt>
                <c:pt idx="15">
                  <c:v>-444.97739403453693</c:v>
                </c:pt>
                <c:pt idx="16">
                  <c:v>-266.60188383045511</c:v>
                </c:pt>
                <c:pt idx="17">
                  <c:v>-198.22637362637352</c:v>
                </c:pt>
                <c:pt idx="18">
                  <c:v>-358.85086342229192</c:v>
                </c:pt>
                <c:pt idx="19">
                  <c:v>-368.47535321821033</c:v>
                </c:pt>
                <c:pt idx="20">
                  <c:v>110.90015698587149</c:v>
                </c:pt>
                <c:pt idx="21">
                  <c:v>193.16043956043973</c:v>
                </c:pt>
                <c:pt idx="22">
                  <c:v>508.79309262166407</c:v>
                </c:pt>
                <c:pt idx="23">
                  <c:v>600.16860282574589</c:v>
                </c:pt>
                <c:pt idx="24">
                  <c:v>497.54411302982749</c:v>
                </c:pt>
                <c:pt idx="25">
                  <c:v>652.91962323390908</c:v>
                </c:pt>
                <c:pt idx="26">
                  <c:v>758.29513343799067</c:v>
                </c:pt>
                <c:pt idx="27">
                  <c:v>839.67064364207249</c:v>
                </c:pt>
                <c:pt idx="28">
                  <c:v>317.93092621664073</c:v>
                </c:pt>
                <c:pt idx="29">
                  <c:v>243.56357927786507</c:v>
                </c:pt>
                <c:pt idx="30">
                  <c:v>459.93908948194689</c:v>
                </c:pt>
                <c:pt idx="31">
                  <c:v>461.31459968602849</c:v>
                </c:pt>
                <c:pt idx="32">
                  <c:v>416.69010989011008</c:v>
                </c:pt>
                <c:pt idx="33">
                  <c:v>-144.93437990580833</c:v>
                </c:pt>
                <c:pt idx="34">
                  <c:v>-417.55886970172651</c:v>
                </c:pt>
                <c:pt idx="35">
                  <c:v>-352.2985871271585</c:v>
                </c:pt>
                <c:pt idx="36">
                  <c:v>-622.66593406593415</c:v>
                </c:pt>
                <c:pt idx="37">
                  <c:v>-456.29042386185233</c:v>
                </c:pt>
                <c:pt idx="38">
                  <c:v>-464.91491365777074</c:v>
                </c:pt>
                <c:pt idx="39">
                  <c:v>-527.53940345368915</c:v>
                </c:pt>
                <c:pt idx="40">
                  <c:v>-546.16389324960755</c:v>
                </c:pt>
                <c:pt idx="41">
                  <c:v>-359.78838304552573</c:v>
                </c:pt>
                <c:pt idx="42">
                  <c:v>-344.5281004709575</c:v>
                </c:pt>
                <c:pt idx="43">
                  <c:v>-718.89544740973315</c:v>
                </c:pt>
                <c:pt idx="44">
                  <c:v>-286.51993720565133</c:v>
                </c:pt>
                <c:pt idx="45">
                  <c:v>67.855572998430262</c:v>
                </c:pt>
                <c:pt idx="46">
                  <c:v>405.23108320251185</c:v>
                </c:pt>
                <c:pt idx="47">
                  <c:v>205.60659340659345</c:v>
                </c:pt>
                <c:pt idx="48">
                  <c:v>239.98210361067527</c:v>
                </c:pt>
                <c:pt idx="49">
                  <c:v>76.242386185243504</c:v>
                </c:pt>
                <c:pt idx="50">
                  <c:v>-391.12496075353215</c:v>
                </c:pt>
                <c:pt idx="51">
                  <c:v>166.25054945054967</c:v>
                </c:pt>
                <c:pt idx="52">
                  <c:v>397.62605965463126</c:v>
                </c:pt>
                <c:pt idx="53">
                  <c:v>494.00156985871286</c:v>
                </c:pt>
                <c:pt idx="54">
                  <c:v>332.37708006279445</c:v>
                </c:pt>
                <c:pt idx="55">
                  <c:v>233.75259026687627</c:v>
                </c:pt>
                <c:pt idx="56">
                  <c:v>372.01287284144428</c:v>
                </c:pt>
                <c:pt idx="57">
                  <c:v>224.64552590266862</c:v>
                </c:pt>
                <c:pt idx="58">
                  <c:v>107.02103610675044</c:v>
                </c:pt>
                <c:pt idx="59">
                  <c:v>162.39654631083204</c:v>
                </c:pt>
                <c:pt idx="60">
                  <c:v>212.77205651491363</c:v>
                </c:pt>
                <c:pt idx="61">
                  <c:v>292.14756671899522</c:v>
                </c:pt>
                <c:pt idx="62">
                  <c:v>454.52307692307704</c:v>
                </c:pt>
                <c:pt idx="63">
                  <c:v>344.78335949764528</c:v>
                </c:pt>
                <c:pt idx="64">
                  <c:v>312.41601255886962</c:v>
                </c:pt>
                <c:pt idx="65">
                  <c:v>212.79152276295144</c:v>
                </c:pt>
                <c:pt idx="66">
                  <c:v>54.167032967033037</c:v>
                </c:pt>
                <c:pt idx="67">
                  <c:v>-331.45745682888537</c:v>
                </c:pt>
                <c:pt idx="68">
                  <c:v>-268.08194662480378</c:v>
                </c:pt>
                <c:pt idx="69">
                  <c:v>180.29356357927804</c:v>
                </c:pt>
                <c:pt idx="70">
                  <c:v>191.55384615384628</c:v>
                </c:pt>
                <c:pt idx="71">
                  <c:v>-110.81350078492937</c:v>
                </c:pt>
                <c:pt idx="72">
                  <c:v>343.56200941915245</c:v>
                </c:pt>
                <c:pt idx="73">
                  <c:v>265.93751962323404</c:v>
                </c:pt>
                <c:pt idx="74">
                  <c:v>46.313029827315631</c:v>
                </c:pt>
                <c:pt idx="75">
                  <c:v>-719.31145996860278</c:v>
                </c:pt>
                <c:pt idx="76">
                  <c:v>-438.93594976452096</c:v>
                </c:pt>
                <c:pt idx="77">
                  <c:v>-634.67566718995272</c:v>
                </c:pt>
                <c:pt idx="78">
                  <c:v>-568.04301412872837</c:v>
                </c:pt>
                <c:pt idx="79">
                  <c:v>278.33249607535345</c:v>
                </c:pt>
                <c:pt idx="80">
                  <c:v>353.70800627943504</c:v>
                </c:pt>
                <c:pt idx="81">
                  <c:v>373.08351648351663</c:v>
                </c:pt>
                <c:pt idx="82">
                  <c:v>-394.54097331240177</c:v>
                </c:pt>
                <c:pt idx="83">
                  <c:v>-309.16546310831995</c:v>
                </c:pt>
                <c:pt idx="84">
                  <c:v>-203.90518053375195</c:v>
                </c:pt>
                <c:pt idx="85">
                  <c:v>-524.2725274725276</c:v>
                </c:pt>
                <c:pt idx="86">
                  <c:v>-75.897017268445779</c:v>
                </c:pt>
                <c:pt idx="87">
                  <c:v>225.47849293563581</c:v>
                </c:pt>
                <c:pt idx="88">
                  <c:v>259.85400313971741</c:v>
                </c:pt>
                <c:pt idx="89">
                  <c:v>-210.770486656201</c:v>
                </c:pt>
                <c:pt idx="90">
                  <c:v>-212.39497645211918</c:v>
                </c:pt>
                <c:pt idx="91">
                  <c:v>64.865306122449056</c:v>
                </c:pt>
                <c:pt idx="92">
                  <c:v>325.4979591836734</c:v>
                </c:pt>
                <c:pt idx="93">
                  <c:v>397.87346938775522</c:v>
                </c:pt>
                <c:pt idx="94">
                  <c:v>256.24897959183681</c:v>
                </c:pt>
                <c:pt idx="95">
                  <c:v>-389.37551020408159</c:v>
                </c:pt>
                <c:pt idx="96">
                  <c:v>-549</c:v>
                </c:pt>
                <c:pt idx="97">
                  <c:v>-188.62448979591818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76-4562-BE0F-FC901AE29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5407"/>
        <c:axId val="1"/>
      </c:scatterChart>
      <c:valAx>
        <c:axId val="1152645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264540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Dummy_6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'3C_b_dummy variables'!$H$2:$H$99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variables'!$N$34:$N$131</c:f>
              <c:numCache>
                <c:formatCode>General</c:formatCode>
                <c:ptCount val="98"/>
                <c:pt idx="0">
                  <c:v>-155.15102040816305</c:v>
                </c:pt>
                <c:pt idx="1">
                  <c:v>-565.5183673469387</c:v>
                </c:pt>
                <c:pt idx="2">
                  <c:v>-554.14285714285688</c:v>
                </c:pt>
                <c:pt idx="3">
                  <c:v>-380.76734693877529</c:v>
                </c:pt>
                <c:pt idx="4">
                  <c:v>-544.3918367346937</c:v>
                </c:pt>
                <c:pt idx="5">
                  <c:v>-328.0163265306121</c:v>
                </c:pt>
                <c:pt idx="6">
                  <c:v>123.35918367346972</c:v>
                </c:pt>
                <c:pt idx="7">
                  <c:v>358.61946624803772</c:v>
                </c:pt>
                <c:pt idx="8">
                  <c:v>146.25211930926207</c:v>
                </c:pt>
                <c:pt idx="9">
                  <c:v>292.62762951334389</c:v>
                </c:pt>
                <c:pt idx="10">
                  <c:v>343.00313971742548</c:v>
                </c:pt>
                <c:pt idx="11">
                  <c:v>307.37864992150708</c:v>
                </c:pt>
                <c:pt idx="12">
                  <c:v>-167.24583987441133</c:v>
                </c:pt>
                <c:pt idx="13">
                  <c:v>-239.87032967032951</c:v>
                </c:pt>
                <c:pt idx="14">
                  <c:v>-228.61004709576127</c:v>
                </c:pt>
                <c:pt idx="15">
                  <c:v>-444.97739403453693</c:v>
                </c:pt>
                <c:pt idx="16">
                  <c:v>-266.60188383045511</c:v>
                </c:pt>
                <c:pt idx="17">
                  <c:v>-198.22637362637352</c:v>
                </c:pt>
                <c:pt idx="18">
                  <c:v>-358.85086342229192</c:v>
                </c:pt>
                <c:pt idx="19">
                  <c:v>-368.47535321821033</c:v>
                </c:pt>
                <c:pt idx="20">
                  <c:v>110.90015698587149</c:v>
                </c:pt>
                <c:pt idx="21">
                  <c:v>193.16043956043973</c:v>
                </c:pt>
                <c:pt idx="22">
                  <c:v>508.79309262166407</c:v>
                </c:pt>
                <c:pt idx="23">
                  <c:v>600.16860282574589</c:v>
                </c:pt>
                <c:pt idx="24">
                  <c:v>497.54411302982749</c:v>
                </c:pt>
                <c:pt idx="25">
                  <c:v>652.91962323390908</c:v>
                </c:pt>
                <c:pt idx="26">
                  <c:v>758.29513343799067</c:v>
                </c:pt>
                <c:pt idx="27">
                  <c:v>839.67064364207249</c:v>
                </c:pt>
                <c:pt idx="28">
                  <c:v>317.93092621664073</c:v>
                </c:pt>
                <c:pt idx="29">
                  <c:v>243.56357927786507</c:v>
                </c:pt>
                <c:pt idx="30">
                  <c:v>459.93908948194689</c:v>
                </c:pt>
                <c:pt idx="31">
                  <c:v>461.31459968602849</c:v>
                </c:pt>
                <c:pt idx="32">
                  <c:v>416.69010989011008</c:v>
                </c:pt>
                <c:pt idx="33">
                  <c:v>-144.93437990580833</c:v>
                </c:pt>
                <c:pt idx="34">
                  <c:v>-417.55886970172651</c:v>
                </c:pt>
                <c:pt idx="35">
                  <c:v>-352.2985871271585</c:v>
                </c:pt>
                <c:pt idx="36">
                  <c:v>-622.66593406593415</c:v>
                </c:pt>
                <c:pt idx="37">
                  <c:v>-456.29042386185233</c:v>
                </c:pt>
                <c:pt idx="38">
                  <c:v>-464.91491365777074</c:v>
                </c:pt>
                <c:pt idx="39">
                  <c:v>-527.53940345368915</c:v>
                </c:pt>
                <c:pt idx="40">
                  <c:v>-546.16389324960755</c:v>
                </c:pt>
                <c:pt idx="41">
                  <c:v>-359.78838304552573</c:v>
                </c:pt>
                <c:pt idx="42">
                  <c:v>-344.5281004709575</c:v>
                </c:pt>
                <c:pt idx="43">
                  <c:v>-718.89544740973315</c:v>
                </c:pt>
                <c:pt idx="44">
                  <c:v>-286.51993720565133</c:v>
                </c:pt>
                <c:pt idx="45">
                  <c:v>67.855572998430262</c:v>
                </c:pt>
                <c:pt idx="46">
                  <c:v>405.23108320251185</c:v>
                </c:pt>
                <c:pt idx="47">
                  <c:v>205.60659340659345</c:v>
                </c:pt>
                <c:pt idx="48">
                  <c:v>239.98210361067527</c:v>
                </c:pt>
                <c:pt idx="49">
                  <c:v>76.242386185243504</c:v>
                </c:pt>
                <c:pt idx="50">
                  <c:v>-391.12496075353215</c:v>
                </c:pt>
                <c:pt idx="51">
                  <c:v>166.25054945054967</c:v>
                </c:pt>
                <c:pt idx="52">
                  <c:v>397.62605965463126</c:v>
                </c:pt>
                <c:pt idx="53">
                  <c:v>494.00156985871286</c:v>
                </c:pt>
                <c:pt idx="54">
                  <c:v>332.37708006279445</c:v>
                </c:pt>
                <c:pt idx="55">
                  <c:v>233.75259026687627</c:v>
                </c:pt>
                <c:pt idx="56">
                  <c:v>372.01287284144428</c:v>
                </c:pt>
                <c:pt idx="57">
                  <c:v>224.64552590266862</c:v>
                </c:pt>
                <c:pt idx="58">
                  <c:v>107.02103610675044</c:v>
                </c:pt>
                <c:pt idx="59">
                  <c:v>162.39654631083204</c:v>
                </c:pt>
                <c:pt idx="60">
                  <c:v>212.77205651491363</c:v>
                </c:pt>
                <c:pt idx="61">
                  <c:v>292.14756671899522</c:v>
                </c:pt>
                <c:pt idx="62">
                  <c:v>454.52307692307704</c:v>
                </c:pt>
                <c:pt idx="63">
                  <c:v>344.78335949764528</c:v>
                </c:pt>
                <c:pt idx="64">
                  <c:v>312.41601255886962</c:v>
                </c:pt>
                <c:pt idx="65">
                  <c:v>212.79152276295144</c:v>
                </c:pt>
                <c:pt idx="66">
                  <c:v>54.167032967033037</c:v>
                </c:pt>
                <c:pt idx="67">
                  <c:v>-331.45745682888537</c:v>
                </c:pt>
                <c:pt idx="68">
                  <c:v>-268.08194662480378</c:v>
                </c:pt>
                <c:pt idx="69">
                  <c:v>180.29356357927804</c:v>
                </c:pt>
                <c:pt idx="70">
                  <c:v>191.55384615384628</c:v>
                </c:pt>
                <c:pt idx="71">
                  <c:v>-110.81350078492937</c:v>
                </c:pt>
                <c:pt idx="72">
                  <c:v>343.56200941915245</c:v>
                </c:pt>
                <c:pt idx="73">
                  <c:v>265.93751962323404</c:v>
                </c:pt>
                <c:pt idx="74">
                  <c:v>46.313029827315631</c:v>
                </c:pt>
                <c:pt idx="75">
                  <c:v>-719.31145996860278</c:v>
                </c:pt>
                <c:pt idx="76">
                  <c:v>-438.93594976452096</c:v>
                </c:pt>
                <c:pt idx="77">
                  <c:v>-634.67566718995272</c:v>
                </c:pt>
                <c:pt idx="78">
                  <c:v>-568.04301412872837</c:v>
                </c:pt>
                <c:pt idx="79">
                  <c:v>278.33249607535345</c:v>
                </c:pt>
                <c:pt idx="80">
                  <c:v>353.70800627943504</c:v>
                </c:pt>
                <c:pt idx="81">
                  <c:v>373.08351648351663</c:v>
                </c:pt>
                <c:pt idx="82">
                  <c:v>-394.54097331240177</c:v>
                </c:pt>
                <c:pt idx="83">
                  <c:v>-309.16546310831995</c:v>
                </c:pt>
                <c:pt idx="84">
                  <c:v>-203.90518053375195</c:v>
                </c:pt>
                <c:pt idx="85">
                  <c:v>-524.2725274725276</c:v>
                </c:pt>
                <c:pt idx="86">
                  <c:v>-75.897017268445779</c:v>
                </c:pt>
                <c:pt idx="87">
                  <c:v>225.47849293563581</c:v>
                </c:pt>
                <c:pt idx="88">
                  <c:v>259.85400313971741</c:v>
                </c:pt>
                <c:pt idx="89">
                  <c:v>-210.770486656201</c:v>
                </c:pt>
                <c:pt idx="90">
                  <c:v>-212.39497645211918</c:v>
                </c:pt>
                <c:pt idx="91">
                  <c:v>64.865306122449056</c:v>
                </c:pt>
                <c:pt idx="92">
                  <c:v>325.4979591836734</c:v>
                </c:pt>
                <c:pt idx="93">
                  <c:v>397.87346938775522</c:v>
                </c:pt>
                <c:pt idx="94">
                  <c:v>256.24897959183681</c:v>
                </c:pt>
                <c:pt idx="95">
                  <c:v>-389.37551020408159</c:v>
                </c:pt>
                <c:pt idx="96">
                  <c:v>-549</c:v>
                </c:pt>
                <c:pt idx="97">
                  <c:v>-188.62448979591818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5-4AF0-80FB-4F65798C1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4927"/>
        <c:axId val="1"/>
      </c:scatterChart>
      <c:valAx>
        <c:axId val="1152644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264492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'3C_b_dummy variables'!$I$2:$I$99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variables'!$N$34:$N$131</c:f>
              <c:numCache>
                <c:formatCode>General</c:formatCode>
                <c:ptCount val="98"/>
                <c:pt idx="0">
                  <c:v>-155.15102040816305</c:v>
                </c:pt>
                <c:pt idx="1">
                  <c:v>-565.5183673469387</c:v>
                </c:pt>
                <c:pt idx="2">
                  <c:v>-554.14285714285688</c:v>
                </c:pt>
                <c:pt idx="3">
                  <c:v>-380.76734693877529</c:v>
                </c:pt>
                <c:pt idx="4">
                  <c:v>-544.3918367346937</c:v>
                </c:pt>
                <c:pt idx="5">
                  <c:v>-328.0163265306121</c:v>
                </c:pt>
                <c:pt idx="6">
                  <c:v>123.35918367346972</c:v>
                </c:pt>
                <c:pt idx="7">
                  <c:v>358.61946624803772</c:v>
                </c:pt>
                <c:pt idx="8">
                  <c:v>146.25211930926207</c:v>
                </c:pt>
                <c:pt idx="9">
                  <c:v>292.62762951334389</c:v>
                </c:pt>
                <c:pt idx="10">
                  <c:v>343.00313971742548</c:v>
                </c:pt>
                <c:pt idx="11">
                  <c:v>307.37864992150708</c:v>
                </c:pt>
                <c:pt idx="12">
                  <c:v>-167.24583987441133</c:v>
                </c:pt>
                <c:pt idx="13">
                  <c:v>-239.87032967032951</c:v>
                </c:pt>
                <c:pt idx="14">
                  <c:v>-228.61004709576127</c:v>
                </c:pt>
                <c:pt idx="15">
                  <c:v>-444.97739403453693</c:v>
                </c:pt>
                <c:pt idx="16">
                  <c:v>-266.60188383045511</c:v>
                </c:pt>
                <c:pt idx="17">
                  <c:v>-198.22637362637352</c:v>
                </c:pt>
                <c:pt idx="18">
                  <c:v>-358.85086342229192</c:v>
                </c:pt>
                <c:pt idx="19">
                  <c:v>-368.47535321821033</c:v>
                </c:pt>
                <c:pt idx="20">
                  <c:v>110.90015698587149</c:v>
                </c:pt>
                <c:pt idx="21">
                  <c:v>193.16043956043973</c:v>
                </c:pt>
                <c:pt idx="22">
                  <c:v>508.79309262166407</c:v>
                </c:pt>
                <c:pt idx="23">
                  <c:v>600.16860282574589</c:v>
                </c:pt>
                <c:pt idx="24">
                  <c:v>497.54411302982749</c:v>
                </c:pt>
                <c:pt idx="25">
                  <c:v>652.91962323390908</c:v>
                </c:pt>
                <c:pt idx="26">
                  <c:v>758.29513343799067</c:v>
                </c:pt>
                <c:pt idx="27">
                  <c:v>839.67064364207249</c:v>
                </c:pt>
                <c:pt idx="28">
                  <c:v>317.93092621664073</c:v>
                </c:pt>
                <c:pt idx="29">
                  <c:v>243.56357927786507</c:v>
                </c:pt>
                <c:pt idx="30">
                  <c:v>459.93908948194689</c:v>
                </c:pt>
                <c:pt idx="31">
                  <c:v>461.31459968602849</c:v>
                </c:pt>
                <c:pt idx="32">
                  <c:v>416.69010989011008</c:v>
                </c:pt>
                <c:pt idx="33">
                  <c:v>-144.93437990580833</c:v>
                </c:pt>
                <c:pt idx="34">
                  <c:v>-417.55886970172651</c:v>
                </c:pt>
                <c:pt idx="35">
                  <c:v>-352.2985871271585</c:v>
                </c:pt>
                <c:pt idx="36">
                  <c:v>-622.66593406593415</c:v>
                </c:pt>
                <c:pt idx="37">
                  <c:v>-456.29042386185233</c:v>
                </c:pt>
                <c:pt idx="38">
                  <c:v>-464.91491365777074</c:v>
                </c:pt>
                <c:pt idx="39">
                  <c:v>-527.53940345368915</c:v>
                </c:pt>
                <c:pt idx="40">
                  <c:v>-546.16389324960755</c:v>
                </c:pt>
                <c:pt idx="41">
                  <c:v>-359.78838304552573</c:v>
                </c:pt>
                <c:pt idx="42">
                  <c:v>-344.5281004709575</c:v>
                </c:pt>
                <c:pt idx="43">
                  <c:v>-718.89544740973315</c:v>
                </c:pt>
                <c:pt idx="44">
                  <c:v>-286.51993720565133</c:v>
                </c:pt>
                <c:pt idx="45">
                  <c:v>67.855572998430262</c:v>
                </c:pt>
                <c:pt idx="46">
                  <c:v>405.23108320251185</c:v>
                </c:pt>
                <c:pt idx="47">
                  <c:v>205.60659340659345</c:v>
                </c:pt>
                <c:pt idx="48">
                  <c:v>239.98210361067527</c:v>
                </c:pt>
                <c:pt idx="49">
                  <c:v>76.242386185243504</c:v>
                </c:pt>
                <c:pt idx="50">
                  <c:v>-391.12496075353215</c:v>
                </c:pt>
                <c:pt idx="51">
                  <c:v>166.25054945054967</c:v>
                </c:pt>
                <c:pt idx="52">
                  <c:v>397.62605965463126</c:v>
                </c:pt>
                <c:pt idx="53">
                  <c:v>494.00156985871286</c:v>
                </c:pt>
                <c:pt idx="54">
                  <c:v>332.37708006279445</c:v>
                </c:pt>
                <c:pt idx="55">
                  <c:v>233.75259026687627</c:v>
                </c:pt>
                <c:pt idx="56">
                  <c:v>372.01287284144428</c:v>
                </c:pt>
                <c:pt idx="57">
                  <c:v>224.64552590266862</c:v>
                </c:pt>
                <c:pt idx="58">
                  <c:v>107.02103610675044</c:v>
                </c:pt>
                <c:pt idx="59">
                  <c:v>162.39654631083204</c:v>
                </c:pt>
                <c:pt idx="60">
                  <c:v>212.77205651491363</c:v>
                </c:pt>
                <c:pt idx="61">
                  <c:v>292.14756671899522</c:v>
                </c:pt>
                <c:pt idx="62">
                  <c:v>454.52307692307704</c:v>
                </c:pt>
                <c:pt idx="63">
                  <c:v>344.78335949764528</c:v>
                </c:pt>
                <c:pt idx="64">
                  <c:v>312.41601255886962</c:v>
                </c:pt>
                <c:pt idx="65">
                  <c:v>212.79152276295144</c:v>
                </c:pt>
                <c:pt idx="66">
                  <c:v>54.167032967033037</c:v>
                </c:pt>
                <c:pt idx="67">
                  <c:v>-331.45745682888537</c:v>
                </c:pt>
                <c:pt idx="68">
                  <c:v>-268.08194662480378</c:v>
                </c:pt>
                <c:pt idx="69">
                  <c:v>180.29356357927804</c:v>
                </c:pt>
                <c:pt idx="70">
                  <c:v>191.55384615384628</c:v>
                </c:pt>
                <c:pt idx="71">
                  <c:v>-110.81350078492937</c:v>
                </c:pt>
                <c:pt idx="72">
                  <c:v>343.56200941915245</c:v>
                </c:pt>
                <c:pt idx="73">
                  <c:v>265.93751962323404</c:v>
                </c:pt>
                <c:pt idx="74">
                  <c:v>46.313029827315631</c:v>
                </c:pt>
                <c:pt idx="75">
                  <c:v>-719.31145996860278</c:v>
                </c:pt>
                <c:pt idx="76">
                  <c:v>-438.93594976452096</c:v>
                </c:pt>
                <c:pt idx="77">
                  <c:v>-634.67566718995272</c:v>
                </c:pt>
                <c:pt idx="78">
                  <c:v>-568.04301412872837</c:v>
                </c:pt>
                <c:pt idx="79">
                  <c:v>278.33249607535345</c:v>
                </c:pt>
                <c:pt idx="80">
                  <c:v>353.70800627943504</c:v>
                </c:pt>
                <c:pt idx="81">
                  <c:v>373.08351648351663</c:v>
                </c:pt>
                <c:pt idx="82">
                  <c:v>-394.54097331240177</c:v>
                </c:pt>
                <c:pt idx="83">
                  <c:v>-309.16546310831995</c:v>
                </c:pt>
                <c:pt idx="84">
                  <c:v>-203.90518053375195</c:v>
                </c:pt>
                <c:pt idx="85">
                  <c:v>-524.2725274725276</c:v>
                </c:pt>
                <c:pt idx="86">
                  <c:v>-75.897017268445779</c:v>
                </c:pt>
                <c:pt idx="87">
                  <c:v>225.47849293563581</c:v>
                </c:pt>
                <c:pt idx="88">
                  <c:v>259.85400313971741</c:v>
                </c:pt>
                <c:pt idx="89">
                  <c:v>-210.770486656201</c:v>
                </c:pt>
                <c:pt idx="90">
                  <c:v>-212.39497645211918</c:v>
                </c:pt>
                <c:pt idx="91">
                  <c:v>64.865306122449056</c:v>
                </c:pt>
                <c:pt idx="92">
                  <c:v>325.4979591836734</c:v>
                </c:pt>
                <c:pt idx="93">
                  <c:v>397.87346938775522</c:v>
                </c:pt>
                <c:pt idx="94">
                  <c:v>256.24897959183681</c:v>
                </c:pt>
                <c:pt idx="95">
                  <c:v>-389.37551020408159</c:v>
                </c:pt>
                <c:pt idx="96">
                  <c:v>-549</c:v>
                </c:pt>
                <c:pt idx="97">
                  <c:v>-188.62448979591818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3A-46B7-95B0-9BC3C496E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254463"/>
        <c:axId val="1"/>
      </c:scatterChart>
      <c:valAx>
        <c:axId val="1153254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325446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Week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TUESDAY BOOKINGS</c:v>
          </c:tx>
          <c:spPr>
            <a:ln w="28575">
              <a:noFill/>
            </a:ln>
          </c:spPr>
          <c:xVal>
            <c:numRef>
              <c:f>'3C_b_dummy variables'!$A$2:$A$99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</c:numCache>
            </c:numRef>
          </c:xVal>
          <c:yVal>
            <c:numRef>
              <c:f>'3C_b_dummy variables'!$J$2:$J$99</c:f>
              <c:numCache>
                <c:formatCode>#,##0</c:formatCode>
                <c:ptCount val="98"/>
                <c:pt idx="0">
                  <c:v>1512</c:v>
                </c:pt>
                <c:pt idx="1">
                  <c:v>864</c:v>
                </c:pt>
                <c:pt idx="2">
                  <c:v>827</c:v>
                </c:pt>
                <c:pt idx="3">
                  <c:v>952</c:v>
                </c:pt>
                <c:pt idx="4">
                  <c:v>740</c:v>
                </c:pt>
                <c:pt idx="5">
                  <c:v>908</c:v>
                </c:pt>
                <c:pt idx="6">
                  <c:v>1311</c:v>
                </c:pt>
                <c:pt idx="7">
                  <c:v>2034</c:v>
                </c:pt>
                <c:pt idx="8">
                  <c:v>1584</c:v>
                </c:pt>
                <c:pt idx="9">
                  <c:v>1682</c:v>
                </c:pt>
                <c:pt idx="10">
                  <c:v>1684</c:v>
                </c:pt>
                <c:pt idx="11">
                  <c:v>1600</c:v>
                </c:pt>
                <c:pt idx="12">
                  <c:v>1077</c:v>
                </c:pt>
                <c:pt idx="13">
                  <c:v>956</c:v>
                </c:pt>
                <c:pt idx="14">
                  <c:v>1455</c:v>
                </c:pt>
                <c:pt idx="15">
                  <c:v>1001</c:v>
                </c:pt>
                <c:pt idx="16">
                  <c:v>1131</c:v>
                </c:pt>
                <c:pt idx="17">
                  <c:v>1151</c:v>
                </c:pt>
                <c:pt idx="18">
                  <c:v>942</c:v>
                </c:pt>
                <c:pt idx="19">
                  <c:v>884</c:v>
                </c:pt>
                <c:pt idx="20">
                  <c:v>1315</c:v>
                </c:pt>
                <c:pt idx="21">
                  <c:v>1885</c:v>
                </c:pt>
                <c:pt idx="22">
                  <c:v>1963</c:v>
                </c:pt>
                <c:pt idx="23">
                  <c:v>2006</c:v>
                </c:pt>
                <c:pt idx="24">
                  <c:v>1855</c:v>
                </c:pt>
                <c:pt idx="25">
                  <c:v>1962</c:v>
                </c:pt>
                <c:pt idx="26">
                  <c:v>2019</c:v>
                </c:pt>
                <c:pt idx="27">
                  <c:v>2052</c:v>
                </c:pt>
                <c:pt idx="28">
                  <c:v>2018</c:v>
                </c:pt>
                <c:pt idx="29">
                  <c:v>1706</c:v>
                </c:pt>
                <c:pt idx="30">
                  <c:v>1874</c:v>
                </c:pt>
                <c:pt idx="31">
                  <c:v>1827</c:v>
                </c:pt>
                <c:pt idx="32">
                  <c:v>1734</c:v>
                </c:pt>
                <c:pt idx="33">
                  <c:v>1124</c:v>
                </c:pt>
                <c:pt idx="34">
                  <c:v>803</c:v>
                </c:pt>
                <c:pt idx="35">
                  <c:v>1356</c:v>
                </c:pt>
                <c:pt idx="36">
                  <c:v>848</c:v>
                </c:pt>
                <c:pt idx="37">
                  <c:v>966</c:v>
                </c:pt>
                <c:pt idx="38">
                  <c:v>909</c:v>
                </c:pt>
                <c:pt idx="39">
                  <c:v>798</c:v>
                </c:pt>
                <c:pt idx="40">
                  <c:v>731</c:v>
                </c:pt>
                <c:pt idx="41">
                  <c:v>869</c:v>
                </c:pt>
                <c:pt idx="42">
                  <c:v>1372</c:v>
                </c:pt>
                <c:pt idx="43">
                  <c:v>760</c:v>
                </c:pt>
                <c:pt idx="44">
                  <c:v>1144</c:v>
                </c:pt>
                <c:pt idx="45">
                  <c:v>1450</c:v>
                </c:pt>
                <c:pt idx="46">
                  <c:v>1739</c:v>
                </c:pt>
                <c:pt idx="47">
                  <c:v>1491</c:v>
                </c:pt>
                <c:pt idx="48">
                  <c:v>1477</c:v>
                </c:pt>
                <c:pt idx="49">
                  <c:v>1801</c:v>
                </c:pt>
                <c:pt idx="50">
                  <c:v>1096</c:v>
                </c:pt>
                <c:pt idx="51">
                  <c:v>1605</c:v>
                </c:pt>
                <c:pt idx="52">
                  <c:v>1788</c:v>
                </c:pt>
                <c:pt idx="53">
                  <c:v>1836</c:v>
                </c:pt>
                <c:pt idx="54">
                  <c:v>1626</c:v>
                </c:pt>
                <c:pt idx="55">
                  <c:v>1479</c:v>
                </c:pt>
                <c:pt idx="56">
                  <c:v>2105</c:v>
                </c:pt>
                <c:pt idx="57">
                  <c:v>1720</c:v>
                </c:pt>
                <c:pt idx="58">
                  <c:v>1554</c:v>
                </c:pt>
                <c:pt idx="59">
                  <c:v>1561</c:v>
                </c:pt>
                <c:pt idx="60">
                  <c:v>1563</c:v>
                </c:pt>
                <c:pt idx="61">
                  <c:v>1594</c:v>
                </c:pt>
                <c:pt idx="62">
                  <c:v>1708</c:v>
                </c:pt>
                <c:pt idx="63">
                  <c:v>2086</c:v>
                </c:pt>
                <c:pt idx="64">
                  <c:v>1816</c:v>
                </c:pt>
                <c:pt idx="65">
                  <c:v>1668</c:v>
                </c:pt>
                <c:pt idx="66">
                  <c:v>1461</c:v>
                </c:pt>
                <c:pt idx="67">
                  <c:v>1027</c:v>
                </c:pt>
                <c:pt idx="68">
                  <c:v>1042</c:v>
                </c:pt>
                <c:pt idx="69">
                  <c:v>1442</c:v>
                </c:pt>
                <c:pt idx="70">
                  <c:v>1941</c:v>
                </c:pt>
                <c:pt idx="71">
                  <c:v>1401</c:v>
                </c:pt>
                <c:pt idx="72">
                  <c:v>1807</c:v>
                </c:pt>
                <c:pt idx="73">
                  <c:v>1681</c:v>
                </c:pt>
                <c:pt idx="74">
                  <c:v>1413</c:v>
                </c:pt>
                <c:pt idx="75">
                  <c:v>599</c:v>
                </c:pt>
                <c:pt idx="76">
                  <c:v>831</c:v>
                </c:pt>
                <c:pt idx="77">
                  <c:v>1123</c:v>
                </c:pt>
                <c:pt idx="78">
                  <c:v>952</c:v>
                </c:pt>
                <c:pt idx="79">
                  <c:v>1750</c:v>
                </c:pt>
                <c:pt idx="80">
                  <c:v>1777</c:v>
                </c:pt>
                <c:pt idx="81">
                  <c:v>1748</c:v>
                </c:pt>
                <c:pt idx="82">
                  <c:v>932</c:v>
                </c:pt>
                <c:pt idx="83">
                  <c:v>969</c:v>
                </c:pt>
                <c:pt idx="84">
                  <c:v>1562</c:v>
                </c:pt>
                <c:pt idx="85">
                  <c:v>1004</c:v>
                </c:pt>
                <c:pt idx="86">
                  <c:v>1404</c:v>
                </c:pt>
                <c:pt idx="87">
                  <c:v>1657</c:v>
                </c:pt>
                <c:pt idx="88">
                  <c:v>1643</c:v>
                </c:pt>
                <c:pt idx="89">
                  <c:v>1124</c:v>
                </c:pt>
                <c:pt idx="90">
                  <c:v>1074</c:v>
                </c:pt>
                <c:pt idx="91">
                  <c:v>1839</c:v>
                </c:pt>
                <c:pt idx="92">
                  <c:v>1862</c:v>
                </c:pt>
                <c:pt idx="93">
                  <c:v>1886</c:v>
                </c:pt>
                <c:pt idx="94">
                  <c:v>1696</c:v>
                </c:pt>
                <c:pt idx="95">
                  <c:v>1002</c:v>
                </c:pt>
                <c:pt idx="96">
                  <c:v>794</c:v>
                </c:pt>
                <c:pt idx="97">
                  <c:v>1106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9-416E-907D-8FB2232B030A}"/>
            </c:ext>
          </c:extLst>
        </c:ser>
        <c:ser>
          <c:idx val="1"/>
          <c:order val="1"/>
          <c:tx>
            <c:v>Predicted  TUESDAY BOOKINGS</c:v>
          </c:tx>
          <c:spPr>
            <a:ln w="28575">
              <a:noFill/>
            </a:ln>
          </c:spPr>
          <c:xVal>
            <c:numRef>
              <c:f>'3C_b_dummy variables'!$A$2:$A$99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</c:numCache>
            </c:numRef>
          </c:xVal>
          <c:yVal>
            <c:numRef>
              <c:f>'3C_b_dummy variables'!$M$34:$M$131</c:f>
              <c:numCache>
                <c:formatCode>General</c:formatCode>
                <c:ptCount val="98"/>
                <c:pt idx="0">
                  <c:v>1667.151020408163</c:v>
                </c:pt>
                <c:pt idx="1">
                  <c:v>1429.5183673469387</c:v>
                </c:pt>
                <c:pt idx="2">
                  <c:v>1381.1428571428569</c:v>
                </c:pt>
                <c:pt idx="3">
                  <c:v>1332.7673469387753</c:v>
                </c:pt>
                <c:pt idx="4">
                  <c:v>1284.3918367346937</c:v>
                </c:pt>
                <c:pt idx="5">
                  <c:v>1236.0163265306121</c:v>
                </c:pt>
                <c:pt idx="6">
                  <c:v>1187.6408163265303</c:v>
                </c:pt>
                <c:pt idx="7">
                  <c:v>1675.3805337519623</c:v>
                </c:pt>
                <c:pt idx="8">
                  <c:v>1437.7478806907379</c:v>
                </c:pt>
                <c:pt idx="9">
                  <c:v>1389.3723704866561</c:v>
                </c:pt>
                <c:pt idx="10">
                  <c:v>1340.9968602825745</c:v>
                </c:pt>
                <c:pt idx="11">
                  <c:v>1292.6213500784929</c:v>
                </c:pt>
                <c:pt idx="12">
                  <c:v>1244.2458398744113</c:v>
                </c:pt>
                <c:pt idx="13">
                  <c:v>1195.8703296703295</c:v>
                </c:pt>
                <c:pt idx="14">
                  <c:v>1683.6100470957613</c:v>
                </c:pt>
                <c:pt idx="15">
                  <c:v>1445.9773940345369</c:v>
                </c:pt>
                <c:pt idx="16">
                  <c:v>1397.6018838304551</c:v>
                </c:pt>
                <c:pt idx="17">
                  <c:v>1349.2263736263735</c:v>
                </c:pt>
                <c:pt idx="18">
                  <c:v>1300.8508634222919</c:v>
                </c:pt>
                <c:pt idx="19">
                  <c:v>1252.4753532182103</c:v>
                </c:pt>
                <c:pt idx="20">
                  <c:v>1204.0998430141285</c:v>
                </c:pt>
                <c:pt idx="21">
                  <c:v>1691.8395604395603</c:v>
                </c:pt>
                <c:pt idx="22">
                  <c:v>1454.2069073783359</c:v>
                </c:pt>
                <c:pt idx="23">
                  <c:v>1405.8313971742541</c:v>
                </c:pt>
                <c:pt idx="24">
                  <c:v>1357.4558869701725</c:v>
                </c:pt>
                <c:pt idx="25">
                  <c:v>1309.0803767660909</c:v>
                </c:pt>
                <c:pt idx="26">
                  <c:v>1260.7048665620093</c:v>
                </c:pt>
                <c:pt idx="27">
                  <c:v>1212.3293563579275</c:v>
                </c:pt>
                <c:pt idx="28">
                  <c:v>1700.0690737833593</c:v>
                </c:pt>
                <c:pt idx="29">
                  <c:v>1462.4364207221349</c:v>
                </c:pt>
                <c:pt idx="30">
                  <c:v>1414.0609105180531</c:v>
                </c:pt>
                <c:pt idx="31">
                  <c:v>1365.6854003139715</c:v>
                </c:pt>
                <c:pt idx="32">
                  <c:v>1317.3098901098899</c:v>
                </c:pt>
                <c:pt idx="33">
                  <c:v>1268.9343799058083</c:v>
                </c:pt>
                <c:pt idx="34">
                  <c:v>1220.5588697017265</c:v>
                </c:pt>
                <c:pt idx="35">
                  <c:v>1708.2985871271585</c:v>
                </c:pt>
                <c:pt idx="36">
                  <c:v>1470.6659340659342</c:v>
                </c:pt>
                <c:pt idx="37">
                  <c:v>1422.2904238618523</c:v>
                </c:pt>
                <c:pt idx="38">
                  <c:v>1373.9149136577707</c:v>
                </c:pt>
                <c:pt idx="39">
                  <c:v>1325.5394034536891</c:v>
                </c:pt>
                <c:pt idx="40">
                  <c:v>1277.1638932496076</c:v>
                </c:pt>
                <c:pt idx="41">
                  <c:v>1228.7883830455257</c:v>
                </c:pt>
                <c:pt idx="42">
                  <c:v>1716.5281004709575</c:v>
                </c:pt>
                <c:pt idx="43">
                  <c:v>1478.8954474097332</c:v>
                </c:pt>
                <c:pt idx="44">
                  <c:v>1430.5199372056513</c:v>
                </c:pt>
                <c:pt idx="45">
                  <c:v>1382.1444270015697</c:v>
                </c:pt>
                <c:pt idx="46">
                  <c:v>1333.7689167974881</c:v>
                </c:pt>
                <c:pt idx="47">
                  <c:v>1285.3934065934066</c:v>
                </c:pt>
                <c:pt idx="48">
                  <c:v>1237.0178963893247</c:v>
                </c:pt>
                <c:pt idx="49">
                  <c:v>1724.7576138147565</c:v>
                </c:pt>
                <c:pt idx="50">
                  <c:v>1487.1249607535322</c:v>
                </c:pt>
                <c:pt idx="51">
                  <c:v>1438.7494505494503</c:v>
                </c:pt>
                <c:pt idx="52">
                  <c:v>1390.3739403453687</c:v>
                </c:pt>
                <c:pt idx="53">
                  <c:v>1341.9984301412871</c:v>
                </c:pt>
                <c:pt idx="54">
                  <c:v>1293.6229199372056</c:v>
                </c:pt>
                <c:pt idx="55">
                  <c:v>1245.2474097331237</c:v>
                </c:pt>
                <c:pt idx="56">
                  <c:v>1732.9871271585557</c:v>
                </c:pt>
                <c:pt idx="57">
                  <c:v>1495.3544740973314</c:v>
                </c:pt>
                <c:pt idx="58">
                  <c:v>1446.9789638932496</c:v>
                </c:pt>
                <c:pt idx="59">
                  <c:v>1398.603453689168</c:v>
                </c:pt>
                <c:pt idx="60">
                  <c:v>1350.2279434850864</c:v>
                </c:pt>
                <c:pt idx="61">
                  <c:v>1301.8524332810048</c:v>
                </c:pt>
                <c:pt idx="62">
                  <c:v>1253.476923076923</c:v>
                </c:pt>
                <c:pt idx="63">
                  <c:v>1741.2166405023547</c:v>
                </c:pt>
                <c:pt idx="64">
                  <c:v>1503.5839874411304</c:v>
                </c:pt>
                <c:pt idx="65">
                  <c:v>1455.2084772370486</c:v>
                </c:pt>
                <c:pt idx="66">
                  <c:v>1406.832967032967</c:v>
                </c:pt>
                <c:pt idx="67">
                  <c:v>1358.4574568288854</c:v>
                </c:pt>
                <c:pt idx="68">
                  <c:v>1310.0819466248038</c:v>
                </c:pt>
                <c:pt idx="69">
                  <c:v>1261.706436420722</c:v>
                </c:pt>
                <c:pt idx="70">
                  <c:v>1749.4461538461537</c:v>
                </c:pt>
                <c:pt idx="71">
                  <c:v>1511.8135007849294</c:v>
                </c:pt>
                <c:pt idx="72">
                  <c:v>1463.4379905808476</c:v>
                </c:pt>
                <c:pt idx="73">
                  <c:v>1415.062480376766</c:v>
                </c:pt>
                <c:pt idx="74">
                  <c:v>1366.6869701726844</c:v>
                </c:pt>
                <c:pt idx="75">
                  <c:v>1318.3114599686028</c:v>
                </c:pt>
                <c:pt idx="76">
                  <c:v>1269.935949764521</c:v>
                </c:pt>
                <c:pt idx="77">
                  <c:v>1757.6756671899527</c:v>
                </c:pt>
                <c:pt idx="78">
                  <c:v>1520.0430141287284</c:v>
                </c:pt>
                <c:pt idx="79">
                  <c:v>1471.6675039246466</c:v>
                </c:pt>
                <c:pt idx="80">
                  <c:v>1423.291993720565</c:v>
                </c:pt>
                <c:pt idx="81">
                  <c:v>1374.9164835164834</c:v>
                </c:pt>
                <c:pt idx="82">
                  <c:v>1326.5409733124018</c:v>
                </c:pt>
                <c:pt idx="83">
                  <c:v>1278.16546310832</c:v>
                </c:pt>
                <c:pt idx="84">
                  <c:v>1765.9051805337519</c:v>
                </c:pt>
                <c:pt idx="85">
                  <c:v>1528.2725274725276</c:v>
                </c:pt>
                <c:pt idx="86">
                  <c:v>1479.8970172684458</c:v>
                </c:pt>
                <c:pt idx="87">
                  <c:v>1431.5215070643642</c:v>
                </c:pt>
                <c:pt idx="88">
                  <c:v>1383.1459968602826</c:v>
                </c:pt>
                <c:pt idx="89">
                  <c:v>1334.770486656201</c:v>
                </c:pt>
                <c:pt idx="90">
                  <c:v>1286.3949764521192</c:v>
                </c:pt>
                <c:pt idx="91">
                  <c:v>1774.1346938775509</c:v>
                </c:pt>
                <c:pt idx="92">
                  <c:v>1536.5020408163266</c:v>
                </c:pt>
                <c:pt idx="93">
                  <c:v>1488.1265306122448</c:v>
                </c:pt>
                <c:pt idx="94">
                  <c:v>1439.7510204081632</c:v>
                </c:pt>
                <c:pt idx="95">
                  <c:v>1391.3755102040816</c:v>
                </c:pt>
                <c:pt idx="96">
                  <c:v>1343</c:v>
                </c:pt>
                <c:pt idx="97">
                  <c:v>1294.6244897959182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9-416E-907D-8FB2232B0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374559"/>
        <c:axId val="1"/>
      </c:scatterChart>
      <c:valAx>
        <c:axId val="1153374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Week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 TUESDAY BOOKINGS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337455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782529616552071"/>
          <c:y val="0.38013147688945825"/>
          <c:w val="0.25758374743670404"/>
          <c:h val="0.46785412540241017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CN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DOW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TUESDAY BOOKINGS</c:v>
          </c:tx>
          <c:spPr>
            <a:ln w="28575">
              <a:noFill/>
            </a:ln>
          </c:spPr>
          <c:xVal>
            <c:numRef>
              <c:f>'3C_b_dummy variables'!$B$2:$B$99</c:f>
              <c:numCache>
                <c:formatCode>0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7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1</c:v>
                </c:pt>
                <c:pt idx="78">
                  <c:v>2</c:v>
                </c:pt>
                <c:pt idx="79">
                  <c:v>3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7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5</c:v>
                </c:pt>
                <c:pt idx="89">
                  <c:v>6</c:v>
                </c:pt>
                <c:pt idx="90">
                  <c:v>7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</c:numCache>
            </c:numRef>
          </c:xVal>
          <c:yVal>
            <c:numRef>
              <c:f>'3C_b_dummy variables'!$J$2:$J$99</c:f>
              <c:numCache>
                <c:formatCode>#,##0</c:formatCode>
                <c:ptCount val="98"/>
                <c:pt idx="0">
                  <c:v>1512</c:v>
                </c:pt>
                <c:pt idx="1">
                  <c:v>864</c:v>
                </c:pt>
                <c:pt idx="2">
                  <c:v>827</c:v>
                </c:pt>
                <c:pt idx="3">
                  <c:v>952</c:v>
                </c:pt>
                <c:pt idx="4">
                  <c:v>740</c:v>
                </c:pt>
                <c:pt idx="5">
                  <c:v>908</c:v>
                </c:pt>
                <c:pt idx="6">
                  <c:v>1311</c:v>
                </c:pt>
                <c:pt idx="7">
                  <c:v>2034</c:v>
                </c:pt>
                <c:pt idx="8">
                  <c:v>1584</c:v>
                </c:pt>
                <c:pt idx="9">
                  <c:v>1682</c:v>
                </c:pt>
                <c:pt idx="10">
                  <c:v>1684</c:v>
                </c:pt>
                <c:pt idx="11">
                  <c:v>1600</c:v>
                </c:pt>
                <c:pt idx="12">
                  <c:v>1077</c:v>
                </c:pt>
                <c:pt idx="13">
                  <c:v>956</c:v>
                </c:pt>
                <c:pt idx="14">
                  <c:v>1455</c:v>
                </c:pt>
                <c:pt idx="15">
                  <c:v>1001</c:v>
                </c:pt>
                <c:pt idx="16">
                  <c:v>1131</c:v>
                </c:pt>
                <c:pt idx="17">
                  <c:v>1151</c:v>
                </c:pt>
                <c:pt idx="18">
                  <c:v>942</c:v>
                </c:pt>
                <c:pt idx="19">
                  <c:v>884</c:v>
                </c:pt>
                <c:pt idx="20">
                  <c:v>1315</c:v>
                </c:pt>
                <c:pt idx="21">
                  <c:v>1885</c:v>
                </c:pt>
                <c:pt idx="22">
                  <c:v>1963</c:v>
                </c:pt>
                <c:pt idx="23">
                  <c:v>2006</c:v>
                </c:pt>
                <c:pt idx="24">
                  <c:v>1855</c:v>
                </c:pt>
                <c:pt idx="25">
                  <c:v>1962</c:v>
                </c:pt>
                <c:pt idx="26">
                  <c:v>2019</c:v>
                </c:pt>
                <c:pt idx="27">
                  <c:v>2052</c:v>
                </c:pt>
                <c:pt idx="28">
                  <c:v>2018</c:v>
                </c:pt>
                <c:pt idx="29">
                  <c:v>1706</c:v>
                </c:pt>
                <c:pt idx="30">
                  <c:v>1874</c:v>
                </c:pt>
                <c:pt idx="31">
                  <c:v>1827</c:v>
                </c:pt>
                <c:pt idx="32">
                  <c:v>1734</c:v>
                </c:pt>
                <c:pt idx="33">
                  <c:v>1124</c:v>
                </c:pt>
                <c:pt idx="34">
                  <c:v>803</c:v>
                </c:pt>
                <c:pt idx="35">
                  <c:v>1356</c:v>
                </c:pt>
                <c:pt idx="36">
                  <c:v>848</c:v>
                </c:pt>
                <c:pt idx="37">
                  <c:v>966</c:v>
                </c:pt>
                <c:pt idx="38">
                  <c:v>909</c:v>
                </c:pt>
                <c:pt idx="39">
                  <c:v>798</c:v>
                </c:pt>
                <c:pt idx="40">
                  <c:v>731</c:v>
                </c:pt>
                <c:pt idx="41">
                  <c:v>869</c:v>
                </c:pt>
                <c:pt idx="42">
                  <c:v>1372</c:v>
                </c:pt>
                <c:pt idx="43">
                  <c:v>760</c:v>
                </c:pt>
                <c:pt idx="44">
                  <c:v>1144</c:v>
                </c:pt>
                <c:pt idx="45">
                  <c:v>1450</c:v>
                </c:pt>
                <c:pt idx="46">
                  <c:v>1739</c:v>
                </c:pt>
                <c:pt idx="47">
                  <c:v>1491</c:v>
                </c:pt>
                <c:pt idx="48">
                  <c:v>1477</c:v>
                </c:pt>
                <c:pt idx="49">
                  <c:v>1801</c:v>
                </c:pt>
                <c:pt idx="50">
                  <c:v>1096</c:v>
                </c:pt>
                <c:pt idx="51">
                  <c:v>1605</c:v>
                </c:pt>
                <c:pt idx="52">
                  <c:v>1788</c:v>
                </c:pt>
                <c:pt idx="53">
                  <c:v>1836</c:v>
                </c:pt>
                <c:pt idx="54">
                  <c:v>1626</c:v>
                </c:pt>
                <c:pt idx="55">
                  <c:v>1479</c:v>
                </c:pt>
                <c:pt idx="56">
                  <c:v>2105</c:v>
                </c:pt>
                <c:pt idx="57">
                  <c:v>1720</c:v>
                </c:pt>
                <c:pt idx="58">
                  <c:v>1554</c:v>
                </c:pt>
                <c:pt idx="59">
                  <c:v>1561</c:v>
                </c:pt>
                <c:pt idx="60">
                  <c:v>1563</c:v>
                </c:pt>
                <c:pt idx="61">
                  <c:v>1594</c:v>
                </c:pt>
                <c:pt idx="62">
                  <c:v>1708</c:v>
                </c:pt>
                <c:pt idx="63">
                  <c:v>2086</c:v>
                </c:pt>
                <c:pt idx="64">
                  <c:v>1816</c:v>
                </c:pt>
                <c:pt idx="65">
                  <c:v>1668</c:v>
                </c:pt>
                <c:pt idx="66">
                  <c:v>1461</c:v>
                </c:pt>
                <c:pt idx="67">
                  <c:v>1027</c:v>
                </c:pt>
                <c:pt idx="68">
                  <c:v>1042</c:v>
                </c:pt>
                <c:pt idx="69">
                  <c:v>1442</c:v>
                </c:pt>
                <c:pt idx="70">
                  <c:v>1941</c:v>
                </c:pt>
                <c:pt idx="71">
                  <c:v>1401</c:v>
                </c:pt>
                <c:pt idx="72">
                  <c:v>1807</c:v>
                </c:pt>
                <c:pt idx="73">
                  <c:v>1681</c:v>
                </c:pt>
                <c:pt idx="74">
                  <c:v>1413</c:v>
                </c:pt>
                <c:pt idx="75">
                  <c:v>599</c:v>
                </c:pt>
                <c:pt idx="76">
                  <c:v>831</c:v>
                </c:pt>
                <c:pt idx="77">
                  <c:v>1123</c:v>
                </c:pt>
                <c:pt idx="78">
                  <c:v>952</c:v>
                </c:pt>
                <c:pt idx="79">
                  <c:v>1750</c:v>
                </c:pt>
                <c:pt idx="80">
                  <c:v>1777</c:v>
                </c:pt>
                <c:pt idx="81">
                  <c:v>1748</c:v>
                </c:pt>
                <c:pt idx="82">
                  <c:v>932</c:v>
                </c:pt>
                <c:pt idx="83">
                  <c:v>969</c:v>
                </c:pt>
                <c:pt idx="84">
                  <c:v>1562</c:v>
                </c:pt>
                <c:pt idx="85">
                  <c:v>1004</c:v>
                </c:pt>
                <c:pt idx="86">
                  <c:v>1404</c:v>
                </c:pt>
                <c:pt idx="87">
                  <c:v>1657</c:v>
                </c:pt>
                <c:pt idx="88">
                  <c:v>1643</c:v>
                </c:pt>
                <c:pt idx="89">
                  <c:v>1124</c:v>
                </c:pt>
                <c:pt idx="90">
                  <c:v>1074</c:v>
                </c:pt>
                <c:pt idx="91">
                  <c:v>1839</c:v>
                </c:pt>
                <c:pt idx="92">
                  <c:v>1862</c:v>
                </c:pt>
                <c:pt idx="93">
                  <c:v>1886</c:v>
                </c:pt>
                <c:pt idx="94">
                  <c:v>1696</c:v>
                </c:pt>
                <c:pt idx="95">
                  <c:v>1002</c:v>
                </c:pt>
                <c:pt idx="96">
                  <c:v>794</c:v>
                </c:pt>
                <c:pt idx="97">
                  <c:v>1106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5-44AA-A3E7-590E0EA871B5}"/>
            </c:ext>
          </c:extLst>
        </c:ser>
        <c:ser>
          <c:idx val="1"/>
          <c:order val="1"/>
          <c:tx>
            <c:v>Predicted  TUESDAY BOOKINGS</c:v>
          </c:tx>
          <c:spPr>
            <a:ln w="28575">
              <a:noFill/>
            </a:ln>
          </c:spPr>
          <c:xVal>
            <c:numRef>
              <c:f>'3C_b_dummy variables'!$B$2:$B$99</c:f>
              <c:numCache>
                <c:formatCode>0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7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1</c:v>
                </c:pt>
                <c:pt idx="78">
                  <c:v>2</c:v>
                </c:pt>
                <c:pt idx="79">
                  <c:v>3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7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5</c:v>
                </c:pt>
                <c:pt idx="89">
                  <c:v>6</c:v>
                </c:pt>
                <c:pt idx="90">
                  <c:v>7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</c:numCache>
            </c:numRef>
          </c:xVal>
          <c:yVal>
            <c:numRef>
              <c:f>'3C_b_dummy variables'!$M$34:$M$131</c:f>
              <c:numCache>
                <c:formatCode>General</c:formatCode>
                <c:ptCount val="98"/>
                <c:pt idx="0">
                  <c:v>1667.151020408163</c:v>
                </c:pt>
                <c:pt idx="1">
                  <c:v>1429.5183673469387</c:v>
                </c:pt>
                <c:pt idx="2">
                  <c:v>1381.1428571428569</c:v>
                </c:pt>
                <c:pt idx="3">
                  <c:v>1332.7673469387753</c:v>
                </c:pt>
                <c:pt idx="4">
                  <c:v>1284.3918367346937</c:v>
                </c:pt>
                <c:pt idx="5">
                  <c:v>1236.0163265306121</c:v>
                </c:pt>
                <c:pt idx="6">
                  <c:v>1187.6408163265303</c:v>
                </c:pt>
                <c:pt idx="7">
                  <c:v>1675.3805337519623</c:v>
                </c:pt>
                <c:pt idx="8">
                  <c:v>1437.7478806907379</c:v>
                </c:pt>
                <c:pt idx="9">
                  <c:v>1389.3723704866561</c:v>
                </c:pt>
                <c:pt idx="10">
                  <c:v>1340.9968602825745</c:v>
                </c:pt>
                <c:pt idx="11">
                  <c:v>1292.6213500784929</c:v>
                </c:pt>
                <c:pt idx="12">
                  <c:v>1244.2458398744113</c:v>
                </c:pt>
                <c:pt idx="13">
                  <c:v>1195.8703296703295</c:v>
                </c:pt>
                <c:pt idx="14">
                  <c:v>1683.6100470957613</c:v>
                </c:pt>
                <c:pt idx="15">
                  <c:v>1445.9773940345369</c:v>
                </c:pt>
                <c:pt idx="16">
                  <c:v>1397.6018838304551</c:v>
                </c:pt>
                <c:pt idx="17">
                  <c:v>1349.2263736263735</c:v>
                </c:pt>
                <c:pt idx="18">
                  <c:v>1300.8508634222919</c:v>
                </c:pt>
                <c:pt idx="19">
                  <c:v>1252.4753532182103</c:v>
                </c:pt>
                <c:pt idx="20">
                  <c:v>1204.0998430141285</c:v>
                </c:pt>
                <c:pt idx="21">
                  <c:v>1691.8395604395603</c:v>
                </c:pt>
                <c:pt idx="22">
                  <c:v>1454.2069073783359</c:v>
                </c:pt>
                <c:pt idx="23">
                  <c:v>1405.8313971742541</c:v>
                </c:pt>
                <c:pt idx="24">
                  <c:v>1357.4558869701725</c:v>
                </c:pt>
                <c:pt idx="25">
                  <c:v>1309.0803767660909</c:v>
                </c:pt>
                <c:pt idx="26">
                  <c:v>1260.7048665620093</c:v>
                </c:pt>
                <c:pt idx="27">
                  <c:v>1212.3293563579275</c:v>
                </c:pt>
                <c:pt idx="28">
                  <c:v>1700.0690737833593</c:v>
                </c:pt>
                <c:pt idx="29">
                  <c:v>1462.4364207221349</c:v>
                </c:pt>
                <c:pt idx="30">
                  <c:v>1414.0609105180531</c:v>
                </c:pt>
                <c:pt idx="31">
                  <c:v>1365.6854003139715</c:v>
                </c:pt>
                <c:pt idx="32">
                  <c:v>1317.3098901098899</c:v>
                </c:pt>
                <c:pt idx="33">
                  <c:v>1268.9343799058083</c:v>
                </c:pt>
                <c:pt idx="34">
                  <c:v>1220.5588697017265</c:v>
                </c:pt>
                <c:pt idx="35">
                  <c:v>1708.2985871271585</c:v>
                </c:pt>
                <c:pt idx="36">
                  <c:v>1470.6659340659342</c:v>
                </c:pt>
                <c:pt idx="37">
                  <c:v>1422.2904238618523</c:v>
                </c:pt>
                <c:pt idx="38">
                  <c:v>1373.9149136577707</c:v>
                </c:pt>
                <c:pt idx="39">
                  <c:v>1325.5394034536891</c:v>
                </c:pt>
                <c:pt idx="40">
                  <c:v>1277.1638932496076</c:v>
                </c:pt>
                <c:pt idx="41">
                  <c:v>1228.7883830455257</c:v>
                </c:pt>
                <c:pt idx="42">
                  <c:v>1716.5281004709575</c:v>
                </c:pt>
                <c:pt idx="43">
                  <c:v>1478.8954474097332</c:v>
                </c:pt>
                <c:pt idx="44">
                  <c:v>1430.5199372056513</c:v>
                </c:pt>
                <c:pt idx="45">
                  <c:v>1382.1444270015697</c:v>
                </c:pt>
                <c:pt idx="46">
                  <c:v>1333.7689167974881</c:v>
                </c:pt>
                <c:pt idx="47">
                  <c:v>1285.3934065934066</c:v>
                </c:pt>
                <c:pt idx="48">
                  <c:v>1237.0178963893247</c:v>
                </c:pt>
                <c:pt idx="49">
                  <c:v>1724.7576138147565</c:v>
                </c:pt>
                <c:pt idx="50">
                  <c:v>1487.1249607535322</c:v>
                </c:pt>
                <c:pt idx="51">
                  <c:v>1438.7494505494503</c:v>
                </c:pt>
                <c:pt idx="52">
                  <c:v>1390.3739403453687</c:v>
                </c:pt>
                <c:pt idx="53">
                  <c:v>1341.9984301412871</c:v>
                </c:pt>
                <c:pt idx="54">
                  <c:v>1293.6229199372056</c:v>
                </c:pt>
                <c:pt idx="55">
                  <c:v>1245.2474097331237</c:v>
                </c:pt>
                <c:pt idx="56">
                  <c:v>1732.9871271585557</c:v>
                </c:pt>
                <c:pt idx="57">
                  <c:v>1495.3544740973314</c:v>
                </c:pt>
                <c:pt idx="58">
                  <c:v>1446.9789638932496</c:v>
                </c:pt>
                <c:pt idx="59">
                  <c:v>1398.603453689168</c:v>
                </c:pt>
                <c:pt idx="60">
                  <c:v>1350.2279434850864</c:v>
                </c:pt>
                <c:pt idx="61">
                  <c:v>1301.8524332810048</c:v>
                </c:pt>
                <c:pt idx="62">
                  <c:v>1253.476923076923</c:v>
                </c:pt>
                <c:pt idx="63">
                  <c:v>1741.2166405023547</c:v>
                </c:pt>
                <c:pt idx="64">
                  <c:v>1503.5839874411304</c:v>
                </c:pt>
                <c:pt idx="65">
                  <c:v>1455.2084772370486</c:v>
                </c:pt>
                <c:pt idx="66">
                  <c:v>1406.832967032967</c:v>
                </c:pt>
                <c:pt idx="67">
                  <c:v>1358.4574568288854</c:v>
                </c:pt>
                <c:pt idx="68">
                  <c:v>1310.0819466248038</c:v>
                </c:pt>
                <c:pt idx="69">
                  <c:v>1261.706436420722</c:v>
                </c:pt>
                <c:pt idx="70">
                  <c:v>1749.4461538461537</c:v>
                </c:pt>
                <c:pt idx="71">
                  <c:v>1511.8135007849294</c:v>
                </c:pt>
                <c:pt idx="72">
                  <c:v>1463.4379905808476</c:v>
                </c:pt>
                <c:pt idx="73">
                  <c:v>1415.062480376766</c:v>
                </c:pt>
                <c:pt idx="74">
                  <c:v>1366.6869701726844</c:v>
                </c:pt>
                <c:pt idx="75">
                  <c:v>1318.3114599686028</c:v>
                </c:pt>
                <c:pt idx="76">
                  <c:v>1269.935949764521</c:v>
                </c:pt>
                <c:pt idx="77">
                  <c:v>1757.6756671899527</c:v>
                </c:pt>
                <c:pt idx="78">
                  <c:v>1520.0430141287284</c:v>
                </c:pt>
                <c:pt idx="79">
                  <c:v>1471.6675039246466</c:v>
                </c:pt>
                <c:pt idx="80">
                  <c:v>1423.291993720565</c:v>
                </c:pt>
                <c:pt idx="81">
                  <c:v>1374.9164835164834</c:v>
                </c:pt>
                <c:pt idx="82">
                  <c:v>1326.5409733124018</c:v>
                </c:pt>
                <c:pt idx="83">
                  <c:v>1278.16546310832</c:v>
                </c:pt>
                <c:pt idx="84">
                  <c:v>1765.9051805337519</c:v>
                </c:pt>
                <c:pt idx="85">
                  <c:v>1528.2725274725276</c:v>
                </c:pt>
                <c:pt idx="86">
                  <c:v>1479.8970172684458</c:v>
                </c:pt>
                <c:pt idx="87">
                  <c:v>1431.5215070643642</c:v>
                </c:pt>
                <c:pt idx="88">
                  <c:v>1383.1459968602826</c:v>
                </c:pt>
                <c:pt idx="89">
                  <c:v>1334.770486656201</c:v>
                </c:pt>
                <c:pt idx="90">
                  <c:v>1286.3949764521192</c:v>
                </c:pt>
                <c:pt idx="91">
                  <c:v>1774.1346938775509</c:v>
                </c:pt>
                <c:pt idx="92">
                  <c:v>1536.5020408163266</c:v>
                </c:pt>
                <c:pt idx="93">
                  <c:v>1488.1265306122448</c:v>
                </c:pt>
                <c:pt idx="94">
                  <c:v>1439.7510204081632</c:v>
                </c:pt>
                <c:pt idx="95">
                  <c:v>1391.3755102040816</c:v>
                </c:pt>
                <c:pt idx="96">
                  <c:v>1343</c:v>
                </c:pt>
                <c:pt idx="97">
                  <c:v>1294.6244897959182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5-44AA-A3E7-590E0EA87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407391"/>
        <c:axId val="1"/>
      </c:scatterChart>
      <c:valAx>
        <c:axId val="1153407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DOW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 TUESDAY BOOKINGS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340739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214330173676998"/>
          <c:y val="0.37279434921925186"/>
          <c:w val="0.25758374743670404"/>
          <c:h val="0.47338964980222459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CN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TUESDAY BOOKINGS</c:v>
          </c:tx>
          <c:spPr>
            <a:ln w="28575">
              <a:noFill/>
            </a:ln>
          </c:spPr>
          <c:xVal>
            <c:numRef>
              <c:f>'3C_b_dummy variables'!$C$2:$C$99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variables'!$J$2:$J$99</c:f>
              <c:numCache>
                <c:formatCode>#,##0</c:formatCode>
                <c:ptCount val="98"/>
                <c:pt idx="0">
                  <c:v>1512</c:v>
                </c:pt>
                <c:pt idx="1">
                  <c:v>864</c:v>
                </c:pt>
                <c:pt idx="2">
                  <c:v>827</c:v>
                </c:pt>
                <c:pt idx="3">
                  <c:v>952</c:v>
                </c:pt>
                <c:pt idx="4">
                  <c:v>740</c:v>
                </c:pt>
                <c:pt idx="5">
                  <c:v>908</c:v>
                </c:pt>
                <c:pt idx="6">
                  <c:v>1311</c:v>
                </c:pt>
                <c:pt idx="7">
                  <c:v>2034</c:v>
                </c:pt>
                <c:pt idx="8">
                  <c:v>1584</c:v>
                </c:pt>
                <c:pt idx="9">
                  <c:v>1682</c:v>
                </c:pt>
                <c:pt idx="10">
                  <c:v>1684</c:v>
                </c:pt>
                <c:pt idx="11">
                  <c:v>1600</c:v>
                </c:pt>
                <c:pt idx="12">
                  <c:v>1077</c:v>
                </c:pt>
                <c:pt idx="13">
                  <c:v>956</c:v>
                </c:pt>
                <c:pt idx="14">
                  <c:v>1455</c:v>
                </c:pt>
                <c:pt idx="15">
                  <c:v>1001</c:v>
                </c:pt>
                <c:pt idx="16">
                  <c:v>1131</c:v>
                </c:pt>
                <c:pt idx="17">
                  <c:v>1151</c:v>
                </c:pt>
                <c:pt idx="18">
                  <c:v>942</c:v>
                </c:pt>
                <c:pt idx="19">
                  <c:v>884</c:v>
                </c:pt>
                <c:pt idx="20">
                  <c:v>1315</c:v>
                </c:pt>
                <c:pt idx="21">
                  <c:v>1885</c:v>
                </c:pt>
                <c:pt idx="22">
                  <c:v>1963</c:v>
                </c:pt>
                <c:pt idx="23">
                  <c:v>2006</c:v>
                </c:pt>
                <c:pt idx="24">
                  <c:v>1855</c:v>
                </c:pt>
                <c:pt idx="25">
                  <c:v>1962</c:v>
                </c:pt>
                <c:pt idx="26">
                  <c:v>2019</c:v>
                </c:pt>
                <c:pt idx="27">
                  <c:v>2052</c:v>
                </c:pt>
                <c:pt idx="28">
                  <c:v>2018</c:v>
                </c:pt>
                <c:pt idx="29">
                  <c:v>1706</c:v>
                </c:pt>
                <c:pt idx="30">
                  <c:v>1874</c:v>
                </c:pt>
                <c:pt idx="31">
                  <c:v>1827</c:v>
                </c:pt>
                <c:pt idx="32">
                  <c:v>1734</c:v>
                </c:pt>
                <c:pt idx="33">
                  <c:v>1124</c:v>
                </c:pt>
                <c:pt idx="34">
                  <c:v>803</c:v>
                </c:pt>
                <c:pt idx="35">
                  <c:v>1356</c:v>
                </c:pt>
                <c:pt idx="36">
                  <c:v>848</c:v>
                </c:pt>
                <c:pt idx="37">
                  <c:v>966</c:v>
                </c:pt>
                <c:pt idx="38">
                  <c:v>909</c:v>
                </c:pt>
                <c:pt idx="39">
                  <c:v>798</c:v>
                </c:pt>
                <c:pt idx="40">
                  <c:v>731</c:v>
                </c:pt>
                <c:pt idx="41">
                  <c:v>869</c:v>
                </c:pt>
                <c:pt idx="42">
                  <c:v>1372</c:v>
                </c:pt>
                <c:pt idx="43">
                  <c:v>760</c:v>
                </c:pt>
                <c:pt idx="44">
                  <c:v>1144</c:v>
                </c:pt>
                <c:pt idx="45">
                  <c:v>1450</c:v>
                </c:pt>
                <c:pt idx="46">
                  <c:v>1739</c:v>
                </c:pt>
                <c:pt idx="47">
                  <c:v>1491</c:v>
                </c:pt>
                <c:pt idx="48">
                  <c:v>1477</c:v>
                </c:pt>
                <c:pt idx="49">
                  <c:v>1801</c:v>
                </c:pt>
                <c:pt idx="50">
                  <c:v>1096</c:v>
                </c:pt>
                <c:pt idx="51">
                  <c:v>1605</c:v>
                </c:pt>
                <c:pt idx="52">
                  <c:v>1788</c:v>
                </c:pt>
                <c:pt idx="53">
                  <c:v>1836</c:v>
                </c:pt>
                <c:pt idx="54">
                  <c:v>1626</c:v>
                </c:pt>
                <c:pt idx="55">
                  <c:v>1479</c:v>
                </c:pt>
                <c:pt idx="56">
                  <c:v>2105</c:v>
                </c:pt>
                <c:pt idx="57">
                  <c:v>1720</c:v>
                </c:pt>
                <c:pt idx="58">
                  <c:v>1554</c:v>
                </c:pt>
                <c:pt idx="59">
                  <c:v>1561</c:v>
                </c:pt>
                <c:pt idx="60">
                  <c:v>1563</c:v>
                </c:pt>
                <c:pt idx="61">
                  <c:v>1594</c:v>
                </c:pt>
                <c:pt idx="62">
                  <c:v>1708</c:v>
                </c:pt>
                <c:pt idx="63">
                  <c:v>2086</c:v>
                </c:pt>
                <c:pt idx="64">
                  <c:v>1816</c:v>
                </c:pt>
                <c:pt idx="65">
                  <c:v>1668</c:v>
                </c:pt>
                <c:pt idx="66">
                  <c:v>1461</c:v>
                </c:pt>
                <c:pt idx="67">
                  <c:v>1027</c:v>
                </c:pt>
                <c:pt idx="68">
                  <c:v>1042</c:v>
                </c:pt>
                <c:pt idx="69">
                  <c:v>1442</c:v>
                </c:pt>
                <c:pt idx="70">
                  <c:v>1941</c:v>
                </c:pt>
                <c:pt idx="71">
                  <c:v>1401</c:v>
                </c:pt>
                <c:pt idx="72">
                  <c:v>1807</c:v>
                </c:pt>
                <c:pt idx="73">
                  <c:v>1681</c:v>
                </c:pt>
                <c:pt idx="74">
                  <c:v>1413</c:v>
                </c:pt>
                <c:pt idx="75">
                  <c:v>599</c:v>
                </c:pt>
                <c:pt idx="76">
                  <c:v>831</c:v>
                </c:pt>
                <c:pt idx="77">
                  <c:v>1123</c:v>
                </c:pt>
                <c:pt idx="78">
                  <c:v>952</c:v>
                </c:pt>
                <c:pt idx="79">
                  <c:v>1750</c:v>
                </c:pt>
                <c:pt idx="80">
                  <c:v>1777</c:v>
                </c:pt>
                <c:pt idx="81">
                  <c:v>1748</c:v>
                </c:pt>
                <c:pt idx="82">
                  <c:v>932</c:v>
                </c:pt>
                <c:pt idx="83">
                  <c:v>969</c:v>
                </c:pt>
                <c:pt idx="84">
                  <c:v>1562</c:v>
                </c:pt>
                <c:pt idx="85">
                  <c:v>1004</c:v>
                </c:pt>
                <c:pt idx="86">
                  <c:v>1404</c:v>
                </c:pt>
                <c:pt idx="87">
                  <c:v>1657</c:v>
                </c:pt>
                <c:pt idx="88">
                  <c:v>1643</c:v>
                </c:pt>
                <c:pt idx="89">
                  <c:v>1124</c:v>
                </c:pt>
                <c:pt idx="90">
                  <c:v>1074</c:v>
                </c:pt>
                <c:pt idx="91">
                  <c:v>1839</c:v>
                </c:pt>
                <c:pt idx="92">
                  <c:v>1862</c:v>
                </c:pt>
                <c:pt idx="93">
                  <c:v>1886</c:v>
                </c:pt>
                <c:pt idx="94">
                  <c:v>1696</c:v>
                </c:pt>
                <c:pt idx="95">
                  <c:v>1002</c:v>
                </c:pt>
                <c:pt idx="96">
                  <c:v>794</c:v>
                </c:pt>
                <c:pt idx="97">
                  <c:v>1106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F-4AAB-BE7C-5C79A6230D85}"/>
            </c:ext>
          </c:extLst>
        </c:ser>
        <c:ser>
          <c:idx val="1"/>
          <c:order val="1"/>
          <c:tx>
            <c:v>Predicted  TUESDAY BOOKINGS</c:v>
          </c:tx>
          <c:spPr>
            <a:ln w="28575">
              <a:noFill/>
            </a:ln>
          </c:spPr>
          <c:xVal>
            <c:numRef>
              <c:f>'3C_b_dummy variables'!$C$2:$C$99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variables'!$M$34:$M$131</c:f>
              <c:numCache>
                <c:formatCode>General</c:formatCode>
                <c:ptCount val="98"/>
                <c:pt idx="0">
                  <c:v>1667.151020408163</c:v>
                </c:pt>
                <c:pt idx="1">
                  <c:v>1429.5183673469387</c:v>
                </c:pt>
                <c:pt idx="2">
                  <c:v>1381.1428571428569</c:v>
                </c:pt>
                <c:pt idx="3">
                  <c:v>1332.7673469387753</c:v>
                </c:pt>
                <c:pt idx="4">
                  <c:v>1284.3918367346937</c:v>
                </c:pt>
                <c:pt idx="5">
                  <c:v>1236.0163265306121</c:v>
                </c:pt>
                <c:pt idx="6">
                  <c:v>1187.6408163265303</c:v>
                </c:pt>
                <c:pt idx="7">
                  <c:v>1675.3805337519623</c:v>
                </c:pt>
                <c:pt idx="8">
                  <c:v>1437.7478806907379</c:v>
                </c:pt>
                <c:pt idx="9">
                  <c:v>1389.3723704866561</c:v>
                </c:pt>
                <c:pt idx="10">
                  <c:v>1340.9968602825745</c:v>
                </c:pt>
                <c:pt idx="11">
                  <c:v>1292.6213500784929</c:v>
                </c:pt>
                <c:pt idx="12">
                  <c:v>1244.2458398744113</c:v>
                </c:pt>
                <c:pt idx="13">
                  <c:v>1195.8703296703295</c:v>
                </c:pt>
                <c:pt idx="14">
                  <c:v>1683.6100470957613</c:v>
                </c:pt>
                <c:pt idx="15">
                  <c:v>1445.9773940345369</c:v>
                </c:pt>
                <c:pt idx="16">
                  <c:v>1397.6018838304551</c:v>
                </c:pt>
                <c:pt idx="17">
                  <c:v>1349.2263736263735</c:v>
                </c:pt>
                <c:pt idx="18">
                  <c:v>1300.8508634222919</c:v>
                </c:pt>
                <c:pt idx="19">
                  <c:v>1252.4753532182103</c:v>
                </c:pt>
                <c:pt idx="20">
                  <c:v>1204.0998430141285</c:v>
                </c:pt>
                <c:pt idx="21">
                  <c:v>1691.8395604395603</c:v>
                </c:pt>
                <c:pt idx="22">
                  <c:v>1454.2069073783359</c:v>
                </c:pt>
                <c:pt idx="23">
                  <c:v>1405.8313971742541</c:v>
                </c:pt>
                <c:pt idx="24">
                  <c:v>1357.4558869701725</c:v>
                </c:pt>
                <c:pt idx="25">
                  <c:v>1309.0803767660909</c:v>
                </c:pt>
                <c:pt idx="26">
                  <c:v>1260.7048665620093</c:v>
                </c:pt>
                <c:pt idx="27">
                  <c:v>1212.3293563579275</c:v>
                </c:pt>
                <c:pt idx="28">
                  <c:v>1700.0690737833593</c:v>
                </c:pt>
                <c:pt idx="29">
                  <c:v>1462.4364207221349</c:v>
                </c:pt>
                <c:pt idx="30">
                  <c:v>1414.0609105180531</c:v>
                </c:pt>
                <c:pt idx="31">
                  <c:v>1365.6854003139715</c:v>
                </c:pt>
                <c:pt idx="32">
                  <c:v>1317.3098901098899</c:v>
                </c:pt>
                <c:pt idx="33">
                  <c:v>1268.9343799058083</c:v>
                </c:pt>
                <c:pt idx="34">
                  <c:v>1220.5588697017265</c:v>
                </c:pt>
                <c:pt idx="35">
                  <c:v>1708.2985871271585</c:v>
                </c:pt>
                <c:pt idx="36">
                  <c:v>1470.6659340659342</c:v>
                </c:pt>
                <c:pt idx="37">
                  <c:v>1422.2904238618523</c:v>
                </c:pt>
                <c:pt idx="38">
                  <c:v>1373.9149136577707</c:v>
                </c:pt>
                <c:pt idx="39">
                  <c:v>1325.5394034536891</c:v>
                </c:pt>
                <c:pt idx="40">
                  <c:v>1277.1638932496076</c:v>
                </c:pt>
                <c:pt idx="41">
                  <c:v>1228.7883830455257</c:v>
                </c:pt>
                <c:pt idx="42">
                  <c:v>1716.5281004709575</c:v>
                </c:pt>
                <c:pt idx="43">
                  <c:v>1478.8954474097332</c:v>
                </c:pt>
                <c:pt idx="44">
                  <c:v>1430.5199372056513</c:v>
                </c:pt>
                <c:pt idx="45">
                  <c:v>1382.1444270015697</c:v>
                </c:pt>
                <c:pt idx="46">
                  <c:v>1333.7689167974881</c:v>
                </c:pt>
                <c:pt idx="47">
                  <c:v>1285.3934065934066</c:v>
                </c:pt>
                <c:pt idx="48">
                  <c:v>1237.0178963893247</c:v>
                </c:pt>
                <c:pt idx="49">
                  <c:v>1724.7576138147565</c:v>
                </c:pt>
                <c:pt idx="50">
                  <c:v>1487.1249607535322</c:v>
                </c:pt>
                <c:pt idx="51">
                  <c:v>1438.7494505494503</c:v>
                </c:pt>
                <c:pt idx="52">
                  <c:v>1390.3739403453687</c:v>
                </c:pt>
                <c:pt idx="53">
                  <c:v>1341.9984301412871</c:v>
                </c:pt>
                <c:pt idx="54">
                  <c:v>1293.6229199372056</c:v>
                </c:pt>
                <c:pt idx="55">
                  <c:v>1245.2474097331237</c:v>
                </c:pt>
                <c:pt idx="56">
                  <c:v>1732.9871271585557</c:v>
                </c:pt>
                <c:pt idx="57">
                  <c:v>1495.3544740973314</c:v>
                </c:pt>
                <c:pt idx="58">
                  <c:v>1446.9789638932496</c:v>
                </c:pt>
                <c:pt idx="59">
                  <c:v>1398.603453689168</c:v>
                </c:pt>
                <c:pt idx="60">
                  <c:v>1350.2279434850864</c:v>
                </c:pt>
                <c:pt idx="61">
                  <c:v>1301.8524332810048</c:v>
                </c:pt>
                <c:pt idx="62">
                  <c:v>1253.476923076923</c:v>
                </c:pt>
                <c:pt idx="63">
                  <c:v>1741.2166405023547</c:v>
                </c:pt>
                <c:pt idx="64">
                  <c:v>1503.5839874411304</c:v>
                </c:pt>
                <c:pt idx="65">
                  <c:v>1455.2084772370486</c:v>
                </c:pt>
                <c:pt idx="66">
                  <c:v>1406.832967032967</c:v>
                </c:pt>
                <c:pt idx="67">
                  <c:v>1358.4574568288854</c:v>
                </c:pt>
                <c:pt idx="68">
                  <c:v>1310.0819466248038</c:v>
                </c:pt>
                <c:pt idx="69">
                  <c:v>1261.706436420722</c:v>
                </c:pt>
                <c:pt idx="70">
                  <c:v>1749.4461538461537</c:v>
                </c:pt>
                <c:pt idx="71">
                  <c:v>1511.8135007849294</c:v>
                </c:pt>
                <c:pt idx="72">
                  <c:v>1463.4379905808476</c:v>
                </c:pt>
                <c:pt idx="73">
                  <c:v>1415.062480376766</c:v>
                </c:pt>
                <c:pt idx="74">
                  <c:v>1366.6869701726844</c:v>
                </c:pt>
                <c:pt idx="75">
                  <c:v>1318.3114599686028</c:v>
                </c:pt>
                <c:pt idx="76">
                  <c:v>1269.935949764521</c:v>
                </c:pt>
                <c:pt idx="77">
                  <c:v>1757.6756671899527</c:v>
                </c:pt>
                <c:pt idx="78">
                  <c:v>1520.0430141287284</c:v>
                </c:pt>
                <c:pt idx="79">
                  <c:v>1471.6675039246466</c:v>
                </c:pt>
                <c:pt idx="80">
                  <c:v>1423.291993720565</c:v>
                </c:pt>
                <c:pt idx="81">
                  <c:v>1374.9164835164834</c:v>
                </c:pt>
                <c:pt idx="82">
                  <c:v>1326.5409733124018</c:v>
                </c:pt>
                <c:pt idx="83">
                  <c:v>1278.16546310832</c:v>
                </c:pt>
                <c:pt idx="84">
                  <c:v>1765.9051805337519</c:v>
                </c:pt>
                <c:pt idx="85">
                  <c:v>1528.2725274725276</c:v>
                </c:pt>
                <c:pt idx="86">
                  <c:v>1479.8970172684458</c:v>
                </c:pt>
                <c:pt idx="87">
                  <c:v>1431.5215070643642</c:v>
                </c:pt>
                <c:pt idx="88">
                  <c:v>1383.1459968602826</c:v>
                </c:pt>
                <c:pt idx="89">
                  <c:v>1334.770486656201</c:v>
                </c:pt>
                <c:pt idx="90">
                  <c:v>1286.3949764521192</c:v>
                </c:pt>
                <c:pt idx="91">
                  <c:v>1774.1346938775509</c:v>
                </c:pt>
                <c:pt idx="92">
                  <c:v>1536.5020408163266</c:v>
                </c:pt>
                <c:pt idx="93">
                  <c:v>1488.1265306122448</c:v>
                </c:pt>
                <c:pt idx="94">
                  <c:v>1439.7510204081632</c:v>
                </c:pt>
                <c:pt idx="95">
                  <c:v>1391.3755102040816</c:v>
                </c:pt>
                <c:pt idx="96">
                  <c:v>1343</c:v>
                </c:pt>
                <c:pt idx="97">
                  <c:v>1294.6244897959182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F-4AAB-BE7C-5C79A623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409791"/>
        <c:axId val="1"/>
      </c:scatterChart>
      <c:valAx>
        <c:axId val="1153409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 TUESDAY BOOKINGS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340979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782529616552071"/>
          <c:y val="0.38236543372819581"/>
          <c:w val="0.25758374743670404"/>
          <c:h val="0.47060361074239487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CN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TUESDAY BOOKINGS</c:v>
          </c:tx>
          <c:spPr>
            <a:ln w="28575">
              <a:noFill/>
            </a:ln>
          </c:spPr>
          <c:xVal>
            <c:numRef>
              <c:f>'3C_b_dummy variables'!$D$2:$D$99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variables'!$J$2:$J$99</c:f>
              <c:numCache>
                <c:formatCode>#,##0</c:formatCode>
                <c:ptCount val="98"/>
                <c:pt idx="0">
                  <c:v>1512</c:v>
                </c:pt>
                <c:pt idx="1">
                  <c:v>864</c:v>
                </c:pt>
                <c:pt idx="2">
                  <c:v>827</c:v>
                </c:pt>
                <c:pt idx="3">
                  <c:v>952</c:v>
                </c:pt>
                <c:pt idx="4">
                  <c:v>740</c:v>
                </c:pt>
                <c:pt idx="5">
                  <c:v>908</c:v>
                </c:pt>
                <c:pt idx="6">
                  <c:v>1311</c:v>
                </c:pt>
                <c:pt idx="7">
                  <c:v>2034</c:v>
                </c:pt>
                <c:pt idx="8">
                  <c:v>1584</c:v>
                </c:pt>
                <c:pt idx="9">
                  <c:v>1682</c:v>
                </c:pt>
                <c:pt idx="10">
                  <c:v>1684</c:v>
                </c:pt>
                <c:pt idx="11">
                  <c:v>1600</c:v>
                </c:pt>
                <c:pt idx="12">
                  <c:v>1077</c:v>
                </c:pt>
                <c:pt idx="13">
                  <c:v>956</c:v>
                </c:pt>
                <c:pt idx="14">
                  <c:v>1455</c:v>
                </c:pt>
                <c:pt idx="15">
                  <c:v>1001</c:v>
                </c:pt>
                <c:pt idx="16">
                  <c:v>1131</c:v>
                </c:pt>
                <c:pt idx="17">
                  <c:v>1151</c:v>
                </c:pt>
                <c:pt idx="18">
                  <c:v>942</c:v>
                </c:pt>
                <c:pt idx="19">
                  <c:v>884</c:v>
                </c:pt>
                <c:pt idx="20">
                  <c:v>1315</c:v>
                </c:pt>
                <c:pt idx="21">
                  <c:v>1885</c:v>
                </c:pt>
                <c:pt idx="22">
                  <c:v>1963</c:v>
                </c:pt>
                <c:pt idx="23">
                  <c:v>2006</c:v>
                </c:pt>
                <c:pt idx="24">
                  <c:v>1855</c:v>
                </c:pt>
                <c:pt idx="25">
                  <c:v>1962</c:v>
                </c:pt>
                <c:pt idx="26">
                  <c:v>2019</c:v>
                </c:pt>
                <c:pt idx="27">
                  <c:v>2052</c:v>
                </c:pt>
                <c:pt idx="28">
                  <c:v>2018</c:v>
                </c:pt>
                <c:pt idx="29">
                  <c:v>1706</c:v>
                </c:pt>
                <c:pt idx="30">
                  <c:v>1874</c:v>
                </c:pt>
                <c:pt idx="31">
                  <c:v>1827</c:v>
                </c:pt>
                <c:pt idx="32">
                  <c:v>1734</c:v>
                </c:pt>
                <c:pt idx="33">
                  <c:v>1124</c:v>
                </c:pt>
                <c:pt idx="34">
                  <c:v>803</c:v>
                </c:pt>
                <c:pt idx="35">
                  <c:v>1356</c:v>
                </c:pt>
                <c:pt idx="36">
                  <c:v>848</c:v>
                </c:pt>
                <c:pt idx="37">
                  <c:v>966</c:v>
                </c:pt>
                <c:pt idx="38">
                  <c:v>909</c:v>
                </c:pt>
                <c:pt idx="39">
                  <c:v>798</c:v>
                </c:pt>
                <c:pt idx="40">
                  <c:v>731</c:v>
                </c:pt>
                <c:pt idx="41">
                  <c:v>869</c:v>
                </c:pt>
                <c:pt idx="42">
                  <c:v>1372</c:v>
                </c:pt>
                <c:pt idx="43">
                  <c:v>760</c:v>
                </c:pt>
                <c:pt idx="44">
                  <c:v>1144</c:v>
                </c:pt>
                <c:pt idx="45">
                  <c:v>1450</c:v>
                </c:pt>
                <c:pt idx="46">
                  <c:v>1739</c:v>
                </c:pt>
                <c:pt idx="47">
                  <c:v>1491</c:v>
                </c:pt>
                <c:pt idx="48">
                  <c:v>1477</c:v>
                </c:pt>
                <c:pt idx="49">
                  <c:v>1801</c:v>
                </c:pt>
                <c:pt idx="50">
                  <c:v>1096</c:v>
                </c:pt>
                <c:pt idx="51">
                  <c:v>1605</c:v>
                </c:pt>
                <c:pt idx="52">
                  <c:v>1788</c:v>
                </c:pt>
                <c:pt idx="53">
                  <c:v>1836</c:v>
                </c:pt>
                <c:pt idx="54">
                  <c:v>1626</c:v>
                </c:pt>
                <c:pt idx="55">
                  <c:v>1479</c:v>
                </c:pt>
                <c:pt idx="56">
                  <c:v>2105</c:v>
                </c:pt>
                <c:pt idx="57">
                  <c:v>1720</c:v>
                </c:pt>
                <c:pt idx="58">
                  <c:v>1554</c:v>
                </c:pt>
                <c:pt idx="59">
                  <c:v>1561</c:v>
                </c:pt>
                <c:pt idx="60">
                  <c:v>1563</c:v>
                </c:pt>
                <c:pt idx="61">
                  <c:v>1594</c:v>
                </c:pt>
                <c:pt idx="62">
                  <c:v>1708</c:v>
                </c:pt>
                <c:pt idx="63">
                  <c:v>2086</c:v>
                </c:pt>
                <c:pt idx="64">
                  <c:v>1816</c:v>
                </c:pt>
                <c:pt idx="65">
                  <c:v>1668</c:v>
                </c:pt>
                <c:pt idx="66">
                  <c:v>1461</c:v>
                </c:pt>
                <c:pt idx="67">
                  <c:v>1027</c:v>
                </c:pt>
                <c:pt idx="68">
                  <c:v>1042</c:v>
                </c:pt>
                <c:pt idx="69">
                  <c:v>1442</c:v>
                </c:pt>
                <c:pt idx="70">
                  <c:v>1941</c:v>
                </c:pt>
                <c:pt idx="71">
                  <c:v>1401</c:v>
                </c:pt>
                <c:pt idx="72">
                  <c:v>1807</c:v>
                </c:pt>
                <c:pt idx="73">
                  <c:v>1681</c:v>
                </c:pt>
                <c:pt idx="74">
                  <c:v>1413</c:v>
                </c:pt>
                <c:pt idx="75">
                  <c:v>599</c:v>
                </c:pt>
                <c:pt idx="76">
                  <c:v>831</c:v>
                </c:pt>
                <c:pt idx="77">
                  <c:v>1123</c:v>
                </c:pt>
                <c:pt idx="78">
                  <c:v>952</c:v>
                </c:pt>
                <c:pt idx="79">
                  <c:v>1750</c:v>
                </c:pt>
                <c:pt idx="80">
                  <c:v>1777</c:v>
                </c:pt>
                <c:pt idx="81">
                  <c:v>1748</c:v>
                </c:pt>
                <c:pt idx="82">
                  <c:v>932</c:v>
                </c:pt>
                <c:pt idx="83">
                  <c:v>969</c:v>
                </c:pt>
                <c:pt idx="84">
                  <c:v>1562</c:v>
                </c:pt>
                <c:pt idx="85">
                  <c:v>1004</c:v>
                </c:pt>
                <c:pt idx="86">
                  <c:v>1404</c:v>
                </c:pt>
                <c:pt idx="87">
                  <c:v>1657</c:v>
                </c:pt>
                <c:pt idx="88">
                  <c:v>1643</c:v>
                </c:pt>
                <c:pt idx="89">
                  <c:v>1124</c:v>
                </c:pt>
                <c:pt idx="90">
                  <c:v>1074</c:v>
                </c:pt>
                <c:pt idx="91">
                  <c:v>1839</c:v>
                </c:pt>
                <c:pt idx="92">
                  <c:v>1862</c:v>
                </c:pt>
                <c:pt idx="93">
                  <c:v>1886</c:v>
                </c:pt>
                <c:pt idx="94">
                  <c:v>1696</c:v>
                </c:pt>
                <c:pt idx="95">
                  <c:v>1002</c:v>
                </c:pt>
                <c:pt idx="96">
                  <c:v>794</c:v>
                </c:pt>
                <c:pt idx="97">
                  <c:v>1106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5-49BB-B726-C4CA51F97138}"/>
            </c:ext>
          </c:extLst>
        </c:ser>
        <c:ser>
          <c:idx val="1"/>
          <c:order val="1"/>
          <c:tx>
            <c:v>Predicted  TUESDAY BOOKINGS</c:v>
          </c:tx>
          <c:spPr>
            <a:ln w="28575">
              <a:noFill/>
            </a:ln>
          </c:spPr>
          <c:xVal>
            <c:numRef>
              <c:f>'3C_b_dummy variables'!$D$2:$D$99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variables'!$M$34:$M$131</c:f>
              <c:numCache>
                <c:formatCode>General</c:formatCode>
                <c:ptCount val="98"/>
                <c:pt idx="0">
                  <c:v>1667.151020408163</c:v>
                </c:pt>
                <c:pt idx="1">
                  <c:v>1429.5183673469387</c:v>
                </c:pt>
                <c:pt idx="2">
                  <c:v>1381.1428571428569</c:v>
                </c:pt>
                <c:pt idx="3">
                  <c:v>1332.7673469387753</c:v>
                </c:pt>
                <c:pt idx="4">
                  <c:v>1284.3918367346937</c:v>
                </c:pt>
                <c:pt idx="5">
                  <c:v>1236.0163265306121</c:v>
                </c:pt>
                <c:pt idx="6">
                  <c:v>1187.6408163265303</c:v>
                </c:pt>
                <c:pt idx="7">
                  <c:v>1675.3805337519623</c:v>
                </c:pt>
                <c:pt idx="8">
                  <c:v>1437.7478806907379</c:v>
                </c:pt>
                <c:pt idx="9">
                  <c:v>1389.3723704866561</c:v>
                </c:pt>
                <c:pt idx="10">
                  <c:v>1340.9968602825745</c:v>
                </c:pt>
                <c:pt idx="11">
                  <c:v>1292.6213500784929</c:v>
                </c:pt>
                <c:pt idx="12">
                  <c:v>1244.2458398744113</c:v>
                </c:pt>
                <c:pt idx="13">
                  <c:v>1195.8703296703295</c:v>
                </c:pt>
                <c:pt idx="14">
                  <c:v>1683.6100470957613</c:v>
                </c:pt>
                <c:pt idx="15">
                  <c:v>1445.9773940345369</c:v>
                </c:pt>
                <c:pt idx="16">
                  <c:v>1397.6018838304551</c:v>
                </c:pt>
                <c:pt idx="17">
                  <c:v>1349.2263736263735</c:v>
                </c:pt>
                <c:pt idx="18">
                  <c:v>1300.8508634222919</c:v>
                </c:pt>
                <c:pt idx="19">
                  <c:v>1252.4753532182103</c:v>
                </c:pt>
                <c:pt idx="20">
                  <c:v>1204.0998430141285</c:v>
                </c:pt>
                <c:pt idx="21">
                  <c:v>1691.8395604395603</c:v>
                </c:pt>
                <c:pt idx="22">
                  <c:v>1454.2069073783359</c:v>
                </c:pt>
                <c:pt idx="23">
                  <c:v>1405.8313971742541</c:v>
                </c:pt>
                <c:pt idx="24">
                  <c:v>1357.4558869701725</c:v>
                </c:pt>
                <c:pt idx="25">
                  <c:v>1309.0803767660909</c:v>
                </c:pt>
                <c:pt idx="26">
                  <c:v>1260.7048665620093</c:v>
                </c:pt>
                <c:pt idx="27">
                  <c:v>1212.3293563579275</c:v>
                </c:pt>
                <c:pt idx="28">
                  <c:v>1700.0690737833593</c:v>
                </c:pt>
                <c:pt idx="29">
                  <c:v>1462.4364207221349</c:v>
                </c:pt>
                <c:pt idx="30">
                  <c:v>1414.0609105180531</c:v>
                </c:pt>
                <c:pt idx="31">
                  <c:v>1365.6854003139715</c:v>
                </c:pt>
                <c:pt idx="32">
                  <c:v>1317.3098901098899</c:v>
                </c:pt>
                <c:pt idx="33">
                  <c:v>1268.9343799058083</c:v>
                </c:pt>
                <c:pt idx="34">
                  <c:v>1220.5588697017265</c:v>
                </c:pt>
                <c:pt idx="35">
                  <c:v>1708.2985871271585</c:v>
                </c:pt>
                <c:pt idx="36">
                  <c:v>1470.6659340659342</c:v>
                </c:pt>
                <c:pt idx="37">
                  <c:v>1422.2904238618523</c:v>
                </c:pt>
                <c:pt idx="38">
                  <c:v>1373.9149136577707</c:v>
                </c:pt>
                <c:pt idx="39">
                  <c:v>1325.5394034536891</c:v>
                </c:pt>
                <c:pt idx="40">
                  <c:v>1277.1638932496076</c:v>
                </c:pt>
                <c:pt idx="41">
                  <c:v>1228.7883830455257</c:v>
                </c:pt>
                <c:pt idx="42">
                  <c:v>1716.5281004709575</c:v>
                </c:pt>
                <c:pt idx="43">
                  <c:v>1478.8954474097332</c:v>
                </c:pt>
                <c:pt idx="44">
                  <c:v>1430.5199372056513</c:v>
                </c:pt>
                <c:pt idx="45">
                  <c:v>1382.1444270015697</c:v>
                </c:pt>
                <c:pt idx="46">
                  <c:v>1333.7689167974881</c:v>
                </c:pt>
                <c:pt idx="47">
                  <c:v>1285.3934065934066</c:v>
                </c:pt>
                <c:pt idx="48">
                  <c:v>1237.0178963893247</c:v>
                </c:pt>
                <c:pt idx="49">
                  <c:v>1724.7576138147565</c:v>
                </c:pt>
                <c:pt idx="50">
                  <c:v>1487.1249607535322</c:v>
                </c:pt>
                <c:pt idx="51">
                  <c:v>1438.7494505494503</c:v>
                </c:pt>
                <c:pt idx="52">
                  <c:v>1390.3739403453687</c:v>
                </c:pt>
                <c:pt idx="53">
                  <c:v>1341.9984301412871</c:v>
                </c:pt>
                <c:pt idx="54">
                  <c:v>1293.6229199372056</c:v>
                </c:pt>
                <c:pt idx="55">
                  <c:v>1245.2474097331237</c:v>
                </c:pt>
                <c:pt idx="56">
                  <c:v>1732.9871271585557</c:v>
                </c:pt>
                <c:pt idx="57">
                  <c:v>1495.3544740973314</c:v>
                </c:pt>
                <c:pt idx="58">
                  <c:v>1446.9789638932496</c:v>
                </c:pt>
                <c:pt idx="59">
                  <c:v>1398.603453689168</c:v>
                </c:pt>
                <c:pt idx="60">
                  <c:v>1350.2279434850864</c:v>
                </c:pt>
                <c:pt idx="61">
                  <c:v>1301.8524332810048</c:v>
                </c:pt>
                <c:pt idx="62">
                  <c:v>1253.476923076923</c:v>
                </c:pt>
                <c:pt idx="63">
                  <c:v>1741.2166405023547</c:v>
                </c:pt>
                <c:pt idx="64">
                  <c:v>1503.5839874411304</c:v>
                </c:pt>
                <c:pt idx="65">
                  <c:v>1455.2084772370486</c:v>
                </c:pt>
                <c:pt idx="66">
                  <c:v>1406.832967032967</c:v>
                </c:pt>
                <c:pt idx="67">
                  <c:v>1358.4574568288854</c:v>
                </c:pt>
                <c:pt idx="68">
                  <c:v>1310.0819466248038</c:v>
                </c:pt>
                <c:pt idx="69">
                  <c:v>1261.706436420722</c:v>
                </c:pt>
                <c:pt idx="70">
                  <c:v>1749.4461538461537</c:v>
                </c:pt>
                <c:pt idx="71">
                  <c:v>1511.8135007849294</c:v>
                </c:pt>
                <c:pt idx="72">
                  <c:v>1463.4379905808476</c:v>
                </c:pt>
                <c:pt idx="73">
                  <c:v>1415.062480376766</c:v>
                </c:pt>
                <c:pt idx="74">
                  <c:v>1366.6869701726844</c:v>
                </c:pt>
                <c:pt idx="75">
                  <c:v>1318.3114599686028</c:v>
                </c:pt>
                <c:pt idx="76">
                  <c:v>1269.935949764521</c:v>
                </c:pt>
                <c:pt idx="77">
                  <c:v>1757.6756671899527</c:v>
                </c:pt>
                <c:pt idx="78">
                  <c:v>1520.0430141287284</c:v>
                </c:pt>
                <c:pt idx="79">
                  <c:v>1471.6675039246466</c:v>
                </c:pt>
                <c:pt idx="80">
                  <c:v>1423.291993720565</c:v>
                </c:pt>
                <c:pt idx="81">
                  <c:v>1374.9164835164834</c:v>
                </c:pt>
                <c:pt idx="82">
                  <c:v>1326.5409733124018</c:v>
                </c:pt>
                <c:pt idx="83">
                  <c:v>1278.16546310832</c:v>
                </c:pt>
                <c:pt idx="84">
                  <c:v>1765.9051805337519</c:v>
                </c:pt>
                <c:pt idx="85">
                  <c:v>1528.2725274725276</c:v>
                </c:pt>
                <c:pt idx="86">
                  <c:v>1479.8970172684458</c:v>
                </c:pt>
                <c:pt idx="87">
                  <c:v>1431.5215070643642</c:v>
                </c:pt>
                <c:pt idx="88">
                  <c:v>1383.1459968602826</c:v>
                </c:pt>
                <c:pt idx="89">
                  <c:v>1334.770486656201</c:v>
                </c:pt>
                <c:pt idx="90">
                  <c:v>1286.3949764521192</c:v>
                </c:pt>
                <c:pt idx="91">
                  <c:v>1774.1346938775509</c:v>
                </c:pt>
                <c:pt idx="92">
                  <c:v>1536.5020408163266</c:v>
                </c:pt>
                <c:pt idx="93">
                  <c:v>1488.1265306122448</c:v>
                </c:pt>
                <c:pt idx="94">
                  <c:v>1439.7510204081632</c:v>
                </c:pt>
                <c:pt idx="95">
                  <c:v>1391.3755102040816</c:v>
                </c:pt>
                <c:pt idx="96">
                  <c:v>1343</c:v>
                </c:pt>
                <c:pt idx="97">
                  <c:v>1294.6244897959182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5-49BB-B726-C4CA51F97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362911"/>
        <c:axId val="1"/>
      </c:scatterChart>
      <c:valAx>
        <c:axId val="115336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 TUESDAY BOOKINGS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33629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782529616552071"/>
          <c:y val="0.38236543372819581"/>
          <c:w val="0.25758374743670404"/>
          <c:h val="0.47060361074239487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CN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Dummy_3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TUESDAY BOOKINGS</c:v>
          </c:tx>
          <c:spPr>
            <a:ln w="28575">
              <a:noFill/>
            </a:ln>
          </c:spPr>
          <c:xVal>
            <c:numRef>
              <c:f>'3C_b_dummy variables'!$E$2:$E$99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variables'!$J$2:$J$99</c:f>
              <c:numCache>
                <c:formatCode>#,##0</c:formatCode>
                <c:ptCount val="98"/>
                <c:pt idx="0">
                  <c:v>1512</c:v>
                </c:pt>
                <c:pt idx="1">
                  <c:v>864</c:v>
                </c:pt>
                <c:pt idx="2">
                  <c:v>827</c:v>
                </c:pt>
                <c:pt idx="3">
                  <c:v>952</c:v>
                </c:pt>
                <c:pt idx="4">
                  <c:v>740</c:v>
                </c:pt>
                <c:pt idx="5">
                  <c:v>908</c:v>
                </c:pt>
                <c:pt idx="6">
                  <c:v>1311</c:v>
                </c:pt>
                <c:pt idx="7">
                  <c:v>2034</c:v>
                </c:pt>
                <c:pt idx="8">
                  <c:v>1584</c:v>
                </c:pt>
                <c:pt idx="9">
                  <c:v>1682</c:v>
                </c:pt>
                <c:pt idx="10">
                  <c:v>1684</c:v>
                </c:pt>
                <c:pt idx="11">
                  <c:v>1600</c:v>
                </c:pt>
                <c:pt idx="12">
                  <c:v>1077</c:v>
                </c:pt>
                <c:pt idx="13">
                  <c:v>956</c:v>
                </c:pt>
                <c:pt idx="14">
                  <c:v>1455</c:v>
                </c:pt>
                <c:pt idx="15">
                  <c:v>1001</c:v>
                </c:pt>
                <c:pt idx="16">
                  <c:v>1131</c:v>
                </c:pt>
                <c:pt idx="17">
                  <c:v>1151</c:v>
                </c:pt>
                <c:pt idx="18">
                  <c:v>942</c:v>
                </c:pt>
                <c:pt idx="19">
                  <c:v>884</c:v>
                </c:pt>
                <c:pt idx="20">
                  <c:v>1315</c:v>
                </c:pt>
                <c:pt idx="21">
                  <c:v>1885</c:v>
                </c:pt>
                <c:pt idx="22">
                  <c:v>1963</c:v>
                </c:pt>
                <c:pt idx="23">
                  <c:v>2006</c:v>
                </c:pt>
                <c:pt idx="24">
                  <c:v>1855</c:v>
                </c:pt>
                <c:pt idx="25">
                  <c:v>1962</c:v>
                </c:pt>
                <c:pt idx="26">
                  <c:v>2019</c:v>
                </c:pt>
                <c:pt idx="27">
                  <c:v>2052</c:v>
                </c:pt>
                <c:pt idx="28">
                  <c:v>2018</c:v>
                </c:pt>
                <c:pt idx="29">
                  <c:v>1706</c:v>
                </c:pt>
                <c:pt idx="30">
                  <c:v>1874</c:v>
                </c:pt>
                <c:pt idx="31">
                  <c:v>1827</c:v>
                </c:pt>
                <c:pt idx="32">
                  <c:v>1734</c:v>
                </c:pt>
                <c:pt idx="33">
                  <c:v>1124</c:v>
                </c:pt>
                <c:pt idx="34">
                  <c:v>803</c:v>
                </c:pt>
                <c:pt idx="35">
                  <c:v>1356</c:v>
                </c:pt>
                <c:pt idx="36">
                  <c:v>848</c:v>
                </c:pt>
                <c:pt idx="37">
                  <c:v>966</c:v>
                </c:pt>
                <c:pt idx="38">
                  <c:v>909</c:v>
                </c:pt>
                <c:pt idx="39">
                  <c:v>798</c:v>
                </c:pt>
                <c:pt idx="40">
                  <c:v>731</c:v>
                </c:pt>
                <c:pt idx="41">
                  <c:v>869</c:v>
                </c:pt>
                <c:pt idx="42">
                  <c:v>1372</c:v>
                </c:pt>
                <c:pt idx="43">
                  <c:v>760</c:v>
                </c:pt>
                <c:pt idx="44">
                  <c:v>1144</c:v>
                </c:pt>
                <c:pt idx="45">
                  <c:v>1450</c:v>
                </c:pt>
                <c:pt idx="46">
                  <c:v>1739</c:v>
                </c:pt>
                <c:pt idx="47">
                  <c:v>1491</c:v>
                </c:pt>
                <c:pt idx="48">
                  <c:v>1477</c:v>
                </c:pt>
                <c:pt idx="49">
                  <c:v>1801</c:v>
                </c:pt>
                <c:pt idx="50">
                  <c:v>1096</c:v>
                </c:pt>
                <c:pt idx="51">
                  <c:v>1605</c:v>
                </c:pt>
                <c:pt idx="52">
                  <c:v>1788</c:v>
                </c:pt>
                <c:pt idx="53">
                  <c:v>1836</c:v>
                </c:pt>
                <c:pt idx="54">
                  <c:v>1626</c:v>
                </c:pt>
                <c:pt idx="55">
                  <c:v>1479</c:v>
                </c:pt>
                <c:pt idx="56">
                  <c:v>2105</c:v>
                </c:pt>
                <c:pt idx="57">
                  <c:v>1720</c:v>
                </c:pt>
                <c:pt idx="58">
                  <c:v>1554</c:v>
                </c:pt>
                <c:pt idx="59">
                  <c:v>1561</c:v>
                </c:pt>
                <c:pt idx="60">
                  <c:v>1563</c:v>
                </c:pt>
                <c:pt idx="61">
                  <c:v>1594</c:v>
                </c:pt>
                <c:pt idx="62">
                  <c:v>1708</c:v>
                </c:pt>
                <c:pt idx="63">
                  <c:v>2086</c:v>
                </c:pt>
                <c:pt idx="64">
                  <c:v>1816</c:v>
                </c:pt>
                <c:pt idx="65">
                  <c:v>1668</c:v>
                </c:pt>
                <c:pt idx="66">
                  <c:v>1461</c:v>
                </c:pt>
                <c:pt idx="67">
                  <c:v>1027</c:v>
                </c:pt>
                <c:pt idx="68">
                  <c:v>1042</c:v>
                </c:pt>
                <c:pt idx="69">
                  <c:v>1442</c:v>
                </c:pt>
                <c:pt idx="70">
                  <c:v>1941</c:v>
                </c:pt>
                <c:pt idx="71">
                  <c:v>1401</c:v>
                </c:pt>
                <c:pt idx="72">
                  <c:v>1807</c:v>
                </c:pt>
                <c:pt idx="73">
                  <c:v>1681</c:v>
                </c:pt>
                <c:pt idx="74">
                  <c:v>1413</c:v>
                </c:pt>
                <c:pt idx="75">
                  <c:v>599</c:v>
                </c:pt>
                <c:pt idx="76">
                  <c:v>831</c:v>
                </c:pt>
                <c:pt idx="77">
                  <c:v>1123</c:v>
                </c:pt>
                <c:pt idx="78">
                  <c:v>952</c:v>
                </c:pt>
                <c:pt idx="79">
                  <c:v>1750</c:v>
                </c:pt>
                <c:pt idx="80">
                  <c:v>1777</c:v>
                </c:pt>
                <c:pt idx="81">
                  <c:v>1748</c:v>
                </c:pt>
                <c:pt idx="82">
                  <c:v>932</c:v>
                </c:pt>
                <c:pt idx="83">
                  <c:v>969</c:v>
                </c:pt>
                <c:pt idx="84">
                  <c:v>1562</c:v>
                </c:pt>
                <c:pt idx="85">
                  <c:v>1004</c:v>
                </c:pt>
                <c:pt idx="86">
                  <c:v>1404</c:v>
                </c:pt>
                <c:pt idx="87">
                  <c:v>1657</c:v>
                </c:pt>
                <c:pt idx="88">
                  <c:v>1643</c:v>
                </c:pt>
                <c:pt idx="89">
                  <c:v>1124</c:v>
                </c:pt>
                <c:pt idx="90">
                  <c:v>1074</c:v>
                </c:pt>
                <c:pt idx="91">
                  <c:v>1839</c:v>
                </c:pt>
                <c:pt idx="92">
                  <c:v>1862</c:v>
                </c:pt>
                <c:pt idx="93">
                  <c:v>1886</c:v>
                </c:pt>
                <c:pt idx="94">
                  <c:v>1696</c:v>
                </c:pt>
                <c:pt idx="95">
                  <c:v>1002</c:v>
                </c:pt>
                <c:pt idx="96">
                  <c:v>794</c:v>
                </c:pt>
                <c:pt idx="97">
                  <c:v>1106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B-4EC0-8D18-381133A0C473}"/>
            </c:ext>
          </c:extLst>
        </c:ser>
        <c:ser>
          <c:idx val="1"/>
          <c:order val="1"/>
          <c:tx>
            <c:v>Predicted  TUESDAY BOOKINGS</c:v>
          </c:tx>
          <c:spPr>
            <a:ln w="28575">
              <a:noFill/>
            </a:ln>
          </c:spPr>
          <c:xVal>
            <c:numRef>
              <c:f>'3C_b_dummy variables'!$E$2:$E$99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'3C_b_dummy variables'!$M$34:$M$131</c:f>
              <c:numCache>
                <c:formatCode>General</c:formatCode>
                <c:ptCount val="98"/>
                <c:pt idx="0">
                  <c:v>1667.151020408163</c:v>
                </c:pt>
                <c:pt idx="1">
                  <c:v>1429.5183673469387</c:v>
                </c:pt>
                <c:pt idx="2">
                  <c:v>1381.1428571428569</c:v>
                </c:pt>
                <c:pt idx="3">
                  <c:v>1332.7673469387753</c:v>
                </c:pt>
                <c:pt idx="4">
                  <c:v>1284.3918367346937</c:v>
                </c:pt>
                <c:pt idx="5">
                  <c:v>1236.0163265306121</c:v>
                </c:pt>
                <c:pt idx="6">
                  <c:v>1187.6408163265303</c:v>
                </c:pt>
                <c:pt idx="7">
                  <c:v>1675.3805337519623</c:v>
                </c:pt>
                <c:pt idx="8">
                  <c:v>1437.7478806907379</c:v>
                </c:pt>
                <c:pt idx="9">
                  <c:v>1389.3723704866561</c:v>
                </c:pt>
                <c:pt idx="10">
                  <c:v>1340.9968602825745</c:v>
                </c:pt>
                <c:pt idx="11">
                  <c:v>1292.6213500784929</c:v>
                </c:pt>
                <c:pt idx="12">
                  <c:v>1244.2458398744113</c:v>
                </c:pt>
                <c:pt idx="13">
                  <c:v>1195.8703296703295</c:v>
                </c:pt>
                <c:pt idx="14">
                  <c:v>1683.6100470957613</c:v>
                </c:pt>
                <c:pt idx="15">
                  <c:v>1445.9773940345369</c:v>
                </c:pt>
                <c:pt idx="16">
                  <c:v>1397.6018838304551</c:v>
                </c:pt>
                <c:pt idx="17">
                  <c:v>1349.2263736263735</c:v>
                </c:pt>
                <c:pt idx="18">
                  <c:v>1300.8508634222919</c:v>
                </c:pt>
                <c:pt idx="19">
                  <c:v>1252.4753532182103</c:v>
                </c:pt>
                <c:pt idx="20">
                  <c:v>1204.0998430141285</c:v>
                </c:pt>
                <c:pt idx="21">
                  <c:v>1691.8395604395603</c:v>
                </c:pt>
                <c:pt idx="22">
                  <c:v>1454.2069073783359</c:v>
                </c:pt>
                <c:pt idx="23">
                  <c:v>1405.8313971742541</c:v>
                </c:pt>
                <c:pt idx="24">
                  <c:v>1357.4558869701725</c:v>
                </c:pt>
                <c:pt idx="25">
                  <c:v>1309.0803767660909</c:v>
                </c:pt>
                <c:pt idx="26">
                  <c:v>1260.7048665620093</c:v>
                </c:pt>
                <c:pt idx="27">
                  <c:v>1212.3293563579275</c:v>
                </c:pt>
                <c:pt idx="28">
                  <c:v>1700.0690737833593</c:v>
                </c:pt>
                <c:pt idx="29">
                  <c:v>1462.4364207221349</c:v>
                </c:pt>
                <c:pt idx="30">
                  <c:v>1414.0609105180531</c:v>
                </c:pt>
                <c:pt idx="31">
                  <c:v>1365.6854003139715</c:v>
                </c:pt>
                <c:pt idx="32">
                  <c:v>1317.3098901098899</c:v>
                </c:pt>
                <c:pt idx="33">
                  <c:v>1268.9343799058083</c:v>
                </c:pt>
                <c:pt idx="34">
                  <c:v>1220.5588697017265</c:v>
                </c:pt>
                <c:pt idx="35">
                  <c:v>1708.2985871271585</c:v>
                </c:pt>
                <c:pt idx="36">
                  <c:v>1470.6659340659342</c:v>
                </c:pt>
                <c:pt idx="37">
                  <c:v>1422.2904238618523</c:v>
                </c:pt>
                <c:pt idx="38">
                  <c:v>1373.9149136577707</c:v>
                </c:pt>
                <c:pt idx="39">
                  <c:v>1325.5394034536891</c:v>
                </c:pt>
                <c:pt idx="40">
                  <c:v>1277.1638932496076</c:v>
                </c:pt>
                <c:pt idx="41">
                  <c:v>1228.7883830455257</c:v>
                </c:pt>
                <c:pt idx="42">
                  <c:v>1716.5281004709575</c:v>
                </c:pt>
                <c:pt idx="43">
                  <c:v>1478.8954474097332</c:v>
                </c:pt>
                <c:pt idx="44">
                  <c:v>1430.5199372056513</c:v>
                </c:pt>
                <c:pt idx="45">
                  <c:v>1382.1444270015697</c:v>
                </c:pt>
                <c:pt idx="46">
                  <c:v>1333.7689167974881</c:v>
                </c:pt>
                <c:pt idx="47">
                  <c:v>1285.3934065934066</c:v>
                </c:pt>
                <c:pt idx="48">
                  <c:v>1237.0178963893247</c:v>
                </c:pt>
                <c:pt idx="49">
                  <c:v>1724.7576138147565</c:v>
                </c:pt>
                <c:pt idx="50">
                  <c:v>1487.1249607535322</c:v>
                </c:pt>
                <c:pt idx="51">
                  <c:v>1438.7494505494503</c:v>
                </c:pt>
                <c:pt idx="52">
                  <c:v>1390.3739403453687</c:v>
                </c:pt>
                <c:pt idx="53">
                  <c:v>1341.9984301412871</c:v>
                </c:pt>
                <c:pt idx="54">
                  <c:v>1293.6229199372056</c:v>
                </c:pt>
                <c:pt idx="55">
                  <c:v>1245.2474097331237</c:v>
                </c:pt>
                <c:pt idx="56">
                  <c:v>1732.9871271585557</c:v>
                </c:pt>
                <c:pt idx="57">
                  <c:v>1495.3544740973314</c:v>
                </c:pt>
                <c:pt idx="58">
                  <c:v>1446.9789638932496</c:v>
                </c:pt>
                <c:pt idx="59">
                  <c:v>1398.603453689168</c:v>
                </c:pt>
                <c:pt idx="60">
                  <c:v>1350.2279434850864</c:v>
                </c:pt>
                <c:pt idx="61">
                  <c:v>1301.8524332810048</c:v>
                </c:pt>
                <c:pt idx="62">
                  <c:v>1253.476923076923</c:v>
                </c:pt>
                <c:pt idx="63">
                  <c:v>1741.2166405023547</c:v>
                </c:pt>
                <c:pt idx="64">
                  <c:v>1503.5839874411304</c:v>
                </c:pt>
                <c:pt idx="65">
                  <c:v>1455.2084772370486</c:v>
                </c:pt>
                <c:pt idx="66">
                  <c:v>1406.832967032967</c:v>
                </c:pt>
                <c:pt idx="67">
                  <c:v>1358.4574568288854</c:v>
                </c:pt>
                <c:pt idx="68">
                  <c:v>1310.0819466248038</c:v>
                </c:pt>
                <c:pt idx="69">
                  <c:v>1261.706436420722</c:v>
                </c:pt>
                <c:pt idx="70">
                  <c:v>1749.4461538461537</c:v>
                </c:pt>
                <c:pt idx="71">
                  <c:v>1511.8135007849294</c:v>
                </c:pt>
                <c:pt idx="72">
                  <c:v>1463.4379905808476</c:v>
                </c:pt>
                <c:pt idx="73">
                  <c:v>1415.062480376766</c:v>
                </c:pt>
                <c:pt idx="74">
                  <c:v>1366.6869701726844</c:v>
                </c:pt>
                <c:pt idx="75">
                  <c:v>1318.3114599686028</c:v>
                </c:pt>
                <c:pt idx="76">
                  <c:v>1269.935949764521</c:v>
                </c:pt>
                <c:pt idx="77">
                  <c:v>1757.6756671899527</c:v>
                </c:pt>
                <c:pt idx="78">
                  <c:v>1520.0430141287284</c:v>
                </c:pt>
                <c:pt idx="79">
                  <c:v>1471.6675039246466</c:v>
                </c:pt>
                <c:pt idx="80">
                  <c:v>1423.291993720565</c:v>
                </c:pt>
                <c:pt idx="81">
                  <c:v>1374.9164835164834</c:v>
                </c:pt>
                <c:pt idx="82">
                  <c:v>1326.5409733124018</c:v>
                </c:pt>
                <c:pt idx="83">
                  <c:v>1278.16546310832</c:v>
                </c:pt>
                <c:pt idx="84">
                  <c:v>1765.9051805337519</c:v>
                </c:pt>
                <c:pt idx="85">
                  <c:v>1528.2725274725276</c:v>
                </c:pt>
                <c:pt idx="86">
                  <c:v>1479.8970172684458</c:v>
                </c:pt>
                <c:pt idx="87">
                  <c:v>1431.5215070643642</c:v>
                </c:pt>
                <c:pt idx="88">
                  <c:v>1383.1459968602826</c:v>
                </c:pt>
                <c:pt idx="89">
                  <c:v>1334.770486656201</c:v>
                </c:pt>
                <c:pt idx="90">
                  <c:v>1286.3949764521192</c:v>
                </c:pt>
                <c:pt idx="91">
                  <c:v>1774.1346938775509</c:v>
                </c:pt>
                <c:pt idx="92">
                  <c:v>1536.5020408163266</c:v>
                </c:pt>
                <c:pt idx="93">
                  <c:v>1488.1265306122448</c:v>
                </c:pt>
                <c:pt idx="94">
                  <c:v>1439.7510204081632</c:v>
                </c:pt>
                <c:pt idx="95">
                  <c:v>1391.3755102040816</c:v>
                </c:pt>
                <c:pt idx="96">
                  <c:v>1343</c:v>
                </c:pt>
                <c:pt idx="97">
                  <c:v>1294.6244897959182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8B-4EC0-8D18-381133A0C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605903"/>
        <c:axId val="1"/>
      </c:scatterChart>
      <c:valAx>
        <c:axId val="1153605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Dummy_3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 TUESDAY BOOKINGS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CN"/>
          </a:p>
        </c:txPr>
        <c:crossAx val="115360590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782529616552071"/>
          <c:y val="0.38013147688945825"/>
          <c:w val="0.25758374743670404"/>
          <c:h val="0.46785412540241017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CN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104775</xdr:rowOff>
    </xdr:from>
    <xdr:to>
      <xdr:col>0</xdr:col>
      <xdr:colOff>2238375</xdr:colOff>
      <xdr:row>1</xdr:row>
      <xdr:rowOff>704850</xdr:rowOff>
    </xdr:to>
    <xdr:pic>
      <xdr:nvPicPr>
        <xdr:cNvPr id="2074" name="Picture 2">
          <a:extLst>
            <a:ext uri="{FF2B5EF4-FFF2-40B4-BE49-F238E27FC236}">
              <a16:creationId xmlns:a16="http://schemas.microsoft.com/office/drawing/2014/main" id="{A4FFC739-1F77-46EB-F0EE-5E2BE3CE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"/>
          <a:ext cx="22383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52387</xdr:colOff>
      <xdr:row>13</xdr:row>
      <xdr:rowOff>23812</xdr:rowOff>
    </xdr:from>
    <xdr:to>
      <xdr:col>7</xdr:col>
      <xdr:colOff>385762</xdr:colOff>
      <xdr:row>27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E4444-5E5B-394B-48F4-8332953EF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11</xdr:row>
      <xdr:rowOff>57150</xdr:rowOff>
    </xdr:from>
    <xdr:to>
      <xdr:col>16</xdr:col>
      <xdr:colOff>676275</xdr:colOff>
      <xdr:row>27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AF8F31-546C-4D4B-8963-D20BD7795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0" y="2124075"/>
          <a:ext cx="4295775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0</xdr:colOff>
      <xdr:row>30</xdr:row>
      <xdr:rowOff>161925</xdr:rowOff>
    </xdr:from>
    <xdr:to>
      <xdr:col>24</xdr:col>
      <xdr:colOff>828675</xdr:colOff>
      <xdr:row>45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C44346-A406-4BA9-B476-1264219FD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428625</xdr:colOff>
      <xdr:row>79</xdr:row>
      <xdr:rowOff>85725</xdr:rowOff>
    </xdr:from>
    <xdr:to>
      <xdr:col>30</xdr:col>
      <xdr:colOff>428625</xdr:colOff>
      <xdr:row>89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82128-7132-4919-AD32-98F8B78F6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409575</xdr:colOff>
      <xdr:row>4</xdr:row>
      <xdr:rowOff>123825</xdr:rowOff>
    </xdr:from>
    <xdr:to>
      <xdr:col>30</xdr:col>
      <xdr:colOff>409575</xdr:colOff>
      <xdr:row>14</xdr:row>
      <xdr:rowOff>114300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F031FAC3-525C-44B9-A4F7-255AA2672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333375</xdr:colOff>
      <xdr:row>4</xdr:row>
      <xdr:rowOff>161925</xdr:rowOff>
    </xdr:from>
    <xdr:to>
      <xdr:col>37</xdr:col>
      <xdr:colOff>333375</xdr:colOff>
      <xdr:row>14</xdr:row>
      <xdr:rowOff>161925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5993A695-86DE-494E-A7DD-305357026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333375</xdr:colOff>
      <xdr:row>17</xdr:row>
      <xdr:rowOff>142875</xdr:rowOff>
    </xdr:from>
    <xdr:to>
      <xdr:col>30</xdr:col>
      <xdr:colOff>333375</xdr:colOff>
      <xdr:row>27</xdr:row>
      <xdr:rowOff>142875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6F63180B-E0F1-41D8-9F4F-EF2B8A14F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352425</xdr:colOff>
      <xdr:row>17</xdr:row>
      <xdr:rowOff>123825</xdr:rowOff>
    </xdr:from>
    <xdr:to>
      <xdr:col>37</xdr:col>
      <xdr:colOff>352425</xdr:colOff>
      <xdr:row>27</xdr:row>
      <xdr:rowOff>123825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4E70629D-34C9-4679-AD25-927F80D12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352425</xdr:colOff>
      <xdr:row>67</xdr:row>
      <xdr:rowOff>38100</xdr:rowOff>
    </xdr:from>
    <xdr:to>
      <xdr:col>37</xdr:col>
      <xdr:colOff>352425</xdr:colOff>
      <xdr:row>77</xdr:row>
      <xdr:rowOff>38100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11B4ED94-98D9-4E3D-9531-DD6CF0876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352425</xdr:colOff>
      <xdr:row>55</xdr:row>
      <xdr:rowOff>47625</xdr:rowOff>
    </xdr:from>
    <xdr:to>
      <xdr:col>37</xdr:col>
      <xdr:colOff>352425</xdr:colOff>
      <xdr:row>65</xdr:row>
      <xdr:rowOff>57150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5DD5C443-74DF-4222-BBCF-B5E710034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190500</xdr:colOff>
      <xdr:row>43</xdr:row>
      <xdr:rowOff>85725</xdr:rowOff>
    </xdr:from>
    <xdr:to>
      <xdr:col>37</xdr:col>
      <xdr:colOff>190500</xdr:colOff>
      <xdr:row>53</xdr:row>
      <xdr:rowOff>85725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F94AC614-5D00-49AB-94FE-68BD7177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228600</xdr:colOff>
      <xdr:row>31</xdr:row>
      <xdr:rowOff>19050</xdr:rowOff>
    </xdr:from>
    <xdr:to>
      <xdr:col>37</xdr:col>
      <xdr:colOff>228600</xdr:colOff>
      <xdr:row>41</xdr:row>
      <xdr:rowOff>19050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72800E01-5CCF-4501-93CF-A876F0587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561975</xdr:colOff>
      <xdr:row>67</xdr:row>
      <xdr:rowOff>57150</xdr:rowOff>
    </xdr:from>
    <xdr:to>
      <xdr:col>30</xdr:col>
      <xdr:colOff>561975</xdr:colOff>
      <xdr:row>77</xdr:row>
      <xdr:rowOff>47625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EFCCCA7E-883A-4C6A-B7C0-52A339B86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466725</xdr:colOff>
      <xdr:row>55</xdr:row>
      <xdr:rowOff>104775</xdr:rowOff>
    </xdr:from>
    <xdr:to>
      <xdr:col>30</xdr:col>
      <xdr:colOff>466725</xdr:colOff>
      <xdr:row>65</xdr:row>
      <xdr:rowOff>104775</xdr:rowOff>
    </xdr:to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04350E19-8002-4968-A91C-003156B90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485775</xdr:colOff>
      <xdr:row>43</xdr:row>
      <xdr:rowOff>104775</xdr:rowOff>
    </xdr:from>
    <xdr:to>
      <xdr:col>30</xdr:col>
      <xdr:colOff>485775</xdr:colOff>
      <xdr:row>53</xdr:row>
      <xdr:rowOff>104775</xdr:rowOff>
    </xdr:to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CD5694C7-3C1C-4044-B570-C66CA6641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352425</xdr:colOff>
      <xdr:row>31</xdr:row>
      <xdr:rowOff>19050</xdr:rowOff>
    </xdr:from>
    <xdr:to>
      <xdr:col>30</xdr:col>
      <xdr:colOff>352425</xdr:colOff>
      <xdr:row>41</xdr:row>
      <xdr:rowOff>19050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71CCA0EB-DE16-4AD4-8316-7E1A8906E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44</xdr:row>
      <xdr:rowOff>38099</xdr:rowOff>
    </xdr:from>
    <xdr:to>
      <xdr:col>18</xdr:col>
      <xdr:colOff>0</xdr:colOff>
      <xdr:row>68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434469-6558-E8F6-2D2B-FB2C4D2633AA}"/>
            </a:ext>
          </a:extLst>
        </xdr:cNvPr>
        <xdr:cNvSpPr txBox="1"/>
      </xdr:nvSpPr>
      <xdr:spPr>
        <a:xfrm>
          <a:off x="11391900" y="7419974"/>
          <a:ext cx="7372350" cy="404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STEPS:</a:t>
          </a:r>
        </a:p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Calculate Deseasonalized Demand =Demand / DOW Index</a:t>
          </a:r>
        </a:p>
        <a:p>
          <a:pPr rtl="0" fontAlgn="base"/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Seasonal Indices:</a:t>
          </a:r>
        </a:p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a Pivot Table: Rows: DOW; Values: Average of Deseasonalized Demand.</a:t>
          </a:r>
        </a:p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Seasonal index for each day = Average of Deseasonalized Demand of that day / Overall Average of Deseasonalized Demand</a:t>
          </a:r>
        </a:p>
        <a:p>
          <a:pPr rtl="0" fontAlgn="base"/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Adjusted Tuesday Bookings = Tuesday Bookings / Seasonal Index</a:t>
          </a:r>
        </a:p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Fit a Trend Model:</a:t>
          </a:r>
        </a:p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Excel's Data Analysis Toolpak for regression to get the regression coefficients.</a:t>
          </a:r>
        </a:p>
        <a:p>
          <a:pPr rtl="0" fontAlgn="base"/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Trend Forecast =  Intercept + (Slope * Time)</a:t>
          </a:r>
        </a:p>
        <a:p>
          <a:pPr rtl="0" fontAlgn="base"/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 Reseasonalized the Forecast = Trend Forecast * Seasonal Index</a:t>
          </a:r>
        </a:p>
        <a:p>
          <a:pPr rtl="0" fontAlgn="base"/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Capping = MIN(Reseasonalized Forecast, Capacity) </a:t>
          </a:r>
          <a:endParaRPr lang="en-US" sz="14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ktho/Downloads/Marriott%20Rooms%20Forecasting%20Supplement%20Dataset.ji%20(1).xlsx" TargetMode="External"/><Relationship Id="rId1" Type="http://schemas.openxmlformats.org/officeDocument/2006/relationships/externalLinkPath" Target="file:///C:/Users/lktho/Downloads/Marriott%20Rooms%20Forecasting%20Supplement%20Dataset.ji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hibit 1 Regression"/>
      <sheetName val="dummy variables"/>
      <sheetName val="winter's method"/>
    </sheetNames>
    <sheetDataSet>
      <sheetData sheetId="0"/>
      <sheetData sheetId="1">
        <row r="2">
          <cell r="A2">
            <v>1</v>
          </cell>
        </row>
      </sheetData>
      <sheetData sheetId="2">
        <row r="2">
          <cell r="C2">
            <v>1470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a Le" refreshedDate="45617.605840046293" createdVersion="1" refreshedVersion="8" recordCount="87" upgradeOnRefresh="1" xr:uid="{7E111C6B-270E-4968-9415-C5DF3817524C}">
  <cacheSource type="worksheet">
    <worksheetSource ref="A1:G88" sheet="3D"/>
  </cacheSource>
  <cacheFields count="7">
    <cacheField name="WEEK" numFmtId="0">
      <sharedItems containsString="0" containsBlank="1" containsNumber="1" containsInteger="1" minValue="1" maxValue="13"/>
    </cacheField>
    <cacheField name="DOW INDICATOR1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DEMAND" numFmtId="3">
      <sharedItems containsSemiMixedTypes="0" containsString="0" containsNumber="1" containsInteger="1" minValue="722" maxValue="1924"/>
    </cacheField>
    <cacheField name=" TUESDAY BOOKINGS" numFmtId="3">
      <sharedItems containsSemiMixedTypes="0" containsString="0" containsNumber="1" containsInteger="1" minValue="599" maxValue="2105"/>
    </cacheField>
    <cacheField name=" PICKUP RATIO" numFmtId="164">
      <sharedItems containsSemiMixedTypes="0" containsString="0" containsNumber="1" minValue="0.84611697027804411" maxValue="1.5512995896032831"/>
    </cacheField>
    <cacheField name="DOW INDEX" numFmtId="164">
      <sharedItems containsSemiMixedTypes="0" containsString="0" containsNumber="1" minValue="0.86477254160930794" maxValue="1.1227265356633715"/>
    </cacheField>
    <cacheField name="Deseasonalized Demand" numFmtId="165">
      <sharedItems containsSemiMixedTypes="0" containsString="0" containsNumber="1" minValue="643.07734525344654" maxValue="2224.86250132261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n v="1"/>
    <x v="0"/>
    <n v="1470"/>
    <n v="1512"/>
    <n v="0.97222222222222221"/>
    <n v="0.86477254160930805"/>
    <n v="1699.8689589107296"/>
  </r>
  <r>
    <m/>
    <x v="1"/>
    <n v="870"/>
    <n v="864"/>
    <n v="1.0069444444444444"/>
    <n v="0.91058524219765746"/>
    <n v="955.42949707848686"/>
  </r>
  <r>
    <m/>
    <x v="2"/>
    <n v="986"/>
    <n v="827"/>
    <n v="1.1922611850060461"/>
    <n v="0.97288319361211051"/>
    <n v="1013.4824061860803"/>
  </r>
  <r>
    <m/>
    <x v="3"/>
    <n v="1247"/>
    <n v="952"/>
    <n v="1.3098739495798319"/>
    <n v="1.0125249125445135"/>
    <n v="1231.5746353995792"/>
  </r>
  <r>
    <m/>
    <x v="4"/>
    <n v="1109"/>
    <n v="740"/>
    <n v="1.4986486486486486"/>
    <n v="1.067881308670606"/>
    <n v="1038.5049265265091"/>
  </r>
  <r>
    <m/>
    <x v="5"/>
    <n v="1197"/>
    <n v="908"/>
    <n v="1.3182819383259912"/>
    <n v="1.1227265356633715"/>
    <n v="1066.1545460780826"/>
  </r>
  <r>
    <m/>
    <x v="6"/>
    <n v="1500"/>
    <n v="1311"/>
    <n v="1.1441647597254005"/>
    <n v="1.0486262657024321"/>
    <n v="1430.4429033114204"/>
  </r>
  <r>
    <n v="2"/>
    <x v="0"/>
    <n v="1854"/>
    <n v="2034"/>
    <n v="0.91150442477876104"/>
    <n v="0.86477254160930794"/>
    <n v="2143.9163604221039"/>
  </r>
  <r>
    <m/>
    <x v="1"/>
    <n v="1489"/>
    <n v="1584"/>
    <n v="0.94002525252525249"/>
    <n v="0.91058524219765746"/>
    <n v="1635.2120932757091"/>
  </r>
  <r>
    <m/>
    <x v="2"/>
    <n v="1792"/>
    <n v="1682"/>
    <n v="1.0653983353151011"/>
    <n v="0.97288319361211051"/>
    <n v="1841.947740248941"/>
  </r>
  <r>
    <m/>
    <x v="3"/>
    <n v="1708"/>
    <n v="1684"/>
    <n v="1.0142517814726841"/>
    <n v="1.0125249125445135"/>
    <n v="1686.8720747894797"/>
  </r>
  <r>
    <m/>
    <x v="4"/>
    <n v="1787"/>
    <n v="1600"/>
    <n v="1.1168750000000001"/>
    <n v="1.067881308670606"/>
    <n v="1673.4069465309933"/>
  </r>
  <r>
    <m/>
    <x v="5"/>
    <n v="1314"/>
    <n v="1077"/>
    <n v="1.2200557103064067"/>
    <n v="1.1227265356633715"/>
    <n v="1170.3651408075191"/>
  </r>
  <r>
    <m/>
    <x v="6"/>
    <n v="1136"/>
    <n v="956"/>
    <n v="1.1882845188284519"/>
    <n v="1.0486262657024321"/>
    <n v="1083.3220921078491"/>
  </r>
  <r>
    <n v="3"/>
    <x v="0"/>
    <n v="1537"/>
    <n v="1455"/>
    <n v="1.0563573883161512"/>
    <n v="0.86477254160930794"/>
    <n v="1777.3459794869329"/>
  </r>
  <r>
    <m/>
    <x v="1"/>
    <n v="1132"/>
    <n v="1001"/>
    <n v="1.1308691308691308"/>
    <n v="0.91058524219765746"/>
    <n v="1243.156541026261"/>
  </r>
  <r>
    <m/>
    <x v="2"/>
    <n v="1368"/>
    <n v="1131"/>
    <n v="1.209549071618037"/>
    <n v="0.97288319361211051"/>
    <n v="1406.1297481364684"/>
  </r>
  <r>
    <m/>
    <x v="3"/>
    <n v="1488"/>
    <n v="1151"/>
    <n v="1.2927888792354474"/>
    <n v="1.0125249125445135"/>
    <n v="1469.5934703083992"/>
  </r>
  <r>
    <m/>
    <x v="4"/>
    <n v="1392"/>
    <n v="942"/>
    <n v="1.4777070063694266"/>
    <n v="1.067881308670606"/>
    <n v="1303.5156516906227"/>
  </r>
  <r>
    <m/>
    <x v="5"/>
    <n v="1321"/>
    <n v="884"/>
    <n v="1.494343891402715"/>
    <n v="1.1227265356633715"/>
    <n v="1176.5999627144085"/>
  </r>
  <r>
    <m/>
    <x v="6"/>
    <n v="1469"/>
    <n v="1315"/>
    <n v="1.1171102661596959"/>
    <n v="1.0486262657024321"/>
    <n v="1400.8804166429845"/>
  </r>
  <r>
    <n v="4"/>
    <x v="0"/>
    <n v="1795"/>
    <n v="1885"/>
    <n v="0.95225464190981435"/>
    <n v="0.86477254160930794"/>
    <n v="2075.6903273773878"/>
  </r>
  <r>
    <m/>
    <x v="1"/>
    <n v="1780"/>
    <n v="1963"/>
    <n v="0.90677534386143654"/>
    <n v="0.91058524219765746"/>
    <n v="1954.7867871260994"/>
  </r>
  <r>
    <m/>
    <x v="2"/>
    <n v="1841"/>
    <n v="2006"/>
    <n v="0.91774675972083752"/>
    <n v="0.97288319361211051"/>
    <n v="1892.3134987713731"/>
  </r>
  <r>
    <m/>
    <x v="3"/>
    <n v="1774"/>
    <n v="1855"/>
    <n v="0.95633423180592991"/>
    <n v="1.0125249125445135"/>
    <n v="1752.055656133804"/>
  </r>
  <r>
    <m/>
    <x v="4"/>
    <n v="1835"/>
    <n v="1962"/>
    <n v="0.93527013251783897"/>
    <n v="1.067881308670606"/>
    <n v="1718.355762106532"/>
  </r>
  <r>
    <m/>
    <x v="5"/>
    <n v="1847"/>
    <n v="2019"/>
    <n v="0.91480931154036649"/>
    <n v="1.1227265356633715"/>
    <n v="1645.1022945749528"/>
  </r>
  <r>
    <m/>
    <x v="6"/>
    <n v="1833"/>
    <n v="2052"/>
    <n v="0.89327485380116955"/>
    <n v="1.0486262657024321"/>
    <n v="1748.0012278465558"/>
  </r>
  <r>
    <n v="5"/>
    <x v="0"/>
    <n v="1847"/>
    <n v="2018"/>
    <n v="0.91526263627353821"/>
    <n v="0.86477254160930794"/>
    <n v="2135.821746332053"/>
  </r>
  <r>
    <m/>
    <x v="1"/>
    <n v="1680"/>
    <n v="1706"/>
    <n v="0.98475967174677603"/>
    <n v="0.91058524219765746"/>
    <n v="1844.967304703285"/>
  </r>
  <r>
    <m/>
    <x v="2"/>
    <n v="1680"/>
    <n v="1874"/>
    <n v="0.89647812166488794"/>
    <n v="0.97288319361211051"/>
    <n v="1726.8260064833823"/>
  </r>
  <r>
    <m/>
    <x v="3"/>
    <n v="1798"/>
    <n v="1827"/>
    <n v="0.98412698412698407"/>
    <n v="1.0125249125445135"/>
    <n v="1775.7587766226491"/>
  </r>
  <r>
    <m/>
    <x v="4"/>
    <n v="1843"/>
    <n v="1734"/>
    <n v="1.0628604382929643"/>
    <n v="1.067881308670606"/>
    <n v="1725.8472313691218"/>
  </r>
  <r>
    <m/>
    <x v="5"/>
    <n v="1322"/>
    <n v="1124"/>
    <n v="1.1761565836298933"/>
    <n v="1.1227265356633715"/>
    <n v="1177.4906515582497"/>
  </r>
  <r>
    <m/>
    <x v="6"/>
    <n v="1022"/>
    <n v="803"/>
    <n v="1.2727272727272727"/>
    <n v="1.0486262657024321"/>
    <n v="974.60843145618117"/>
  </r>
  <r>
    <n v="6"/>
    <x v="0"/>
    <n v="1298"/>
    <n v="1356"/>
    <n v="0.95722713864306785"/>
    <n v="0.86477254160930794"/>
    <n v="1500.9727269837599"/>
  </r>
  <r>
    <m/>
    <x v="1"/>
    <n v="956"/>
    <n v="848"/>
    <n v="1.1273584905660377"/>
    <n v="0.91058524219765746"/>
    <n v="1049.8742519621073"/>
  </r>
  <r>
    <m/>
    <x v="2"/>
    <n v="1236"/>
    <n v="966"/>
    <n v="1.2795031055900621"/>
    <n v="0.97288319361211051"/>
    <n v="1270.4505619127742"/>
  </r>
  <r>
    <m/>
    <x v="3"/>
    <n v="1306"/>
    <n v="909"/>
    <n v="1.4367436743674367"/>
    <n v="1.0125249125445099"/>
    <n v="1289.8448066013279"/>
  </r>
  <r>
    <m/>
    <x v="4"/>
    <n v="1176"/>
    <n v="798"/>
    <n v="1.4736842105263157"/>
    <n v="1.06788130867061"/>
    <n v="1101.2459816006942"/>
  </r>
  <r>
    <m/>
    <x v="5"/>
    <n v="1134"/>
    <n v="731"/>
    <n v="1.5512995896032831"/>
    <n v="1.1227265356633715"/>
    <n v="1010.0411489160782"/>
  </r>
  <r>
    <m/>
    <x v="6"/>
    <n v="1164"/>
    <n v="869"/>
    <n v="1.3394706559263521"/>
    <n v="1.0486262657024321"/>
    <n v="1110.0236929696623"/>
  </r>
  <r>
    <n v="7"/>
    <x v="0"/>
    <n v="1486"/>
    <n v="1372"/>
    <n v="1.0830903790087463"/>
    <n v="0.86477254160930794"/>
    <n v="1718.3709339737036"/>
  </r>
  <r>
    <m/>
    <x v="1"/>
    <n v="870"/>
    <n v="760"/>
    <n v="1.1447368421052631"/>
    <n v="0.91058524219765746"/>
    <n v="955.42949707848686"/>
  </r>
  <r>
    <m/>
    <x v="2"/>
    <n v="1392"/>
    <n v="1144"/>
    <n v="1.2167832167832169"/>
    <n v="0.97288319361211051"/>
    <n v="1430.798691086231"/>
  </r>
  <r>
    <m/>
    <x v="3"/>
    <n v="1747"/>
    <n v="1450"/>
    <n v="1.2048275862068965"/>
    <n v="1.0125249125445135"/>
    <n v="1725.3896455838531"/>
  </r>
  <r>
    <m/>
    <x v="4"/>
    <n v="1861"/>
    <n v="1739"/>
    <n v="1.0701552616446233"/>
    <n v="1.067881308670606"/>
    <n v="1742.7030372099489"/>
  </r>
  <r>
    <m/>
    <x v="5"/>
    <n v="1797"/>
    <n v="1491"/>
    <n v="1.2052313883299799"/>
    <n v="1.1227265356633715"/>
    <n v="1600.5678523828858"/>
  </r>
  <r>
    <m/>
    <x v="6"/>
    <n v="1719"/>
    <n v="1477"/>
    <n v="1.1638456330399458"/>
    <n v="1.0486262657024321"/>
    <n v="1639.2875671948877"/>
  </r>
  <r>
    <n v="8"/>
    <x v="0"/>
    <n v="1729"/>
    <n v="1801"/>
    <n v="0.96002220988339815"/>
    <n v="0.86477254160930794"/>
    <n v="1999.3696802426202"/>
  </r>
  <r>
    <m/>
    <x v="1"/>
    <n v="1251"/>
    <n v="1096"/>
    <n v="1.1414233576642336"/>
    <n v="0.91058524219765746"/>
    <n v="1373.8417251094104"/>
  </r>
  <r>
    <m/>
    <x v="2"/>
    <n v="1682"/>
    <n v="1605"/>
    <n v="1.0479750778816199"/>
    <n v="0.97288319361211051"/>
    <n v="1728.8817517291959"/>
  </r>
  <r>
    <m/>
    <x v="3"/>
    <n v="1795"/>
    <n v="1788"/>
    <n v="1.0039149888143177"/>
    <n v="1.0125249125445135"/>
    <n v="1772.7958865615435"/>
  </r>
  <r>
    <m/>
    <x v="4"/>
    <n v="1814"/>
    <n v="1836"/>
    <n v="0.98801742919389979"/>
    <n v="1.067881308670606"/>
    <n v="1698.6906552922337"/>
  </r>
  <r>
    <m/>
    <x v="5"/>
    <n v="1772"/>
    <n v="1626"/>
    <n v="1.089790897908979"/>
    <n v="1.1227265356633715"/>
    <n v="1578.3006312868522"/>
  </r>
  <r>
    <m/>
    <x v="6"/>
    <n v="1885"/>
    <n v="1479"/>
    <n v="1.2745098039215685"/>
    <n v="1.0486262657024321"/>
    <n v="1797.5899151613517"/>
  </r>
  <r>
    <n v="9"/>
    <x v="0"/>
    <n v="1924"/>
    <n v="2105"/>
    <n v="0.91401425178147266"/>
    <n v="0.86477254160930794"/>
    <n v="2224.8625013226151"/>
  </r>
  <r>
    <m/>
    <x v="1"/>
    <n v="1591"/>
    <n v="1720"/>
    <n v="0.92500000000000004"/>
    <n v="0.91058524219765746"/>
    <n v="1747.22796534698"/>
  </r>
  <r>
    <m/>
    <x v="2"/>
    <n v="1727"/>
    <n v="1554"/>
    <n v="1.1113256113256114"/>
    <n v="0.97288319361211051"/>
    <n v="1775.1360197600006"/>
  </r>
  <r>
    <m/>
    <x v="3"/>
    <n v="1772"/>
    <n v="1561"/>
    <n v="1.1351697629724535"/>
    <n v="1.0125249125445135"/>
    <n v="1750.0803960930668"/>
  </r>
  <r>
    <m/>
    <x v="4"/>
    <n v="1748"/>
    <n v="1563"/>
    <n v="1.1183621241202815"/>
    <n v="1.067881308670606"/>
    <n v="1636.8860338758682"/>
  </r>
  <r>
    <m/>
    <x v="5"/>
    <n v="1748"/>
    <n v="1594"/>
    <n v="1.0966122961104141"/>
    <n v="1.1227265356633715"/>
    <n v="1556.9240990346602"/>
  </r>
  <r>
    <m/>
    <x v="6"/>
    <n v="1643"/>
    <n v="1708"/>
    <n v="0.96194379391100704"/>
    <n v="1.0486262657024321"/>
    <n v="1566.8117934271093"/>
  </r>
  <r>
    <n v="10"/>
    <x v="0"/>
    <n v="1765"/>
    <n v="2086"/>
    <n v="0.84611697027804411"/>
    <n v="0.86477254160930794"/>
    <n v="2040.9991241343116"/>
  </r>
  <r>
    <m/>
    <x v="1"/>
    <n v="1748"/>
    <n v="1816"/>
    <n v="0.9625550660792952"/>
    <n v="0.91058524219765746"/>
    <n v="1919.6445527507988"/>
  </r>
  <r>
    <m/>
    <x v="2"/>
    <n v="1795"/>
    <n v="1668"/>
    <n v="1.0761390887290168"/>
    <n v="0.97288319361211051"/>
    <n v="1845.0313581176615"/>
  </r>
  <r>
    <m/>
    <x v="3"/>
    <n v="1672"/>
    <n v="1461"/>
    <n v="1.1444216290212184"/>
    <n v="1.0125249125445135"/>
    <n v="1651.3173940562119"/>
  </r>
  <r>
    <m/>
    <x v="4"/>
    <n v="1345"/>
    <n v="1027"/>
    <n v="1.3096397273612463"/>
    <n v="1.067881308670606"/>
    <n v="1259.5032697729077"/>
  </r>
  <r>
    <m/>
    <x v="5"/>
    <n v="1273"/>
    <n v="1042"/>
    <n v="1.2216890595009597"/>
    <n v="1.1227265356633715"/>
    <n v="1133.8468982100242"/>
  </r>
  <r>
    <m/>
    <x v="6"/>
    <n v="1600"/>
    <n v="1442"/>
    <n v="1.1095700416088765"/>
    <n v="1.0486262657024321"/>
    <n v="1525.8057635321818"/>
  </r>
  <r>
    <n v="11"/>
    <x v="0"/>
    <n v="1773"/>
    <n v="1941"/>
    <n v="0.91344667697063364"/>
    <n v="0.86477254160930794"/>
    <n v="2050.2501116657986"/>
  </r>
  <r>
    <m/>
    <x v="1"/>
    <n v="1292"/>
    <n v="1401"/>
    <n v="0.92219842969307642"/>
    <n v="0.91058524219765746"/>
    <n v="1418.8677129027644"/>
  </r>
  <r>
    <m/>
    <x v="2"/>
    <n v="1753"/>
    <n v="1807"/>
    <n v="0.97011621472053122"/>
    <n v="0.97288319361211051"/>
    <n v="1801.8607079555768"/>
  </r>
  <r>
    <m/>
    <x v="3"/>
    <n v="1805"/>
    <n v="1681"/>
    <n v="1.0737656157049376"/>
    <n v="1.0125249125445135"/>
    <n v="1782.6721867652288"/>
  </r>
  <r>
    <m/>
    <x v="4"/>
    <n v="1601"/>
    <n v="1413"/>
    <n v="1.1330502476999291"/>
    <n v="1.067881308670606"/>
    <n v="1499.2302861757807"/>
  </r>
  <r>
    <m/>
    <x v="5"/>
    <n v="722"/>
    <n v="599"/>
    <n v="1.2053422370617697"/>
    <n v="1.1227265356633715"/>
    <n v="643.07734525344654"/>
  </r>
  <r>
    <m/>
    <x v="6"/>
    <n v="889"/>
    <n v="831"/>
    <n v="1.0697954271961492"/>
    <n v="1.0486262657024321"/>
    <n v="847.77582736256852"/>
  </r>
  <r>
    <n v="12"/>
    <x v="0"/>
    <n v="1058"/>
    <n v="1123"/>
    <n v="0.94211932324131786"/>
    <n v="0.86477254160930794"/>
    <n v="1223.4431010391511"/>
  </r>
  <r>
    <m/>
    <x v="1"/>
    <n v="887"/>
    <n v="952"/>
    <n v="0.93172268907563027"/>
    <n v="0.91058524219765746"/>
    <n v="974.09880909036531"/>
  </r>
  <r>
    <m/>
    <x v="2"/>
    <n v="1676"/>
    <n v="1750"/>
    <n v="0.95771428571428574"/>
    <n v="0.97288319361211051"/>
    <n v="1722.7145159917552"/>
  </r>
  <r>
    <m/>
    <x v="3"/>
    <n v="1775"/>
    <n v="1777"/>
    <n v="0.99887450759707375"/>
    <n v="1.0125249125445135"/>
    <n v="1753.0432861541724"/>
  </r>
  <r>
    <m/>
    <x v="4"/>
    <n v="1759"/>
    <n v="1748"/>
    <n v="1.0062929061784898"/>
    <n v="1.067881308670606"/>
    <n v="1647.186804111929"/>
  </r>
  <r>
    <m/>
    <x v="5"/>
    <n v="1093"/>
    <n v="932"/>
    <n v="1.1727467811158798"/>
    <n v="1.1227265356633715"/>
    <n v="973.5229063185833"/>
  </r>
  <r>
    <m/>
    <x v="6"/>
    <n v="1217"/>
    <n v="969"/>
    <n v="1.2559339525283797"/>
    <n v="1.0486262657024321"/>
    <n v="1160.5660088866657"/>
  </r>
  <r>
    <n v="13"/>
    <x v="0"/>
    <n v="1542"/>
    <n v="1562"/>
    <n v="0.98719590268886048"/>
    <n v="0.86477254160930794"/>
    <n v="1783.1278466941123"/>
  </r>
  <r>
    <m/>
    <x v="1"/>
    <n v="988"/>
    <n v="1004"/>
    <n v="0.98406374501992033"/>
    <n v="0.91058524219765746"/>
    <n v="1085.016486337408"/>
  </r>
  <r>
    <m/>
    <x v="2"/>
    <n v="1510"/>
    <n v="1404"/>
    <n v="1.0754985754985755"/>
    <n v="0.97288319361211051"/>
    <n v="1552.08766058923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C8DF97-A14B-42A3-9025-461CD6CBFA63}" name="PivotTable2" cacheId="1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O2:P11" firstHeaderRow="2" firstDataRow="2" firstDataCol="1"/>
  <pivotFields count="7">
    <pivotField compact="0" outline="0" showAll="0" includeNewItemsInFilter="1"/>
    <pivotField axis="axisRow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3" outline="0" showAll="0" includeNewItemsInFilter="1"/>
    <pivotField compact="0" numFmtId="3" outline="0" showAll="0" includeNewItemsInFilter="1"/>
    <pivotField compact="0" numFmtId="164" outline="0" showAll="0" includeNewItemsInFilter="1"/>
    <pivotField compact="0" numFmtId="164" outline="0" showAll="0" includeNewItemsInFilter="1"/>
    <pivotField dataField="1" compact="0" numFmtId="165" outline="0" showAll="0" includeNewItemsInFilter="1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Deseasonalized Demand" fld="6" subtotal="average" baseField="1" baseItem="1" numFmtId="165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000B-904F-450B-8118-5648A32D1300}">
  <dimension ref="A1:D12"/>
  <sheetViews>
    <sheetView workbookViewId="0">
      <selection activeCell="H4" sqref="H4"/>
    </sheetView>
  </sheetViews>
  <sheetFormatPr baseColWidth="10" defaultColWidth="9" defaultRowHeight="15"/>
  <cols>
    <col min="1" max="1" width="29.5" style="1" customWidth="1"/>
    <col min="2" max="2" width="88.1640625" style="1" customWidth="1"/>
    <col min="3" max="3" width="19.6640625" style="1" bestFit="1" customWidth="1"/>
    <col min="4" max="16384" width="9" style="1"/>
  </cols>
  <sheetData>
    <row r="1" spans="1:4" ht="15" customHeight="1"/>
    <row r="2" spans="1:4" ht="65.25" customHeight="1">
      <c r="B2" s="18" t="s">
        <v>5</v>
      </c>
    </row>
    <row r="3" spans="1:4" ht="8.25" customHeight="1">
      <c r="A3" s="2"/>
      <c r="B3" s="2"/>
    </row>
    <row r="4" spans="1:4" ht="54" customHeight="1">
      <c r="A4" s="72" t="s">
        <v>16</v>
      </c>
      <c r="B4" s="73"/>
    </row>
    <row r="5" spans="1:4">
      <c r="A5" s="19" t="s">
        <v>17</v>
      </c>
    </row>
    <row r="7" spans="1:4">
      <c r="D7" s="1" t="s">
        <v>52</v>
      </c>
    </row>
    <row r="8" spans="1:4">
      <c r="C8" s="71" t="s">
        <v>86</v>
      </c>
      <c r="D8" s="1">
        <v>145710.03750000001</v>
      </c>
    </row>
    <row r="9" spans="1:4">
      <c r="C9" s="71" t="s">
        <v>87</v>
      </c>
      <c r="D9" s="1">
        <v>128990.2068559655</v>
      </c>
    </row>
    <row r="10" spans="1:4">
      <c r="C10" s="71" t="s">
        <v>88</v>
      </c>
      <c r="D10" s="1">
        <v>2422953.7875000001</v>
      </c>
    </row>
    <row r="11" spans="1:4">
      <c r="C11" s="71" t="s">
        <v>89</v>
      </c>
      <c r="D11" s="1">
        <v>100969.57033921096</v>
      </c>
    </row>
    <row r="12" spans="1:4">
      <c r="C12" s="71" t="s">
        <v>35</v>
      </c>
      <c r="D12" s="1">
        <v>2346268.6436781608</v>
      </c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B802-3829-4FED-B79C-FBB7D011BD28}">
  <sheetPr syncVertical="1" syncRef="A1" transitionEvaluation="1"/>
  <dimension ref="A1:AF119"/>
  <sheetViews>
    <sheetView showGridLines="0" zoomScale="165" workbookViewId="0">
      <selection activeCell="J8" sqref="J8:K8"/>
    </sheetView>
  </sheetViews>
  <sheetFormatPr baseColWidth="10" defaultColWidth="9.6640625" defaultRowHeight="13"/>
  <cols>
    <col min="1" max="1" width="7.6640625" style="5" bestFit="1" customWidth="1"/>
    <col min="2" max="2" width="12.33203125" style="5" bestFit="1" customWidth="1"/>
    <col min="3" max="3" width="9.1640625" style="6" customWidth="1"/>
    <col min="4" max="4" width="10.5" style="6" customWidth="1"/>
    <col min="5" max="6" width="10" style="13" customWidth="1"/>
    <col min="7" max="16384" width="9.6640625" style="5"/>
  </cols>
  <sheetData>
    <row r="1" spans="1:32" s="39" customFormat="1" ht="42">
      <c r="A1" s="3" t="s">
        <v>0</v>
      </c>
      <c r="B1" s="3" t="s">
        <v>13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55</v>
      </c>
      <c r="L1" s="38"/>
      <c r="Z1" s="41"/>
      <c r="AC1" s="41"/>
      <c r="AF1" s="41"/>
    </row>
    <row r="2" spans="1:32">
      <c r="A2" s="5">
        <v>1</v>
      </c>
      <c r="B2" s="5">
        <v>1</v>
      </c>
      <c r="C2" s="6">
        <v>1470</v>
      </c>
      <c r="D2" s="6">
        <v>1512</v>
      </c>
      <c r="E2" s="7">
        <f t="shared" ref="E2:E65" si="0">C2/D2</f>
        <v>0.97222222222222221</v>
      </c>
      <c r="F2" s="7">
        <v>0.86477254160930794</v>
      </c>
      <c r="G2" s="49" t="s">
        <v>56</v>
      </c>
      <c r="H2" s="49"/>
      <c r="J2" s="9"/>
      <c r="K2" s="8"/>
      <c r="L2" s="8"/>
      <c r="M2" s="8"/>
      <c r="N2" s="10"/>
      <c r="O2" s="9"/>
      <c r="P2" s="8"/>
      <c r="Y2" s="11"/>
      <c r="Z2" s="12"/>
      <c r="AC2" s="10"/>
      <c r="AF2" s="10"/>
    </row>
    <row r="3" spans="1:32">
      <c r="B3" s="5">
        <v>2</v>
      </c>
      <c r="C3" s="6">
        <v>870</v>
      </c>
      <c r="D3" s="6">
        <v>864</v>
      </c>
      <c r="E3" s="7">
        <f t="shared" si="0"/>
        <v>1.0069444444444444</v>
      </c>
      <c r="F3" s="7">
        <v>0.91058524219765746</v>
      </c>
      <c r="G3" s="49" t="s">
        <v>56</v>
      </c>
      <c r="H3" s="49"/>
      <c r="J3" s="9"/>
      <c r="K3" s="8"/>
      <c r="L3" s="8"/>
      <c r="M3" s="8"/>
      <c r="N3" s="10"/>
      <c r="O3" s="9"/>
      <c r="P3" s="8"/>
      <c r="Z3" s="10"/>
      <c r="AC3" s="10"/>
      <c r="AF3" s="10"/>
    </row>
    <row r="4" spans="1:32">
      <c r="B4" s="5">
        <v>3</v>
      </c>
      <c r="C4" s="6">
        <v>986</v>
      </c>
      <c r="D4" s="6">
        <v>827</v>
      </c>
      <c r="E4" s="7">
        <f t="shared" si="0"/>
        <v>1.1922611850060461</v>
      </c>
      <c r="F4" s="7">
        <v>0.97288319361211051</v>
      </c>
      <c r="G4" s="49" t="s">
        <v>56</v>
      </c>
      <c r="H4" s="49"/>
      <c r="J4" s="9" t="s">
        <v>58</v>
      </c>
      <c r="K4" s="8"/>
      <c r="L4" s="8"/>
      <c r="M4" s="8"/>
      <c r="N4" s="10"/>
      <c r="O4" s="9"/>
      <c r="P4" s="8"/>
      <c r="Z4" s="10"/>
      <c r="AB4" s="11"/>
      <c r="AC4" s="12"/>
      <c r="AF4" s="10"/>
    </row>
    <row r="5" spans="1:32">
      <c r="B5" s="5">
        <v>4</v>
      </c>
      <c r="C5" s="6">
        <v>1247</v>
      </c>
      <c r="D5" s="6">
        <v>952</v>
      </c>
      <c r="E5" s="7">
        <f t="shared" si="0"/>
        <v>1.3098739495798319</v>
      </c>
      <c r="F5" s="7">
        <v>1.0125249125445135</v>
      </c>
      <c r="G5" s="49" t="s">
        <v>56</v>
      </c>
      <c r="H5" s="49"/>
      <c r="J5" s="9" t="s">
        <v>57</v>
      </c>
      <c r="K5" s="8"/>
      <c r="L5" s="8"/>
      <c r="M5" s="8"/>
      <c r="N5" s="10"/>
      <c r="O5" s="9"/>
      <c r="P5" s="8"/>
      <c r="Z5" s="10"/>
      <c r="AC5" s="10"/>
      <c r="AF5" s="10"/>
    </row>
    <row r="6" spans="1:32">
      <c r="B6" s="5">
        <v>5</v>
      </c>
      <c r="C6" s="6">
        <v>1109</v>
      </c>
      <c r="D6" s="6">
        <v>740</v>
      </c>
      <c r="E6" s="7">
        <f t="shared" si="0"/>
        <v>1.4986486486486486</v>
      </c>
      <c r="F6" s="7">
        <v>1.067881308670606</v>
      </c>
      <c r="G6" s="49" t="s">
        <v>56</v>
      </c>
      <c r="H6" s="49"/>
      <c r="J6" s="9"/>
      <c r="K6" s="8"/>
      <c r="L6" s="8"/>
      <c r="M6" s="8"/>
      <c r="N6" s="10"/>
      <c r="O6" s="9"/>
      <c r="P6" s="8"/>
      <c r="Z6" s="10"/>
      <c r="AC6" s="10"/>
      <c r="AF6" s="10"/>
    </row>
    <row r="7" spans="1:32">
      <c r="B7" s="5">
        <v>6</v>
      </c>
      <c r="C7" s="6">
        <v>1197</v>
      </c>
      <c r="D7" s="6">
        <v>908</v>
      </c>
      <c r="E7" s="7">
        <f t="shared" si="0"/>
        <v>1.3182819383259912</v>
      </c>
      <c r="F7" s="7">
        <v>1.1227265356633715</v>
      </c>
      <c r="G7" s="49" t="s">
        <v>56</v>
      </c>
      <c r="H7" s="49"/>
      <c r="J7" s="9"/>
      <c r="K7" s="8"/>
      <c r="L7" s="8"/>
      <c r="M7" s="8"/>
      <c r="N7" s="10"/>
      <c r="O7" s="9"/>
      <c r="P7" s="8"/>
      <c r="Z7" s="10"/>
      <c r="AC7" s="10"/>
      <c r="AF7" s="10"/>
    </row>
    <row r="8" spans="1:32">
      <c r="B8" s="5">
        <v>7</v>
      </c>
      <c r="C8" s="6">
        <v>1500</v>
      </c>
      <c r="D8" s="6">
        <v>1311</v>
      </c>
      <c r="E8" s="7">
        <f t="shared" si="0"/>
        <v>1.1441647597254005</v>
      </c>
      <c r="F8" s="7">
        <v>1.0486262657024321</v>
      </c>
      <c r="G8" s="49" t="s">
        <v>56</v>
      </c>
      <c r="H8" s="49"/>
      <c r="J8" s="50" t="s">
        <v>52</v>
      </c>
      <c r="K8" s="51">
        <f>SUMXMY2(C9:C88,G9:G88)/COUNT(B9:B88)</f>
        <v>145710.03750000001</v>
      </c>
      <c r="L8" s="8"/>
      <c r="M8" s="8"/>
      <c r="N8" s="10"/>
      <c r="O8" s="9"/>
      <c r="P8" s="8"/>
      <c r="Z8" s="10"/>
      <c r="AC8" s="10"/>
      <c r="AE8" s="11"/>
      <c r="AF8" s="12"/>
    </row>
    <row r="9" spans="1:32">
      <c r="A9" s="5">
        <v>2</v>
      </c>
      <c r="B9" s="5">
        <v>1</v>
      </c>
      <c r="C9" s="6">
        <v>1854</v>
      </c>
      <c r="D9" s="6">
        <v>2034</v>
      </c>
      <c r="E9" s="7">
        <f t="shared" si="0"/>
        <v>0.91150442477876104</v>
      </c>
      <c r="F9" s="7">
        <v>0.86477254160930794</v>
      </c>
      <c r="G9" s="52">
        <f>IF(C2 = "",D9,C2)</f>
        <v>1470</v>
      </c>
      <c r="H9" s="8"/>
      <c r="J9" s="9"/>
      <c r="K9" s="8"/>
      <c r="L9" s="8"/>
      <c r="M9" s="8"/>
      <c r="N9" s="10"/>
      <c r="O9" s="9"/>
      <c r="P9" s="8"/>
      <c r="Z9" s="10"/>
      <c r="AC9" s="10"/>
      <c r="AF9" s="10"/>
    </row>
    <row r="10" spans="1:32">
      <c r="B10" s="5">
        <v>2</v>
      </c>
      <c r="C10" s="6">
        <v>1489</v>
      </c>
      <c r="D10" s="6">
        <v>1584</v>
      </c>
      <c r="E10" s="7">
        <f t="shared" si="0"/>
        <v>0.94002525252525249</v>
      </c>
      <c r="F10" s="7">
        <v>0.91058524219765746</v>
      </c>
      <c r="G10" s="52">
        <f t="shared" ref="G10:G73" si="1">IF(C3 = "",D10,C3)</f>
        <v>870</v>
      </c>
      <c r="H10" s="8"/>
      <c r="J10" s="9"/>
      <c r="K10" s="8"/>
      <c r="L10" s="8"/>
      <c r="M10" s="8"/>
      <c r="N10" s="10"/>
      <c r="O10" s="9"/>
      <c r="P10" s="8"/>
      <c r="Z10" s="10"/>
      <c r="AC10" s="10"/>
      <c r="AF10" s="10"/>
    </row>
    <row r="11" spans="1:32">
      <c r="B11" s="5">
        <v>3</v>
      </c>
      <c r="C11" s="6">
        <v>1792</v>
      </c>
      <c r="D11" s="6">
        <v>1682</v>
      </c>
      <c r="E11" s="7">
        <f t="shared" si="0"/>
        <v>1.0653983353151011</v>
      </c>
      <c r="F11" s="7">
        <v>0.97288319361211051</v>
      </c>
      <c r="G11" s="52">
        <f t="shared" si="1"/>
        <v>986</v>
      </c>
      <c r="H11" s="8"/>
      <c r="J11" s="9"/>
      <c r="K11" s="8"/>
      <c r="L11" s="8"/>
      <c r="M11" s="8"/>
      <c r="N11" s="10"/>
      <c r="O11" s="9"/>
      <c r="P11" s="8"/>
    </row>
    <row r="12" spans="1:32">
      <c r="B12" s="5">
        <v>4</v>
      </c>
      <c r="C12" s="6">
        <v>1708</v>
      </c>
      <c r="D12" s="6">
        <v>1684</v>
      </c>
      <c r="E12" s="7">
        <f t="shared" si="0"/>
        <v>1.0142517814726841</v>
      </c>
      <c r="F12" s="7">
        <v>1.0125249125445135</v>
      </c>
      <c r="G12" s="52">
        <f t="shared" si="1"/>
        <v>1247</v>
      </c>
      <c r="H12" s="8"/>
      <c r="J12" s="9"/>
      <c r="K12" s="8"/>
      <c r="L12" s="8"/>
      <c r="M12" s="8"/>
      <c r="N12" s="10"/>
      <c r="O12" s="9"/>
      <c r="P12" s="8"/>
    </row>
    <row r="13" spans="1:32">
      <c r="B13" s="5">
        <v>5</v>
      </c>
      <c r="C13" s="6">
        <v>1787</v>
      </c>
      <c r="D13" s="6">
        <v>1600</v>
      </c>
      <c r="E13" s="7">
        <f t="shared" si="0"/>
        <v>1.1168750000000001</v>
      </c>
      <c r="F13" s="7">
        <v>1.067881308670606</v>
      </c>
      <c r="G13" s="52">
        <f t="shared" si="1"/>
        <v>1109</v>
      </c>
      <c r="H13" s="8"/>
      <c r="J13" s="9"/>
      <c r="K13" s="8"/>
      <c r="L13" s="8"/>
      <c r="M13" s="8"/>
      <c r="N13" s="10"/>
      <c r="O13" s="9"/>
      <c r="P13" s="8"/>
    </row>
    <row r="14" spans="1:32">
      <c r="B14" s="5">
        <v>6</v>
      </c>
      <c r="C14" s="6">
        <v>1314</v>
      </c>
      <c r="D14" s="6">
        <v>1077</v>
      </c>
      <c r="E14" s="7">
        <f t="shared" si="0"/>
        <v>1.2200557103064067</v>
      </c>
      <c r="F14" s="7">
        <v>1.1227265356633715</v>
      </c>
      <c r="G14" s="52">
        <f t="shared" si="1"/>
        <v>1197</v>
      </c>
      <c r="H14" s="8"/>
      <c r="J14" s="9"/>
      <c r="K14" s="8"/>
      <c r="L14" s="8"/>
      <c r="M14" s="8"/>
      <c r="N14" s="10"/>
      <c r="O14" s="9"/>
      <c r="P14" s="8"/>
    </row>
    <row r="15" spans="1:32">
      <c r="B15" s="5">
        <v>7</v>
      </c>
      <c r="C15" s="6">
        <v>1136</v>
      </c>
      <c r="D15" s="6">
        <v>956</v>
      </c>
      <c r="E15" s="7">
        <f t="shared" si="0"/>
        <v>1.1882845188284519</v>
      </c>
      <c r="F15" s="7">
        <v>1.0486262657024321</v>
      </c>
      <c r="G15" s="52">
        <f t="shared" si="1"/>
        <v>1500</v>
      </c>
      <c r="H15" s="8"/>
      <c r="J15" s="9"/>
      <c r="K15" s="8"/>
      <c r="L15" s="8"/>
      <c r="M15" s="8"/>
      <c r="N15" s="10"/>
      <c r="O15" s="9"/>
      <c r="P15" s="8"/>
    </row>
    <row r="16" spans="1:32">
      <c r="A16" s="5">
        <v>3</v>
      </c>
      <c r="B16" s="5">
        <v>1</v>
      </c>
      <c r="C16" s="6">
        <v>1537</v>
      </c>
      <c r="D16" s="6">
        <v>1455</v>
      </c>
      <c r="E16" s="7">
        <f t="shared" si="0"/>
        <v>1.0563573883161512</v>
      </c>
      <c r="F16" s="7">
        <v>0.86477254160930794</v>
      </c>
      <c r="G16" s="52">
        <f t="shared" si="1"/>
        <v>1854</v>
      </c>
      <c r="H16" s="8"/>
      <c r="J16" s="9"/>
      <c r="K16" s="8"/>
      <c r="L16" s="8"/>
      <c r="M16" s="8"/>
      <c r="N16" s="10"/>
      <c r="O16" s="9"/>
      <c r="P16" s="8"/>
    </row>
    <row r="17" spans="1:16">
      <c r="B17" s="5">
        <v>2</v>
      </c>
      <c r="C17" s="6">
        <v>1132</v>
      </c>
      <c r="D17" s="6">
        <v>1001</v>
      </c>
      <c r="E17" s="7">
        <f t="shared" si="0"/>
        <v>1.1308691308691308</v>
      </c>
      <c r="F17" s="7">
        <v>0.91058524219765746</v>
      </c>
      <c r="G17" s="52">
        <f t="shared" si="1"/>
        <v>1489</v>
      </c>
      <c r="H17" s="8"/>
      <c r="J17" s="9"/>
      <c r="K17" s="8"/>
      <c r="L17" s="8"/>
      <c r="M17" s="8"/>
      <c r="N17" s="10"/>
      <c r="O17" s="9"/>
      <c r="P17" s="8"/>
    </row>
    <row r="18" spans="1:16">
      <c r="B18" s="5">
        <v>3</v>
      </c>
      <c r="C18" s="6">
        <v>1368</v>
      </c>
      <c r="D18" s="6">
        <v>1131</v>
      </c>
      <c r="E18" s="7">
        <f t="shared" si="0"/>
        <v>1.209549071618037</v>
      </c>
      <c r="F18" s="7">
        <v>0.97288319361211051</v>
      </c>
      <c r="G18" s="52">
        <f t="shared" si="1"/>
        <v>1792</v>
      </c>
      <c r="H18" s="8"/>
      <c r="J18" s="9"/>
      <c r="K18" s="8"/>
      <c r="L18" s="8"/>
      <c r="M18" s="8"/>
      <c r="N18" s="10"/>
      <c r="O18" s="9"/>
      <c r="P18" s="8"/>
    </row>
    <row r="19" spans="1:16">
      <c r="B19" s="5">
        <v>4</v>
      </c>
      <c r="C19" s="6">
        <v>1488</v>
      </c>
      <c r="D19" s="6">
        <v>1151</v>
      </c>
      <c r="E19" s="7">
        <f t="shared" si="0"/>
        <v>1.2927888792354474</v>
      </c>
      <c r="F19" s="7">
        <v>1.0125249125445135</v>
      </c>
      <c r="G19" s="52">
        <f t="shared" si="1"/>
        <v>1708</v>
      </c>
      <c r="H19" s="8"/>
      <c r="J19" s="9"/>
      <c r="K19" s="8"/>
      <c r="L19" s="8"/>
      <c r="M19" s="8"/>
      <c r="N19" s="10"/>
      <c r="O19" s="9"/>
      <c r="P19" s="8"/>
    </row>
    <row r="20" spans="1:16">
      <c r="B20" s="5">
        <v>5</v>
      </c>
      <c r="C20" s="6">
        <v>1392</v>
      </c>
      <c r="D20" s="6">
        <v>942</v>
      </c>
      <c r="E20" s="7">
        <f t="shared" si="0"/>
        <v>1.4777070063694266</v>
      </c>
      <c r="F20" s="7">
        <v>1.067881308670606</v>
      </c>
      <c r="G20" s="52">
        <f t="shared" si="1"/>
        <v>1787</v>
      </c>
      <c r="H20" s="8"/>
      <c r="J20" s="9"/>
      <c r="K20" s="8"/>
      <c r="L20" s="8"/>
      <c r="M20" s="8"/>
      <c r="N20" s="10"/>
      <c r="O20" s="9"/>
      <c r="P20" s="8"/>
    </row>
    <row r="21" spans="1:16">
      <c r="B21" s="5">
        <v>6</v>
      </c>
      <c r="C21" s="6">
        <v>1321</v>
      </c>
      <c r="D21" s="6">
        <v>884</v>
      </c>
      <c r="E21" s="7">
        <f t="shared" si="0"/>
        <v>1.494343891402715</v>
      </c>
      <c r="F21" s="7">
        <v>1.1227265356633715</v>
      </c>
      <c r="G21" s="52">
        <f t="shared" si="1"/>
        <v>1314</v>
      </c>
      <c r="H21" s="8"/>
      <c r="J21" s="9"/>
      <c r="K21" s="8"/>
      <c r="L21" s="8"/>
      <c r="M21" s="8"/>
      <c r="N21" s="10"/>
      <c r="O21" s="9"/>
      <c r="P21" s="8"/>
    </row>
    <row r="22" spans="1:16">
      <c r="B22" s="5">
        <v>7</v>
      </c>
      <c r="C22" s="6">
        <v>1469</v>
      </c>
      <c r="D22" s="6">
        <v>1315</v>
      </c>
      <c r="E22" s="7">
        <f t="shared" si="0"/>
        <v>1.1171102661596959</v>
      </c>
      <c r="F22" s="7">
        <v>1.0486262657024321</v>
      </c>
      <c r="G22" s="52">
        <f t="shared" si="1"/>
        <v>1136</v>
      </c>
      <c r="H22" s="8"/>
      <c r="J22" s="9"/>
      <c r="K22" s="8"/>
      <c r="L22" s="8"/>
      <c r="M22" s="8"/>
      <c r="N22" s="10"/>
      <c r="O22" s="9"/>
      <c r="P22" s="8"/>
    </row>
    <row r="23" spans="1:16">
      <c r="A23" s="5">
        <v>4</v>
      </c>
      <c r="B23" s="5">
        <v>1</v>
      </c>
      <c r="C23" s="6">
        <v>1795</v>
      </c>
      <c r="D23" s="6">
        <v>1885</v>
      </c>
      <c r="E23" s="7">
        <f t="shared" si="0"/>
        <v>0.95225464190981435</v>
      </c>
      <c r="F23" s="7">
        <v>0.86477254160930794</v>
      </c>
      <c r="G23" s="52">
        <f t="shared" si="1"/>
        <v>1537</v>
      </c>
      <c r="H23" s="8"/>
      <c r="J23" s="9"/>
      <c r="K23" s="8"/>
      <c r="L23" s="8"/>
      <c r="M23" s="8"/>
      <c r="N23" s="10"/>
      <c r="O23" s="9"/>
      <c r="P23" s="8"/>
    </row>
    <row r="24" spans="1:16">
      <c r="B24" s="5">
        <v>2</v>
      </c>
      <c r="C24" s="6">
        <v>1780</v>
      </c>
      <c r="D24" s="6">
        <v>1963</v>
      </c>
      <c r="E24" s="7">
        <f t="shared" si="0"/>
        <v>0.90677534386143654</v>
      </c>
      <c r="F24" s="7">
        <v>0.91058524219765746</v>
      </c>
      <c r="G24" s="52">
        <f t="shared" si="1"/>
        <v>1132</v>
      </c>
      <c r="H24" s="8"/>
      <c r="J24" s="9"/>
      <c r="K24" s="8"/>
      <c r="L24" s="8"/>
      <c r="M24" s="8"/>
      <c r="N24" s="10"/>
      <c r="O24" s="9"/>
      <c r="P24" s="8"/>
    </row>
    <row r="25" spans="1:16">
      <c r="B25" s="5">
        <v>3</v>
      </c>
      <c r="C25" s="6">
        <v>1841</v>
      </c>
      <c r="D25" s="6">
        <v>2006</v>
      </c>
      <c r="E25" s="7">
        <f t="shared" si="0"/>
        <v>0.91774675972083752</v>
      </c>
      <c r="F25" s="7">
        <v>0.97288319361211051</v>
      </c>
      <c r="G25" s="52">
        <f t="shared" si="1"/>
        <v>1368</v>
      </c>
      <c r="H25" s="8"/>
      <c r="J25" s="9"/>
      <c r="K25" s="8"/>
      <c r="L25" s="8"/>
      <c r="M25" s="8"/>
      <c r="N25" s="10"/>
      <c r="O25" s="9"/>
      <c r="P25" s="8"/>
    </row>
    <row r="26" spans="1:16">
      <c r="B26" s="5">
        <v>4</v>
      </c>
      <c r="C26" s="6">
        <v>1774</v>
      </c>
      <c r="D26" s="6">
        <v>1855</v>
      </c>
      <c r="E26" s="7">
        <f t="shared" si="0"/>
        <v>0.95633423180592991</v>
      </c>
      <c r="F26" s="7">
        <v>1.0125249125445135</v>
      </c>
      <c r="G26" s="52">
        <f t="shared" si="1"/>
        <v>1488</v>
      </c>
      <c r="H26" s="8"/>
      <c r="J26" s="9"/>
      <c r="K26" s="8"/>
      <c r="L26" s="8"/>
      <c r="M26" s="8"/>
      <c r="N26" s="10"/>
      <c r="O26" s="9"/>
      <c r="P26" s="8"/>
    </row>
    <row r="27" spans="1:16">
      <c r="B27" s="5">
        <v>5</v>
      </c>
      <c r="C27" s="6">
        <v>1835</v>
      </c>
      <c r="D27" s="6">
        <v>1962</v>
      </c>
      <c r="E27" s="7">
        <f t="shared" si="0"/>
        <v>0.93527013251783897</v>
      </c>
      <c r="F27" s="7">
        <v>1.067881308670606</v>
      </c>
      <c r="G27" s="52">
        <f t="shared" si="1"/>
        <v>1392</v>
      </c>
      <c r="H27" s="8"/>
      <c r="J27" s="9"/>
      <c r="K27" s="8"/>
      <c r="L27" s="8"/>
      <c r="M27" s="8"/>
      <c r="N27" s="10"/>
      <c r="O27" s="9"/>
      <c r="P27" s="8"/>
    </row>
    <row r="28" spans="1:16">
      <c r="B28" s="5">
        <v>6</v>
      </c>
      <c r="C28" s="6">
        <v>1847</v>
      </c>
      <c r="D28" s="6">
        <v>2019</v>
      </c>
      <c r="E28" s="7">
        <f t="shared" si="0"/>
        <v>0.91480931154036649</v>
      </c>
      <c r="F28" s="7">
        <v>1.1227265356633715</v>
      </c>
      <c r="G28" s="52">
        <f t="shared" si="1"/>
        <v>1321</v>
      </c>
      <c r="H28" s="8"/>
      <c r="J28" s="9"/>
      <c r="K28" s="8"/>
      <c r="L28" s="8"/>
      <c r="M28" s="8"/>
      <c r="N28" s="10"/>
      <c r="O28" s="9"/>
      <c r="P28" s="8"/>
    </row>
    <row r="29" spans="1:16">
      <c r="B29" s="5">
        <v>7</v>
      </c>
      <c r="C29" s="6">
        <v>1833</v>
      </c>
      <c r="D29" s="6">
        <v>2052</v>
      </c>
      <c r="E29" s="7">
        <f t="shared" si="0"/>
        <v>0.89327485380116955</v>
      </c>
      <c r="F29" s="7">
        <v>1.0486262657024321</v>
      </c>
      <c r="G29" s="52">
        <f t="shared" si="1"/>
        <v>1469</v>
      </c>
      <c r="H29" s="8"/>
      <c r="J29" s="9"/>
      <c r="K29" s="8"/>
      <c r="L29" s="8"/>
      <c r="M29" s="8"/>
      <c r="N29" s="10"/>
      <c r="O29" s="9"/>
      <c r="P29" s="8"/>
    </row>
    <row r="30" spans="1:16">
      <c r="A30" s="5">
        <v>5</v>
      </c>
      <c r="B30" s="5">
        <v>1</v>
      </c>
      <c r="C30" s="6">
        <v>1847</v>
      </c>
      <c r="D30" s="6">
        <v>2018</v>
      </c>
      <c r="E30" s="7">
        <f t="shared" si="0"/>
        <v>0.91526263627353821</v>
      </c>
      <c r="F30" s="7">
        <v>0.86477254160930794</v>
      </c>
      <c r="G30" s="52">
        <f t="shared" si="1"/>
        <v>1795</v>
      </c>
      <c r="H30" s="8"/>
      <c r="J30" s="9"/>
      <c r="K30" s="8"/>
      <c r="L30" s="8"/>
      <c r="M30" s="8"/>
      <c r="N30" s="10"/>
      <c r="O30" s="9"/>
      <c r="P30" s="8"/>
    </row>
    <row r="31" spans="1:16">
      <c r="B31" s="5">
        <v>2</v>
      </c>
      <c r="C31" s="6">
        <v>1680</v>
      </c>
      <c r="D31" s="6">
        <v>1706</v>
      </c>
      <c r="E31" s="7">
        <f t="shared" si="0"/>
        <v>0.98475967174677603</v>
      </c>
      <c r="F31" s="7">
        <v>0.91058524219765746</v>
      </c>
      <c r="G31" s="52">
        <f t="shared" si="1"/>
        <v>1780</v>
      </c>
      <c r="H31" s="8"/>
      <c r="J31" s="9"/>
      <c r="K31" s="8"/>
      <c r="L31" s="8"/>
      <c r="M31" s="8"/>
      <c r="N31" s="10"/>
      <c r="O31" s="9"/>
      <c r="P31" s="8"/>
    </row>
    <row r="32" spans="1:16">
      <c r="B32" s="5">
        <v>3</v>
      </c>
      <c r="C32" s="6">
        <v>1680</v>
      </c>
      <c r="D32" s="6">
        <v>1874</v>
      </c>
      <c r="E32" s="7">
        <f t="shared" si="0"/>
        <v>0.89647812166488794</v>
      </c>
      <c r="F32" s="7">
        <v>0.97288319361211051</v>
      </c>
      <c r="G32" s="52">
        <f t="shared" si="1"/>
        <v>1841</v>
      </c>
      <c r="H32" s="8"/>
      <c r="J32" s="9"/>
      <c r="K32" s="8"/>
      <c r="L32" s="8"/>
      <c r="M32" s="8"/>
      <c r="N32" s="10"/>
      <c r="O32" s="9"/>
      <c r="P32" s="8"/>
    </row>
    <row r="33" spans="1:16">
      <c r="B33" s="5">
        <v>4</v>
      </c>
      <c r="C33" s="6">
        <v>1798</v>
      </c>
      <c r="D33" s="6">
        <v>1827</v>
      </c>
      <c r="E33" s="7">
        <f t="shared" si="0"/>
        <v>0.98412698412698407</v>
      </c>
      <c r="F33" s="7">
        <v>1.0125249125445135</v>
      </c>
      <c r="G33" s="52">
        <f t="shared" si="1"/>
        <v>1774</v>
      </c>
      <c r="H33" s="8"/>
      <c r="J33" s="9"/>
      <c r="K33" s="8"/>
      <c r="L33" s="8"/>
      <c r="M33" s="8"/>
      <c r="N33" s="10"/>
      <c r="O33" s="9"/>
      <c r="P33" s="8"/>
    </row>
    <row r="34" spans="1:16">
      <c r="B34" s="5">
        <v>5</v>
      </c>
      <c r="C34" s="6">
        <v>1843</v>
      </c>
      <c r="D34" s="6">
        <v>1734</v>
      </c>
      <c r="E34" s="7">
        <f t="shared" si="0"/>
        <v>1.0628604382929643</v>
      </c>
      <c r="F34" s="7">
        <v>1.067881308670606</v>
      </c>
      <c r="G34" s="52">
        <f t="shared" si="1"/>
        <v>1835</v>
      </c>
      <c r="H34" s="8"/>
      <c r="J34" s="9"/>
      <c r="K34" s="8"/>
      <c r="L34" s="8"/>
      <c r="M34" s="8"/>
      <c r="N34" s="10"/>
      <c r="O34" s="9"/>
      <c r="P34" s="8"/>
    </row>
    <row r="35" spans="1:16">
      <c r="B35" s="5">
        <v>6</v>
      </c>
      <c r="C35" s="6">
        <v>1322</v>
      </c>
      <c r="D35" s="6">
        <v>1124</v>
      </c>
      <c r="E35" s="7">
        <f t="shared" si="0"/>
        <v>1.1761565836298933</v>
      </c>
      <c r="F35" s="7">
        <v>1.1227265356633715</v>
      </c>
      <c r="G35" s="52">
        <f t="shared" si="1"/>
        <v>1847</v>
      </c>
      <c r="H35" s="8"/>
      <c r="J35" s="9"/>
      <c r="K35" s="8"/>
      <c r="L35" s="8"/>
      <c r="M35" s="8"/>
      <c r="N35" s="10"/>
      <c r="O35" s="9"/>
      <c r="P35" s="8"/>
    </row>
    <row r="36" spans="1:16">
      <c r="B36" s="5">
        <v>7</v>
      </c>
      <c r="C36" s="6">
        <v>1022</v>
      </c>
      <c r="D36" s="6">
        <v>803</v>
      </c>
      <c r="E36" s="7">
        <f t="shared" si="0"/>
        <v>1.2727272727272727</v>
      </c>
      <c r="F36" s="7">
        <v>1.0486262657024321</v>
      </c>
      <c r="G36" s="52">
        <f t="shared" si="1"/>
        <v>1833</v>
      </c>
      <c r="H36" s="8"/>
      <c r="J36" s="9"/>
      <c r="K36" s="8"/>
      <c r="L36" s="8"/>
      <c r="M36" s="8"/>
      <c r="N36" s="10"/>
      <c r="O36" s="9"/>
      <c r="P36" s="8"/>
    </row>
    <row r="37" spans="1:16">
      <c r="A37" s="5">
        <v>6</v>
      </c>
      <c r="B37" s="5">
        <v>1</v>
      </c>
      <c r="C37" s="6">
        <v>1298</v>
      </c>
      <c r="D37" s="6">
        <v>1356</v>
      </c>
      <c r="E37" s="7">
        <f t="shared" si="0"/>
        <v>0.95722713864306785</v>
      </c>
      <c r="F37" s="7">
        <v>0.86477254160930794</v>
      </c>
      <c r="G37" s="52">
        <f t="shared" si="1"/>
        <v>1847</v>
      </c>
      <c r="H37" s="8"/>
      <c r="J37" s="9"/>
      <c r="K37" s="8"/>
      <c r="L37" s="8"/>
      <c r="M37" s="8"/>
      <c r="N37" s="10"/>
      <c r="O37" s="9"/>
      <c r="P37" s="8"/>
    </row>
    <row r="38" spans="1:16">
      <c r="B38" s="5">
        <v>2</v>
      </c>
      <c r="C38" s="6">
        <v>956</v>
      </c>
      <c r="D38" s="6">
        <v>848</v>
      </c>
      <c r="E38" s="7">
        <f t="shared" si="0"/>
        <v>1.1273584905660377</v>
      </c>
      <c r="F38" s="7">
        <v>0.91058524219765746</v>
      </c>
      <c r="G38" s="52">
        <f t="shared" si="1"/>
        <v>1680</v>
      </c>
      <c r="H38" s="8"/>
      <c r="J38" s="9"/>
      <c r="K38" s="8"/>
      <c r="L38" s="8"/>
      <c r="M38" s="8"/>
      <c r="N38" s="10"/>
      <c r="O38" s="9"/>
      <c r="P38" s="8"/>
    </row>
    <row r="39" spans="1:16">
      <c r="B39" s="5">
        <v>3</v>
      </c>
      <c r="C39" s="6">
        <v>1236</v>
      </c>
      <c r="D39" s="6">
        <v>966</v>
      </c>
      <c r="E39" s="7">
        <f t="shared" si="0"/>
        <v>1.2795031055900621</v>
      </c>
      <c r="F39" s="7">
        <v>0.97288319361211051</v>
      </c>
      <c r="G39" s="52">
        <f t="shared" si="1"/>
        <v>1680</v>
      </c>
      <c r="H39" s="8"/>
      <c r="J39" s="9"/>
      <c r="K39" s="8"/>
      <c r="L39" s="8"/>
      <c r="M39" s="8"/>
      <c r="N39" s="10"/>
      <c r="O39" s="9"/>
      <c r="P39" s="8"/>
    </row>
    <row r="40" spans="1:16">
      <c r="B40" s="5">
        <v>4</v>
      </c>
      <c r="C40" s="6">
        <v>1306</v>
      </c>
      <c r="D40" s="6">
        <v>909</v>
      </c>
      <c r="E40" s="7">
        <f t="shared" si="0"/>
        <v>1.4367436743674367</v>
      </c>
      <c r="F40" s="7">
        <v>1.0125249125445135</v>
      </c>
      <c r="G40" s="52">
        <f t="shared" si="1"/>
        <v>1798</v>
      </c>
      <c r="H40" s="8"/>
      <c r="J40" s="9"/>
      <c r="K40" s="8"/>
      <c r="L40" s="8"/>
      <c r="M40" s="8"/>
      <c r="N40" s="10"/>
      <c r="O40" s="9"/>
      <c r="P40" s="8"/>
    </row>
    <row r="41" spans="1:16">
      <c r="B41" s="5">
        <v>5</v>
      </c>
      <c r="C41" s="6">
        <v>1176</v>
      </c>
      <c r="D41" s="6">
        <v>798</v>
      </c>
      <c r="E41" s="7">
        <f t="shared" si="0"/>
        <v>1.4736842105263157</v>
      </c>
      <c r="F41" s="7">
        <v>1.067881308670606</v>
      </c>
      <c r="G41" s="52">
        <f t="shared" si="1"/>
        <v>1843</v>
      </c>
      <c r="H41" s="8"/>
      <c r="J41" s="9"/>
      <c r="K41" s="8"/>
      <c r="L41" s="8"/>
      <c r="M41" s="8"/>
      <c r="N41" s="10"/>
      <c r="O41" s="9"/>
      <c r="P41" s="8"/>
    </row>
    <row r="42" spans="1:16">
      <c r="B42" s="5">
        <v>6</v>
      </c>
      <c r="C42" s="6">
        <v>1134</v>
      </c>
      <c r="D42" s="6">
        <v>731</v>
      </c>
      <c r="E42" s="7">
        <f t="shared" si="0"/>
        <v>1.5512995896032831</v>
      </c>
      <c r="F42" s="7">
        <v>1.1227265356633715</v>
      </c>
      <c r="G42" s="52">
        <f t="shared" si="1"/>
        <v>1322</v>
      </c>
      <c r="H42" s="8"/>
      <c r="J42" s="9"/>
      <c r="K42" s="8"/>
      <c r="L42" s="8"/>
      <c r="M42" s="8"/>
      <c r="N42" s="10"/>
      <c r="O42" s="9"/>
      <c r="P42" s="8"/>
    </row>
    <row r="43" spans="1:16">
      <c r="B43" s="5">
        <v>7</v>
      </c>
      <c r="C43" s="6">
        <v>1164</v>
      </c>
      <c r="D43" s="6">
        <v>869</v>
      </c>
      <c r="E43" s="7">
        <f t="shared" si="0"/>
        <v>1.3394706559263521</v>
      </c>
      <c r="F43" s="7">
        <v>1.0486262657024321</v>
      </c>
      <c r="G43" s="52">
        <f t="shared" si="1"/>
        <v>1022</v>
      </c>
      <c r="H43" s="8"/>
      <c r="J43" s="9"/>
      <c r="K43" s="8"/>
      <c r="L43" s="8"/>
      <c r="M43" s="8"/>
      <c r="N43" s="10"/>
      <c r="O43" s="9"/>
      <c r="P43" s="8"/>
    </row>
    <row r="44" spans="1:16">
      <c r="A44" s="5">
        <v>7</v>
      </c>
      <c r="B44" s="5">
        <v>1</v>
      </c>
      <c r="C44" s="6">
        <v>1486</v>
      </c>
      <c r="D44" s="6">
        <v>1372</v>
      </c>
      <c r="E44" s="7">
        <f t="shared" si="0"/>
        <v>1.0830903790087463</v>
      </c>
      <c r="F44" s="7">
        <v>0.86477254160930794</v>
      </c>
      <c r="G44" s="52">
        <f t="shared" si="1"/>
        <v>1298</v>
      </c>
      <c r="H44" s="8"/>
      <c r="J44" s="9"/>
      <c r="K44" s="8"/>
      <c r="L44" s="8"/>
      <c r="M44" s="8"/>
      <c r="N44" s="10"/>
      <c r="O44" s="9"/>
      <c r="P44" s="8"/>
    </row>
    <row r="45" spans="1:16">
      <c r="B45" s="5">
        <v>2</v>
      </c>
      <c r="C45" s="6">
        <v>870</v>
      </c>
      <c r="D45" s="6">
        <v>760</v>
      </c>
      <c r="E45" s="7">
        <f t="shared" si="0"/>
        <v>1.1447368421052631</v>
      </c>
      <c r="F45" s="7">
        <v>0.91058524219765746</v>
      </c>
      <c r="G45" s="52">
        <f t="shared" si="1"/>
        <v>956</v>
      </c>
      <c r="H45" s="8"/>
      <c r="J45" s="9"/>
      <c r="K45" s="8"/>
      <c r="L45" s="8"/>
      <c r="M45" s="8"/>
      <c r="N45" s="10"/>
      <c r="O45" s="9"/>
      <c r="P45" s="8"/>
    </row>
    <row r="46" spans="1:16">
      <c r="B46" s="5">
        <v>3</v>
      </c>
      <c r="C46" s="6">
        <v>1392</v>
      </c>
      <c r="D46" s="6">
        <v>1144</v>
      </c>
      <c r="E46" s="7">
        <f t="shared" si="0"/>
        <v>1.2167832167832169</v>
      </c>
      <c r="F46" s="7">
        <v>0.97288319361211051</v>
      </c>
      <c r="G46" s="52">
        <f t="shared" si="1"/>
        <v>1236</v>
      </c>
      <c r="H46" s="8"/>
      <c r="J46" s="9"/>
      <c r="K46" s="8"/>
      <c r="L46" s="8"/>
      <c r="M46" s="8"/>
      <c r="N46" s="10"/>
      <c r="O46" s="9"/>
      <c r="P46" s="8"/>
    </row>
    <row r="47" spans="1:16">
      <c r="B47" s="5">
        <v>4</v>
      </c>
      <c r="C47" s="6">
        <v>1747</v>
      </c>
      <c r="D47" s="6">
        <v>1450</v>
      </c>
      <c r="E47" s="7">
        <f t="shared" si="0"/>
        <v>1.2048275862068965</v>
      </c>
      <c r="F47" s="7">
        <v>1.0125249125445135</v>
      </c>
      <c r="G47" s="52">
        <f t="shared" si="1"/>
        <v>1306</v>
      </c>
      <c r="H47" s="8"/>
      <c r="J47" s="9"/>
      <c r="K47" s="8"/>
      <c r="L47" s="8"/>
      <c r="M47" s="8"/>
      <c r="N47" s="10"/>
      <c r="O47" s="9"/>
      <c r="P47" s="8"/>
    </row>
    <row r="48" spans="1:16">
      <c r="B48" s="5">
        <v>5</v>
      </c>
      <c r="C48" s="6">
        <v>1861</v>
      </c>
      <c r="D48" s="6">
        <v>1739</v>
      </c>
      <c r="E48" s="7">
        <f t="shared" si="0"/>
        <v>1.0701552616446233</v>
      </c>
      <c r="F48" s="7">
        <v>1.067881308670606</v>
      </c>
      <c r="G48" s="52">
        <f t="shared" si="1"/>
        <v>1176</v>
      </c>
      <c r="H48" s="8"/>
      <c r="J48" s="9"/>
      <c r="K48" s="8"/>
      <c r="L48" s="8"/>
      <c r="M48" s="8"/>
      <c r="N48" s="10"/>
      <c r="O48" s="9"/>
      <c r="P48" s="8"/>
    </row>
    <row r="49" spans="1:16">
      <c r="B49" s="5">
        <v>6</v>
      </c>
      <c r="C49" s="6">
        <v>1797</v>
      </c>
      <c r="D49" s="6">
        <v>1491</v>
      </c>
      <c r="E49" s="7">
        <f t="shared" si="0"/>
        <v>1.2052313883299799</v>
      </c>
      <c r="F49" s="7">
        <v>1.1227265356633715</v>
      </c>
      <c r="G49" s="52">
        <f t="shared" si="1"/>
        <v>1134</v>
      </c>
      <c r="H49" s="8"/>
      <c r="J49" s="9"/>
      <c r="K49" s="8"/>
      <c r="L49" s="8"/>
      <c r="M49" s="8"/>
      <c r="N49" s="10"/>
      <c r="O49" s="9"/>
      <c r="P49" s="8"/>
    </row>
    <row r="50" spans="1:16">
      <c r="B50" s="5">
        <v>7</v>
      </c>
      <c r="C50" s="6">
        <v>1719</v>
      </c>
      <c r="D50" s="6">
        <v>1477</v>
      </c>
      <c r="E50" s="7">
        <f t="shared" si="0"/>
        <v>1.1638456330399458</v>
      </c>
      <c r="F50" s="7">
        <v>1.0486262657024321</v>
      </c>
      <c r="G50" s="52">
        <f t="shared" si="1"/>
        <v>1164</v>
      </c>
      <c r="H50" s="8"/>
      <c r="J50" s="9"/>
      <c r="K50" s="8"/>
      <c r="L50" s="8"/>
      <c r="M50" s="8"/>
      <c r="N50" s="10"/>
      <c r="O50" s="9"/>
      <c r="P50" s="8"/>
    </row>
    <row r="51" spans="1:16">
      <c r="A51" s="5">
        <v>8</v>
      </c>
      <c r="B51" s="5">
        <v>1</v>
      </c>
      <c r="C51" s="6">
        <v>1729</v>
      </c>
      <c r="D51" s="6">
        <v>1801</v>
      </c>
      <c r="E51" s="7">
        <f t="shared" si="0"/>
        <v>0.96002220988339815</v>
      </c>
      <c r="F51" s="7">
        <v>0.86477254160930794</v>
      </c>
      <c r="G51" s="52">
        <f t="shared" si="1"/>
        <v>1486</v>
      </c>
      <c r="H51" s="8"/>
      <c r="J51" s="9"/>
      <c r="K51" s="8"/>
      <c r="L51" s="8"/>
      <c r="M51" s="8"/>
      <c r="N51" s="10"/>
      <c r="O51" s="9"/>
      <c r="P51" s="8"/>
    </row>
    <row r="52" spans="1:16">
      <c r="B52" s="5">
        <v>2</v>
      </c>
      <c r="C52" s="6">
        <v>1251</v>
      </c>
      <c r="D52" s="6">
        <v>1096</v>
      </c>
      <c r="E52" s="7">
        <f t="shared" si="0"/>
        <v>1.1414233576642336</v>
      </c>
      <c r="F52" s="7">
        <v>0.91058524219765746</v>
      </c>
      <c r="G52" s="52">
        <f t="shared" si="1"/>
        <v>870</v>
      </c>
      <c r="H52" s="8"/>
      <c r="J52" s="9"/>
      <c r="K52" s="8"/>
      <c r="L52" s="8"/>
      <c r="M52" s="8"/>
      <c r="N52" s="10"/>
      <c r="O52" s="9"/>
      <c r="P52" s="8"/>
    </row>
    <row r="53" spans="1:16">
      <c r="B53" s="5">
        <v>3</v>
      </c>
      <c r="C53" s="6">
        <v>1682</v>
      </c>
      <c r="D53" s="6">
        <v>1605</v>
      </c>
      <c r="E53" s="7">
        <f t="shared" si="0"/>
        <v>1.0479750778816199</v>
      </c>
      <c r="F53" s="7">
        <v>0.97288319361211051</v>
      </c>
      <c r="G53" s="52">
        <f t="shared" si="1"/>
        <v>1392</v>
      </c>
      <c r="H53" s="8"/>
      <c r="J53" s="9"/>
      <c r="K53" s="8"/>
      <c r="L53" s="8"/>
      <c r="M53" s="8"/>
      <c r="N53" s="10"/>
      <c r="O53" s="9"/>
      <c r="P53" s="8"/>
    </row>
    <row r="54" spans="1:16">
      <c r="B54" s="5">
        <v>4</v>
      </c>
      <c r="C54" s="6">
        <v>1795</v>
      </c>
      <c r="D54" s="6">
        <v>1788</v>
      </c>
      <c r="E54" s="7">
        <f t="shared" si="0"/>
        <v>1.0039149888143177</v>
      </c>
      <c r="F54" s="7">
        <v>1.0125249125445135</v>
      </c>
      <c r="G54" s="52">
        <f t="shared" si="1"/>
        <v>1747</v>
      </c>
      <c r="H54" s="8"/>
      <c r="J54" s="9"/>
      <c r="K54" s="8"/>
      <c r="L54" s="8"/>
      <c r="M54" s="8"/>
      <c r="N54" s="10"/>
      <c r="O54" s="9"/>
      <c r="P54" s="8"/>
    </row>
    <row r="55" spans="1:16">
      <c r="B55" s="5">
        <v>5</v>
      </c>
      <c r="C55" s="6">
        <v>1814</v>
      </c>
      <c r="D55" s="6">
        <v>1836</v>
      </c>
      <c r="E55" s="7">
        <f t="shared" si="0"/>
        <v>0.98801742919389979</v>
      </c>
      <c r="F55" s="7">
        <v>1.067881308670606</v>
      </c>
      <c r="G55" s="52">
        <f t="shared" si="1"/>
        <v>1861</v>
      </c>
      <c r="H55" s="8"/>
      <c r="J55" s="9"/>
      <c r="K55" s="8"/>
      <c r="L55" s="8"/>
      <c r="M55" s="8"/>
      <c r="N55" s="10"/>
      <c r="O55" s="9"/>
      <c r="P55" s="8"/>
    </row>
    <row r="56" spans="1:16">
      <c r="B56" s="5">
        <v>6</v>
      </c>
      <c r="C56" s="6">
        <v>1772</v>
      </c>
      <c r="D56" s="6">
        <v>1626</v>
      </c>
      <c r="E56" s="7">
        <f t="shared" si="0"/>
        <v>1.089790897908979</v>
      </c>
      <c r="F56" s="7">
        <v>1.1227265356633715</v>
      </c>
      <c r="G56" s="52">
        <f t="shared" si="1"/>
        <v>1797</v>
      </c>
      <c r="H56" s="8"/>
      <c r="J56" s="9"/>
      <c r="K56" s="8"/>
      <c r="L56" s="8"/>
      <c r="M56" s="8"/>
      <c r="N56" s="10"/>
      <c r="O56" s="9"/>
      <c r="P56" s="8"/>
    </row>
    <row r="57" spans="1:16">
      <c r="B57" s="5">
        <v>7</v>
      </c>
      <c r="C57" s="6">
        <v>1885</v>
      </c>
      <c r="D57" s="6">
        <v>1479</v>
      </c>
      <c r="E57" s="7">
        <f t="shared" si="0"/>
        <v>1.2745098039215685</v>
      </c>
      <c r="F57" s="7">
        <v>1.0486262657024321</v>
      </c>
      <c r="G57" s="52">
        <f t="shared" si="1"/>
        <v>1719</v>
      </c>
      <c r="H57" s="8"/>
      <c r="J57" s="9"/>
      <c r="K57" s="8"/>
      <c r="L57" s="8"/>
      <c r="M57" s="8"/>
      <c r="N57" s="10"/>
      <c r="O57" s="9"/>
      <c r="P57" s="8"/>
    </row>
    <row r="58" spans="1:16">
      <c r="A58" s="5">
        <v>9</v>
      </c>
      <c r="B58" s="5">
        <v>1</v>
      </c>
      <c r="C58" s="6">
        <v>1924</v>
      </c>
      <c r="D58" s="6">
        <v>2105</v>
      </c>
      <c r="E58" s="7">
        <f t="shared" si="0"/>
        <v>0.91401425178147266</v>
      </c>
      <c r="F58" s="7">
        <v>0.86477254160930794</v>
      </c>
      <c r="G58" s="52">
        <f t="shared" si="1"/>
        <v>1729</v>
      </c>
      <c r="H58" s="8"/>
      <c r="J58" s="9"/>
      <c r="K58" s="8"/>
      <c r="L58" s="8"/>
      <c r="M58" s="8"/>
      <c r="N58" s="10"/>
      <c r="O58" s="9"/>
      <c r="P58" s="8"/>
    </row>
    <row r="59" spans="1:16">
      <c r="B59" s="5">
        <v>2</v>
      </c>
      <c r="C59" s="6">
        <v>1591</v>
      </c>
      <c r="D59" s="6">
        <v>1720</v>
      </c>
      <c r="E59" s="7">
        <f t="shared" si="0"/>
        <v>0.92500000000000004</v>
      </c>
      <c r="F59" s="7">
        <v>0.91058524219765746</v>
      </c>
      <c r="G59" s="52">
        <f t="shared" si="1"/>
        <v>1251</v>
      </c>
      <c r="H59" s="8"/>
      <c r="J59" s="9"/>
      <c r="K59" s="8"/>
      <c r="L59" s="8"/>
      <c r="M59" s="8"/>
      <c r="N59" s="10"/>
      <c r="O59" s="9"/>
      <c r="P59" s="8"/>
    </row>
    <row r="60" spans="1:16">
      <c r="B60" s="5">
        <v>3</v>
      </c>
      <c r="C60" s="6">
        <v>1727</v>
      </c>
      <c r="D60" s="6">
        <v>1554</v>
      </c>
      <c r="E60" s="7">
        <f t="shared" si="0"/>
        <v>1.1113256113256114</v>
      </c>
      <c r="F60" s="7">
        <v>0.97288319361211051</v>
      </c>
      <c r="G60" s="52">
        <f t="shared" si="1"/>
        <v>1682</v>
      </c>
      <c r="H60" s="8"/>
      <c r="J60" s="9"/>
      <c r="K60" s="8"/>
      <c r="L60" s="8"/>
      <c r="M60" s="8"/>
      <c r="N60" s="10"/>
      <c r="O60" s="9"/>
      <c r="P60" s="8"/>
    </row>
    <row r="61" spans="1:16">
      <c r="B61" s="5">
        <v>4</v>
      </c>
      <c r="C61" s="6">
        <v>1772</v>
      </c>
      <c r="D61" s="6">
        <v>1561</v>
      </c>
      <c r="E61" s="7">
        <f t="shared" si="0"/>
        <v>1.1351697629724535</v>
      </c>
      <c r="F61" s="7">
        <v>1.0125249125445135</v>
      </c>
      <c r="G61" s="52">
        <f t="shared" si="1"/>
        <v>1795</v>
      </c>
      <c r="H61" s="8"/>
      <c r="J61" s="9"/>
      <c r="K61" s="8"/>
      <c r="L61" s="8"/>
      <c r="M61" s="8"/>
      <c r="N61" s="10"/>
      <c r="O61" s="9"/>
      <c r="P61" s="8"/>
    </row>
    <row r="62" spans="1:16">
      <c r="B62" s="5">
        <v>5</v>
      </c>
      <c r="C62" s="6">
        <v>1748</v>
      </c>
      <c r="D62" s="6">
        <v>1563</v>
      </c>
      <c r="E62" s="7">
        <f t="shared" si="0"/>
        <v>1.1183621241202815</v>
      </c>
      <c r="F62" s="7">
        <v>1.067881308670606</v>
      </c>
      <c r="G62" s="52">
        <f t="shared" si="1"/>
        <v>1814</v>
      </c>
      <c r="H62" s="8"/>
      <c r="J62" s="9"/>
      <c r="K62" s="8"/>
      <c r="L62" s="8"/>
      <c r="M62" s="8"/>
      <c r="N62" s="10"/>
      <c r="O62" s="9"/>
      <c r="P62" s="8"/>
    </row>
    <row r="63" spans="1:16">
      <c r="B63" s="5">
        <v>6</v>
      </c>
      <c r="C63" s="6">
        <v>1748</v>
      </c>
      <c r="D63" s="6">
        <v>1594</v>
      </c>
      <c r="E63" s="7">
        <f t="shared" si="0"/>
        <v>1.0966122961104141</v>
      </c>
      <c r="F63" s="7">
        <v>1.1227265356633715</v>
      </c>
      <c r="G63" s="52">
        <f t="shared" si="1"/>
        <v>1772</v>
      </c>
      <c r="H63" s="8"/>
      <c r="J63" s="9"/>
      <c r="K63" s="8"/>
      <c r="L63" s="8"/>
      <c r="M63" s="8"/>
      <c r="N63" s="10"/>
      <c r="O63" s="9"/>
      <c r="P63" s="8"/>
    </row>
    <row r="64" spans="1:16">
      <c r="B64" s="5">
        <v>7</v>
      </c>
      <c r="C64" s="6">
        <v>1643</v>
      </c>
      <c r="D64" s="6">
        <v>1708</v>
      </c>
      <c r="E64" s="7">
        <f t="shared" si="0"/>
        <v>0.96194379391100704</v>
      </c>
      <c r="F64" s="7">
        <v>1.0486262657024321</v>
      </c>
      <c r="G64" s="52">
        <f t="shared" si="1"/>
        <v>1885</v>
      </c>
      <c r="H64" s="8"/>
      <c r="J64" s="9"/>
      <c r="K64" s="8"/>
      <c r="L64" s="8"/>
      <c r="M64" s="8"/>
      <c r="N64" s="10"/>
      <c r="O64" s="9"/>
      <c r="P64" s="8"/>
    </row>
    <row r="65" spans="1:16">
      <c r="A65" s="5">
        <v>10</v>
      </c>
      <c r="B65" s="5">
        <v>1</v>
      </c>
      <c r="C65" s="6">
        <v>1765</v>
      </c>
      <c r="D65" s="6">
        <v>2086</v>
      </c>
      <c r="E65" s="7">
        <f t="shared" si="0"/>
        <v>0.84611697027804411</v>
      </c>
      <c r="F65" s="7">
        <v>0.86477254160930794</v>
      </c>
      <c r="G65" s="52">
        <f t="shared" si="1"/>
        <v>1924</v>
      </c>
      <c r="H65" s="8"/>
      <c r="J65" s="9"/>
      <c r="K65" s="8"/>
      <c r="L65" s="8"/>
      <c r="M65" s="8"/>
      <c r="N65" s="10"/>
      <c r="O65" s="9"/>
      <c r="P65" s="8"/>
    </row>
    <row r="66" spans="1:16">
      <c r="B66" s="5">
        <v>2</v>
      </c>
      <c r="C66" s="6">
        <v>1748</v>
      </c>
      <c r="D66" s="6">
        <v>1816</v>
      </c>
      <c r="E66" s="7">
        <f t="shared" ref="E66:E88" si="2">C66/D66</f>
        <v>0.9625550660792952</v>
      </c>
      <c r="F66" s="7">
        <v>0.91058524219765746</v>
      </c>
      <c r="G66" s="52">
        <f t="shared" si="1"/>
        <v>1591</v>
      </c>
      <c r="H66" s="8"/>
      <c r="J66" s="9"/>
      <c r="K66" s="8"/>
      <c r="L66" s="8"/>
      <c r="M66" s="8"/>
      <c r="N66" s="10"/>
      <c r="O66" s="9"/>
      <c r="P66" s="8"/>
    </row>
    <row r="67" spans="1:16">
      <c r="B67" s="5">
        <v>3</v>
      </c>
      <c r="C67" s="6">
        <v>1795</v>
      </c>
      <c r="D67" s="6">
        <v>1668</v>
      </c>
      <c r="E67" s="7">
        <f t="shared" si="2"/>
        <v>1.0761390887290168</v>
      </c>
      <c r="F67" s="7">
        <v>0.97288319361211051</v>
      </c>
      <c r="G67" s="52">
        <f t="shared" si="1"/>
        <v>1727</v>
      </c>
      <c r="H67" s="8"/>
      <c r="J67" s="9"/>
      <c r="K67" s="8"/>
      <c r="L67" s="8"/>
      <c r="M67" s="8"/>
      <c r="N67" s="10"/>
      <c r="O67" s="9"/>
      <c r="P67" s="8"/>
    </row>
    <row r="68" spans="1:16">
      <c r="B68" s="5">
        <v>4</v>
      </c>
      <c r="C68" s="6">
        <v>1672</v>
      </c>
      <c r="D68" s="6">
        <v>1461</v>
      </c>
      <c r="E68" s="7">
        <f t="shared" si="2"/>
        <v>1.1444216290212184</v>
      </c>
      <c r="F68" s="7">
        <v>1.0125249125445135</v>
      </c>
      <c r="G68" s="52">
        <f t="shared" si="1"/>
        <v>1772</v>
      </c>
      <c r="H68" s="8"/>
      <c r="J68" s="9"/>
      <c r="K68" s="8"/>
      <c r="L68" s="8"/>
      <c r="M68" s="8"/>
      <c r="N68" s="10"/>
      <c r="O68" s="9"/>
      <c r="P68" s="8"/>
    </row>
    <row r="69" spans="1:16">
      <c r="B69" s="5">
        <v>5</v>
      </c>
      <c r="C69" s="6">
        <v>1345</v>
      </c>
      <c r="D69" s="6">
        <v>1027</v>
      </c>
      <c r="E69" s="7">
        <f t="shared" si="2"/>
        <v>1.3096397273612463</v>
      </c>
      <c r="F69" s="7">
        <v>1.067881308670606</v>
      </c>
      <c r="G69" s="52">
        <f t="shared" si="1"/>
        <v>1748</v>
      </c>
      <c r="H69" s="8"/>
      <c r="J69" s="9"/>
      <c r="K69" s="8"/>
      <c r="L69" s="8"/>
      <c r="M69" s="8"/>
      <c r="N69" s="10"/>
      <c r="O69" s="9"/>
      <c r="P69" s="8"/>
    </row>
    <row r="70" spans="1:16">
      <c r="B70" s="5">
        <v>6</v>
      </c>
      <c r="C70" s="6">
        <v>1273</v>
      </c>
      <c r="D70" s="6">
        <v>1042</v>
      </c>
      <c r="E70" s="7">
        <f t="shared" si="2"/>
        <v>1.2216890595009597</v>
      </c>
      <c r="F70" s="7">
        <v>1.1227265356633715</v>
      </c>
      <c r="G70" s="52">
        <f t="shared" si="1"/>
        <v>1748</v>
      </c>
      <c r="H70" s="8"/>
      <c r="J70" s="9"/>
      <c r="K70" s="8"/>
      <c r="L70" s="8"/>
      <c r="M70" s="8"/>
      <c r="N70" s="10"/>
      <c r="O70" s="9"/>
      <c r="P70" s="8"/>
    </row>
    <row r="71" spans="1:16">
      <c r="B71" s="5">
        <v>7</v>
      </c>
      <c r="C71" s="6">
        <v>1600</v>
      </c>
      <c r="D71" s="6">
        <v>1442</v>
      </c>
      <c r="E71" s="7">
        <f t="shared" si="2"/>
        <v>1.1095700416088765</v>
      </c>
      <c r="F71" s="7">
        <v>1.0486262657024321</v>
      </c>
      <c r="G71" s="52">
        <f t="shared" si="1"/>
        <v>1643</v>
      </c>
      <c r="H71" s="8"/>
      <c r="J71" s="9"/>
      <c r="K71" s="8"/>
      <c r="L71" s="8"/>
      <c r="M71" s="8"/>
      <c r="N71" s="10"/>
      <c r="O71" s="9"/>
      <c r="P71" s="8"/>
    </row>
    <row r="72" spans="1:16">
      <c r="A72" s="5">
        <v>11</v>
      </c>
      <c r="B72" s="5">
        <v>1</v>
      </c>
      <c r="C72" s="6">
        <v>1773</v>
      </c>
      <c r="D72" s="6">
        <v>1941</v>
      </c>
      <c r="E72" s="7">
        <f t="shared" si="2"/>
        <v>0.91344667697063364</v>
      </c>
      <c r="F72" s="7">
        <v>0.86477254160930794</v>
      </c>
      <c r="G72" s="52">
        <f t="shared" si="1"/>
        <v>1765</v>
      </c>
      <c r="H72" s="8"/>
      <c r="J72" s="9"/>
      <c r="K72" s="8"/>
      <c r="L72" s="8"/>
      <c r="M72" s="8"/>
      <c r="N72" s="10"/>
      <c r="O72" s="9"/>
      <c r="P72" s="8"/>
    </row>
    <row r="73" spans="1:16">
      <c r="B73" s="5">
        <v>2</v>
      </c>
      <c r="C73" s="6">
        <v>1292</v>
      </c>
      <c r="D73" s="6">
        <v>1401</v>
      </c>
      <c r="E73" s="7">
        <f t="shared" si="2"/>
        <v>0.92219842969307642</v>
      </c>
      <c r="F73" s="7">
        <v>0.91058524219765746</v>
      </c>
      <c r="G73" s="52">
        <f t="shared" si="1"/>
        <v>1748</v>
      </c>
      <c r="H73" s="8"/>
      <c r="J73" s="9"/>
      <c r="K73" s="8"/>
      <c r="L73" s="8"/>
      <c r="M73" s="8"/>
      <c r="N73" s="10"/>
      <c r="O73" s="9"/>
      <c r="P73" s="8"/>
    </row>
    <row r="74" spans="1:16">
      <c r="B74" s="5">
        <v>3</v>
      </c>
      <c r="C74" s="6">
        <v>1753</v>
      </c>
      <c r="D74" s="6">
        <v>1807</v>
      </c>
      <c r="E74" s="7">
        <f t="shared" si="2"/>
        <v>0.97011621472053122</v>
      </c>
      <c r="F74" s="7">
        <v>0.97288319361211051</v>
      </c>
      <c r="G74" s="52">
        <f t="shared" ref="G74:G99" si="3">IF(C67 = "",D74,C67)</f>
        <v>1795</v>
      </c>
      <c r="H74" s="8"/>
      <c r="J74" s="9"/>
      <c r="K74" s="8"/>
      <c r="L74" s="8"/>
      <c r="M74" s="8"/>
      <c r="N74" s="10"/>
      <c r="O74" s="9"/>
      <c r="P74" s="8"/>
    </row>
    <row r="75" spans="1:16">
      <c r="B75" s="5">
        <v>4</v>
      </c>
      <c r="C75" s="6">
        <v>1805</v>
      </c>
      <c r="D75" s="6">
        <v>1681</v>
      </c>
      <c r="E75" s="7">
        <f t="shared" si="2"/>
        <v>1.0737656157049376</v>
      </c>
      <c r="F75" s="7">
        <v>1.0125249125445135</v>
      </c>
      <c r="G75" s="52">
        <f t="shared" si="3"/>
        <v>1672</v>
      </c>
      <c r="H75" s="8"/>
      <c r="J75" s="9"/>
      <c r="K75" s="8"/>
      <c r="L75" s="8"/>
      <c r="M75" s="8"/>
      <c r="N75" s="10"/>
      <c r="O75" s="9"/>
      <c r="P75" s="8"/>
    </row>
    <row r="76" spans="1:16">
      <c r="B76" s="5">
        <v>5</v>
      </c>
      <c r="C76" s="6">
        <v>1601</v>
      </c>
      <c r="D76" s="6">
        <v>1413</v>
      </c>
      <c r="E76" s="7">
        <f t="shared" si="2"/>
        <v>1.1330502476999291</v>
      </c>
      <c r="F76" s="7">
        <v>1.067881308670606</v>
      </c>
      <c r="G76" s="52">
        <f t="shared" si="3"/>
        <v>1345</v>
      </c>
      <c r="H76" s="8"/>
      <c r="J76" s="9"/>
      <c r="K76" s="8"/>
      <c r="L76" s="8"/>
      <c r="M76" s="8"/>
      <c r="N76" s="10"/>
      <c r="O76" s="9"/>
      <c r="P76" s="8"/>
    </row>
    <row r="77" spans="1:16">
      <c r="B77" s="5">
        <v>6</v>
      </c>
      <c r="C77" s="6">
        <v>722</v>
      </c>
      <c r="D77" s="6">
        <v>599</v>
      </c>
      <c r="E77" s="7">
        <f t="shared" si="2"/>
        <v>1.2053422370617697</v>
      </c>
      <c r="F77" s="7">
        <v>1.1227265356633715</v>
      </c>
      <c r="G77" s="52">
        <f t="shared" si="3"/>
        <v>1273</v>
      </c>
      <c r="H77" s="8"/>
      <c r="J77" s="9"/>
      <c r="K77" s="8"/>
      <c r="L77" s="8"/>
      <c r="M77" s="8"/>
      <c r="N77" s="10"/>
      <c r="O77" s="9"/>
      <c r="P77" s="8"/>
    </row>
    <row r="78" spans="1:16">
      <c r="B78" s="5">
        <v>7</v>
      </c>
      <c r="C78" s="6">
        <v>889</v>
      </c>
      <c r="D78" s="6">
        <v>831</v>
      </c>
      <c r="E78" s="7">
        <f t="shared" si="2"/>
        <v>1.0697954271961492</v>
      </c>
      <c r="F78" s="7">
        <v>1.0486262657024321</v>
      </c>
      <c r="G78" s="52">
        <f t="shared" si="3"/>
        <v>1600</v>
      </c>
      <c r="H78" s="8"/>
      <c r="J78" s="9"/>
      <c r="K78" s="8"/>
      <c r="L78" s="8"/>
      <c r="M78" s="8"/>
      <c r="N78" s="10"/>
      <c r="O78" s="9"/>
      <c r="P78" s="8"/>
    </row>
    <row r="79" spans="1:16">
      <c r="A79" s="5">
        <v>12</v>
      </c>
      <c r="B79" s="5">
        <v>1</v>
      </c>
      <c r="C79" s="6">
        <v>1058</v>
      </c>
      <c r="D79" s="6">
        <v>1123</v>
      </c>
      <c r="E79" s="7">
        <f t="shared" si="2"/>
        <v>0.94211932324131786</v>
      </c>
      <c r="F79" s="7">
        <v>0.86477254160930794</v>
      </c>
      <c r="G79" s="52">
        <f t="shared" si="3"/>
        <v>1773</v>
      </c>
      <c r="H79" s="8"/>
      <c r="J79" s="9"/>
      <c r="K79" s="8"/>
      <c r="L79" s="8"/>
      <c r="M79" s="8"/>
      <c r="N79" s="10"/>
      <c r="O79" s="9"/>
      <c r="P79" s="8"/>
    </row>
    <row r="80" spans="1:16">
      <c r="B80" s="5">
        <v>2</v>
      </c>
      <c r="C80" s="6">
        <v>887</v>
      </c>
      <c r="D80" s="6">
        <v>952</v>
      </c>
      <c r="E80" s="7">
        <f t="shared" si="2"/>
        <v>0.93172268907563027</v>
      </c>
      <c r="F80" s="7">
        <v>0.91058524219765746</v>
      </c>
      <c r="G80" s="52">
        <f t="shared" si="3"/>
        <v>1292</v>
      </c>
      <c r="H80" s="8"/>
      <c r="J80" s="9"/>
      <c r="K80" s="8"/>
      <c r="L80" s="8"/>
      <c r="M80" s="8"/>
      <c r="N80" s="10"/>
      <c r="O80" s="9"/>
      <c r="P80" s="8"/>
    </row>
    <row r="81" spans="1:16">
      <c r="B81" s="5">
        <v>3</v>
      </c>
      <c r="C81" s="6">
        <v>1676</v>
      </c>
      <c r="D81" s="6">
        <v>1750</v>
      </c>
      <c r="E81" s="7">
        <f t="shared" si="2"/>
        <v>0.95771428571428574</v>
      </c>
      <c r="F81" s="7">
        <v>0.97288319361211051</v>
      </c>
      <c r="G81" s="52">
        <f t="shared" si="3"/>
        <v>1753</v>
      </c>
      <c r="H81" s="8"/>
      <c r="J81" s="9"/>
      <c r="K81" s="8"/>
      <c r="L81" s="8"/>
      <c r="M81" s="8"/>
      <c r="N81" s="10"/>
      <c r="O81" s="9"/>
      <c r="P81" s="8"/>
    </row>
    <row r="82" spans="1:16">
      <c r="B82" s="5">
        <v>4</v>
      </c>
      <c r="C82" s="6">
        <v>1775</v>
      </c>
      <c r="D82" s="6">
        <v>1777</v>
      </c>
      <c r="E82" s="7">
        <f t="shared" si="2"/>
        <v>0.99887450759707375</v>
      </c>
      <c r="F82" s="7">
        <v>1.0125249125445135</v>
      </c>
      <c r="G82" s="52">
        <f t="shared" si="3"/>
        <v>1805</v>
      </c>
      <c r="H82" s="8"/>
      <c r="J82" s="9"/>
      <c r="K82" s="8"/>
      <c r="L82" s="8"/>
      <c r="M82" s="8"/>
      <c r="N82" s="10"/>
      <c r="O82" s="9"/>
      <c r="P82" s="8"/>
    </row>
    <row r="83" spans="1:16">
      <c r="B83" s="5">
        <v>5</v>
      </c>
      <c r="C83" s="6">
        <v>1759</v>
      </c>
      <c r="D83" s="6">
        <v>1748</v>
      </c>
      <c r="E83" s="7">
        <f t="shared" si="2"/>
        <v>1.0062929061784898</v>
      </c>
      <c r="F83" s="7">
        <v>1.067881308670606</v>
      </c>
      <c r="G83" s="52">
        <f t="shared" si="3"/>
        <v>1601</v>
      </c>
      <c r="H83" s="8"/>
      <c r="J83" s="9"/>
      <c r="K83" s="8"/>
      <c r="L83" s="8"/>
      <c r="M83" s="8"/>
      <c r="N83" s="10"/>
      <c r="O83" s="9"/>
      <c r="P83" s="8"/>
    </row>
    <row r="84" spans="1:16">
      <c r="B84" s="5">
        <v>6</v>
      </c>
      <c r="C84" s="6">
        <v>1093</v>
      </c>
      <c r="D84" s="6">
        <v>932</v>
      </c>
      <c r="E84" s="7">
        <f t="shared" si="2"/>
        <v>1.1727467811158798</v>
      </c>
      <c r="F84" s="7">
        <v>1.1227265356633715</v>
      </c>
      <c r="G84" s="52">
        <f t="shared" si="3"/>
        <v>722</v>
      </c>
      <c r="H84" s="8"/>
      <c r="J84" s="9"/>
      <c r="K84" s="8"/>
      <c r="L84" s="8"/>
      <c r="M84" s="8"/>
      <c r="N84" s="10"/>
      <c r="O84" s="9"/>
      <c r="P84" s="8"/>
    </row>
    <row r="85" spans="1:16">
      <c r="B85" s="5">
        <v>7</v>
      </c>
      <c r="C85" s="6">
        <v>1217</v>
      </c>
      <c r="D85" s="6">
        <v>969</v>
      </c>
      <c r="E85" s="7">
        <f t="shared" si="2"/>
        <v>1.2559339525283797</v>
      </c>
      <c r="F85" s="7">
        <v>1.0486262657024321</v>
      </c>
      <c r="G85" s="52">
        <f t="shared" si="3"/>
        <v>889</v>
      </c>
      <c r="H85" s="8"/>
      <c r="J85" s="9"/>
      <c r="K85" s="8"/>
      <c r="L85" s="8"/>
      <c r="M85" s="8"/>
      <c r="N85" s="10"/>
      <c r="O85" s="9"/>
      <c r="P85" s="8"/>
    </row>
    <row r="86" spans="1:16">
      <c r="A86" s="5">
        <v>13</v>
      </c>
      <c r="B86" s="5">
        <v>1</v>
      </c>
      <c r="C86" s="6">
        <v>1542</v>
      </c>
      <c r="D86" s="6">
        <v>1562</v>
      </c>
      <c r="E86" s="7">
        <f t="shared" si="2"/>
        <v>0.98719590268886048</v>
      </c>
      <c r="F86" s="7">
        <v>0.86477254160930794</v>
      </c>
      <c r="G86" s="52">
        <f t="shared" si="3"/>
        <v>1058</v>
      </c>
      <c r="H86" s="8"/>
      <c r="J86" s="9"/>
      <c r="K86" s="8"/>
      <c r="L86" s="8"/>
      <c r="M86" s="8"/>
      <c r="N86" s="10"/>
      <c r="O86" s="9"/>
      <c r="P86" s="8"/>
    </row>
    <row r="87" spans="1:16">
      <c r="B87" s="5">
        <v>2</v>
      </c>
      <c r="C87" s="6">
        <v>988</v>
      </c>
      <c r="D87" s="6">
        <v>1004</v>
      </c>
      <c r="E87" s="7">
        <f t="shared" si="2"/>
        <v>0.98406374501992033</v>
      </c>
      <c r="F87" s="7">
        <v>0.91058524219765746</v>
      </c>
      <c r="G87" s="52">
        <f t="shared" si="3"/>
        <v>887</v>
      </c>
      <c r="H87" s="8"/>
      <c r="J87" s="9"/>
      <c r="K87" s="8"/>
      <c r="L87" s="8"/>
      <c r="M87" s="8"/>
      <c r="N87" s="10"/>
      <c r="O87" s="9"/>
      <c r="P87" s="8"/>
    </row>
    <row r="88" spans="1:16">
      <c r="A88" s="28"/>
      <c r="B88" s="28">
        <v>3</v>
      </c>
      <c r="C88" s="29">
        <v>1510</v>
      </c>
      <c r="D88" s="29">
        <v>1404</v>
      </c>
      <c r="E88" s="30">
        <f t="shared" si="2"/>
        <v>1.0754985754985755</v>
      </c>
      <c r="F88" s="30">
        <v>0.97288319361211051</v>
      </c>
      <c r="G88" s="53">
        <f t="shared" si="3"/>
        <v>1676</v>
      </c>
      <c r="H88" s="8"/>
      <c r="J88" s="9"/>
      <c r="K88" s="8"/>
      <c r="L88" s="8"/>
      <c r="M88" s="8"/>
      <c r="N88" s="10"/>
      <c r="O88" s="9"/>
      <c r="P88" s="8"/>
    </row>
    <row r="89" spans="1:16">
      <c r="B89" s="5">
        <v>4</v>
      </c>
      <c r="D89" s="6">
        <v>1657</v>
      </c>
      <c r="G89" s="52">
        <f t="shared" si="3"/>
        <v>1775</v>
      </c>
      <c r="H89" s="37"/>
      <c r="J89" s="9"/>
      <c r="K89" s="8"/>
      <c r="L89" s="8"/>
      <c r="M89" s="8"/>
      <c r="N89" s="10"/>
      <c r="O89" s="9"/>
      <c r="P89" s="8"/>
    </row>
    <row r="90" spans="1:16">
      <c r="B90" s="5">
        <v>5</v>
      </c>
      <c r="D90" s="6">
        <v>1643</v>
      </c>
      <c r="G90" s="52">
        <f t="shared" si="3"/>
        <v>1759</v>
      </c>
      <c r="J90" s="54"/>
      <c r="K90" s="14"/>
      <c r="L90" s="8"/>
      <c r="M90" s="14"/>
      <c r="N90" s="55"/>
      <c r="O90" s="54"/>
      <c r="P90" s="55"/>
    </row>
    <row r="91" spans="1:16">
      <c r="B91" s="5">
        <v>6</v>
      </c>
      <c r="D91" s="6">
        <v>1124</v>
      </c>
      <c r="G91" s="52">
        <f t="shared" si="3"/>
        <v>1093</v>
      </c>
      <c r="J91" s="9"/>
      <c r="K91" s="8"/>
      <c r="L91" s="8"/>
      <c r="M91" s="8"/>
      <c r="N91" s="10"/>
      <c r="O91" s="9"/>
      <c r="P91" s="8"/>
    </row>
    <row r="92" spans="1:16">
      <c r="B92" s="5">
        <v>7</v>
      </c>
      <c r="D92" s="6">
        <v>1074</v>
      </c>
      <c r="G92" s="52">
        <f t="shared" si="3"/>
        <v>1217</v>
      </c>
      <c r="J92" s="9"/>
      <c r="K92" s="8"/>
      <c r="L92" s="8"/>
      <c r="M92" s="8"/>
      <c r="N92" s="10"/>
      <c r="O92" s="9"/>
      <c r="P92" s="8"/>
    </row>
    <row r="93" spans="1:16">
      <c r="A93" s="5">
        <v>14</v>
      </c>
      <c r="B93" s="5">
        <v>1</v>
      </c>
      <c r="D93" s="6">
        <v>1839</v>
      </c>
      <c r="G93" s="52">
        <f t="shared" si="3"/>
        <v>1542</v>
      </c>
      <c r="J93" s="9"/>
      <c r="K93" s="8"/>
      <c r="L93" s="8"/>
      <c r="M93" s="8"/>
      <c r="N93" s="12"/>
      <c r="O93" s="9"/>
      <c r="P93" s="37"/>
    </row>
    <row r="94" spans="1:16">
      <c r="B94" s="5">
        <v>2</v>
      </c>
      <c r="D94" s="6">
        <v>1862</v>
      </c>
      <c r="G94" s="52">
        <f t="shared" si="3"/>
        <v>988</v>
      </c>
      <c r="J94" s="9"/>
      <c r="K94" s="8"/>
      <c r="L94" s="8"/>
      <c r="M94" s="8"/>
      <c r="N94" s="10"/>
      <c r="O94" s="9"/>
      <c r="P94" s="8"/>
    </row>
    <row r="95" spans="1:16">
      <c r="B95" s="5">
        <v>3</v>
      </c>
      <c r="D95" s="6">
        <v>1886</v>
      </c>
      <c r="G95" s="52">
        <f t="shared" si="3"/>
        <v>1510</v>
      </c>
      <c r="J95" s="9"/>
      <c r="K95" s="8"/>
      <c r="L95" s="8"/>
      <c r="M95" s="8"/>
      <c r="N95" s="10"/>
      <c r="O95" s="9"/>
      <c r="P95" s="8"/>
    </row>
    <row r="96" spans="1:16">
      <c r="B96" s="5">
        <v>4</v>
      </c>
      <c r="D96" s="6">
        <v>1696</v>
      </c>
      <c r="G96" s="52">
        <f t="shared" si="3"/>
        <v>1696</v>
      </c>
      <c r="J96" s="9"/>
      <c r="K96" s="8"/>
      <c r="L96" s="8"/>
      <c r="M96" s="8"/>
      <c r="N96" s="10"/>
      <c r="O96" s="9"/>
      <c r="P96" s="8"/>
    </row>
    <row r="97" spans="1:16">
      <c r="B97" s="5">
        <v>5</v>
      </c>
      <c r="D97" s="6">
        <v>1002</v>
      </c>
      <c r="G97" s="52">
        <f t="shared" si="3"/>
        <v>1002</v>
      </c>
      <c r="J97" s="9"/>
      <c r="K97" s="8"/>
      <c r="L97" s="8"/>
      <c r="M97" s="8"/>
      <c r="N97" s="10"/>
      <c r="O97" s="9"/>
      <c r="P97" s="8"/>
    </row>
    <row r="98" spans="1:16">
      <c r="B98" s="5">
        <v>6</v>
      </c>
      <c r="D98" s="6">
        <v>794</v>
      </c>
      <c r="G98" s="52">
        <f t="shared" si="3"/>
        <v>794</v>
      </c>
      <c r="J98" s="9"/>
      <c r="K98" s="8"/>
      <c r="L98" s="8"/>
      <c r="M98" s="8"/>
      <c r="N98" s="10"/>
      <c r="O98" s="9"/>
      <c r="P98" s="8"/>
    </row>
    <row r="99" spans="1:16">
      <c r="B99" s="5">
        <v>7</v>
      </c>
      <c r="D99" s="6">
        <v>1106</v>
      </c>
      <c r="G99" s="52">
        <f t="shared" si="3"/>
        <v>1106</v>
      </c>
      <c r="J99" s="9"/>
      <c r="K99" s="8"/>
      <c r="L99" s="8"/>
      <c r="M99" s="8"/>
      <c r="N99" s="10"/>
      <c r="O99" s="9"/>
      <c r="P99" s="8"/>
    </row>
    <row r="100" spans="1:16">
      <c r="E100" s="7"/>
      <c r="F100" s="7"/>
      <c r="G100" s="8"/>
      <c r="I100" s="8"/>
    </row>
    <row r="101" spans="1:16" ht="15">
      <c r="A101" s="17" t="s">
        <v>14</v>
      </c>
      <c r="E101" s="7"/>
      <c r="F101" s="7"/>
      <c r="G101" s="8"/>
      <c r="H101" s="8"/>
      <c r="I101" s="8"/>
    </row>
    <row r="102" spans="1:16" ht="14">
      <c r="B102" s="15" t="s">
        <v>6</v>
      </c>
      <c r="E102" s="7"/>
      <c r="F102" s="7"/>
      <c r="G102" s="8"/>
      <c r="H102" s="8"/>
      <c r="I102" s="8"/>
    </row>
    <row r="103" spans="1:16" ht="14">
      <c r="B103" s="15" t="s">
        <v>7</v>
      </c>
      <c r="E103" s="7"/>
      <c r="F103" s="7"/>
      <c r="G103" s="8"/>
      <c r="H103" s="8"/>
      <c r="I103" s="8"/>
    </row>
    <row r="104" spans="1:16" ht="14">
      <c r="B104" s="15" t="s">
        <v>8</v>
      </c>
      <c r="E104" s="7"/>
      <c r="F104" s="7"/>
      <c r="G104" s="8"/>
      <c r="H104" s="8"/>
      <c r="I104" s="8"/>
    </row>
    <row r="105" spans="1:16" ht="14">
      <c r="B105" s="15" t="s">
        <v>9</v>
      </c>
      <c r="E105" s="7"/>
      <c r="F105" s="7"/>
      <c r="G105" s="8"/>
      <c r="H105" s="8"/>
      <c r="I105" s="8"/>
    </row>
    <row r="106" spans="1:16" ht="14">
      <c r="B106" s="15" t="s">
        <v>10</v>
      </c>
      <c r="E106" s="7"/>
      <c r="F106" s="7"/>
      <c r="G106" s="8"/>
      <c r="H106" s="8"/>
      <c r="I106" s="8"/>
    </row>
    <row r="107" spans="1:16" ht="14">
      <c r="B107" s="15" t="s">
        <v>11</v>
      </c>
      <c r="E107" s="7"/>
      <c r="F107" s="7"/>
      <c r="G107" s="8"/>
      <c r="H107" s="8"/>
      <c r="I107" s="8"/>
    </row>
    <row r="108" spans="1:16" ht="14">
      <c r="B108" s="15" t="s">
        <v>12</v>
      </c>
      <c r="E108" s="7"/>
      <c r="F108" s="7"/>
      <c r="G108" s="8"/>
      <c r="H108" s="8"/>
      <c r="I108" s="8"/>
    </row>
    <row r="109" spans="1:16">
      <c r="E109" s="7"/>
      <c r="F109" s="7"/>
      <c r="G109" s="8"/>
      <c r="H109" s="8"/>
      <c r="I109" s="8"/>
    </row>
    <row r="110" spans="1:16">
      <c r="E110" s="7"/>
      <c r="F110" s="7"/>
      <c r="G110" s="8"/>
      <c r="H110" s="8"/>
      <c r="I110" s="8"/>
    </row>
    <row r="111" spans="1:16">
      <c r="A111" s="5" t="s">
        <v>15</v>
      </c>
      <c r="F111" s="16"/>
      <c r="I111" s="14"/>
    </row>
    <row r="112" spans="1:16">
      <c r="E112" s="16"/>
      <c r="F112" s="16"/>
    </row>
    <row r="113" spans="5:6">
      <c r="E113" s="16"/>
      <c r="F113" s="16"/>
    </row>
    <row r="114" spans="5:6">
      <c r="E114" s="16"/>
      <c r="F114" s="16"/>
    </row>
    <row r="115" spans="5:6">
      <c r="E115" s="16"/>
      <c r="F115" s="16"/>
    </row>
    <row r="116" spans="5:6">
      <c r="E116" s="16"/>
      <c r="F116" s="16"/>
    </row>
    <row r="117" spans="5:6">
      <c r="E117" s="16"/>
      <c r="F117" s="16"/>
    </row>
    <row r="118" spans="5:6">
      <c r="E118" s="16"/>
      <c r="F118" s="16"/>
    </row>
    <row r="119" spans="5:6">
      <c r="E119" s="16"/>
      <c r="F119" s="1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6345-2644-4676-AE61-C906145A373C}">
  <sheetPr syncVertical="1" syncRef="A1" transitionEvaluation="1"/>
  <dimension ref="A1:AF120"/>
  <sheetViews>
    <sheetView showGridLines="0" zoomScale="207" workbookViewId="0">
      <selection activeCell="K3" sqref="K3"/>
    </sheetView>
  </sheetViews>
  <sheetFormatPr baseColWidth="10" defaultColWidth="9.6640625" defaultRowHeight="13"/>
  <cols>
    <col min="1" max="1" width="7.6640625" style="5" bestFit="1" customWidth="1"/>
    <col min="2" max="2" width="12.33203125" style="5" bestFit="1" customWidth="1"/>
    <col min="3" max="3" width="9.1640625" style="6" customWidth="1"/>
    <col min="4" max="4" width="10.5" style="6" customWidth="1"/>
    <col min="5" max="6" width="10" style="13" customWidth="1"/>
    <col min="7" max="7" width="13.6640625" style="5" customWidth="1"/>
    <col min="8" max="16384" width="9.6640625" style="5"/>
  </cols>
  <sheetData>
    <row r="1" spans="1:32" ht="30">
      <c r="A1" s="3" t="s">
        <v>0</v>
      </c>
      <c r="B1" s="3" t="s">
        <v>13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59</v>
      </c>
    </row>
    <row r="2" spans="1:32" s="39" customFormat="1">
      <c r="G2" s="56">
        <v>0.3103247751043936</v>
      </c>
      <c r="H2" s="38"/>
      <c r="L2" s="38"/>
      <c r="Z2" s="41"/>
      <c r="AC2" s="41"/>
      <c r="AF2" s="41"/>
    </row>
    <row r="3" spans="1:32">
      <c r="A3" s="57">
        <v>1</v>
      </c>
      <c r="B3" s="57">
        <v>1</v>
      </c>
      <c r="C3" s="58">
        <v>1470</v>
      </c>
      <c r="D3" s="58">
        <v>1512</v>
      </c>
      <c r="E3" s="59">
        <f t="shared" ref="E3:E66" si="0">C3/D3</f>
        <v>0.97222222222222221</v>
      </c>
      <c r="F3" s="59">
        <v>0.86477254160930794</v>
      </c>
      <c r="G3" s="8">
        <f>C3</f>
        <v>1470</v>
      </c>
      <c r="H3" s="8"/>
      <c r="J3" s="50" t="s">
        <v>52</v>
      </c>
      <c r="K3" s="51">
        <f>SUMXMY2(C3:C89,G3:G89)/COUNT(B3:B89)</f>
        <v>128990.2068559655</v>
      </c>
      <c r="L3" s="8"/>
      <c r="M3" s="8"/>
      <c r="N3" s="10"/>
      <c r="O3" s="9"/>
      <c r="P3" s="8"/>
      <c r="Y3" s="11"/>
      <c r="Z3" s="12"/>
      <c r="AC3" s="10"/>
      <c r="AF3" s="10"/>
    </row>
    <row r="4" spans="1:32">
      <c r="B4" s="5">
        <v>2</v>
      </c>
      <c r="C4" s="6">
        <v>870</v>
      </c>
      <c r="D4" s="6">
        <v>864</v>
      </c>
      <c r="E4" s="7">
        <f t="shared" si="0"/>
        <v>1.0069444444444444</v>
      </c>
      <c r="F4" s="7">
        <v>0.91058524219765746</v>
      </c>
      <c r="G4" s="8">
        <f t="shared" ref="G4:G13" si="1">C4</f>
        <v>870</v>
      </c>
      <c r="H4" s="8"/>
      <c r="J4" s="9"/>
      <c r="K4" s="8" t="s">
        <v>60</v>
      </c>
      <c r="L4" s="8"/>
      <c r="M4" s="8"/>
      <c r="N4" s="10"/>
      <c r="O4" s="9"/>
      <c r="P4" s="8"/>
      <c r="Z4" s="10"/>
      <c r="AC4" s="10"/>
      <c r="AF4" s="10"/>
    </row>
    <row r="5" spans="1:32">
      <c r="B5" s="5">
        <v>3</v>
      </c>
      <c r="C5" s="6">
        <v>986</v>
      </c>
      <c r="D5" s="6">
        <v>827</v>
      </c>
      <c r="E5" s="7">
        <f t="shared" si="0"/>
        <v>1.1922611850060461</v>
      </c>
      <c r="F5" s="7">
        <v>0.97288319361211051</v>
      </c>
      <c r="G5" s="8">
        <f t="shared" si="1"/>
        <v>986</v>
      </c>
      <c r="H5" s="8"/>
      <c r="J5" s="9"/>
      <c r="K5" s="8"/>
      <c r="L5" s="8"/>
      <c r="M5" s="8"/>
      <c r="N5" s="10"/>
      <c r="O5" s="9"/>
      <c r="P5" s="8"/>
      <c r="Z5" s="10"/>
      <c r="AB5" s="11"/>
      <c r="AC5" s="12"/>
      <c r="AF5" s="10"/>
    </row>
    <row r="6" spans="1:32">
      <c r="B6" s="5">
        <v>4</v>
      </c>
      <c r="C6" s="6">
        <v>1247</v>
      </c>
      <c r="D6" s="6">
        <v>952</v>
      </c>
      <c r="E6" s="7">
        <f t="shared" si="0"/>
        <v>1.3098739495798319</v>
      </c>
      <c r="F6" s="7">
        <v>1.0125249125445135</v>
      </c>
      <c r="G6" s="8">
        <f t="shared" si="1"/>
        <v>1247</v>
      </c>
      <c r="H6" s="8"/>
      <c r="J6" s="9"/>
      <c r="K6" s="8"/>
      <c r="L6" s="8"/>
      <c r="M6" s="8"/>
      <c r="N6" s="10"/>
      <c r="O6" s="9"/>
      <c r="P6" s="8"/>
      <c r="Z6" s="10"/>
      <c r="AC6" s="10"/>
      <c r="AF6" s="10"/>
    </row>
    <row r="7" spans="1:32">
      <c r="B7" s="5">
        <v>5</v>
      </c>
      <c r="C7" s="6">
        <v>1109</v>
      </c>
      <c r="D7" s="6">
        <v>740</v>
      </c>
      <c r="E7" s="7">
        <f t="shared" si="0"/>
        <v>1.4986486486486486</v>
      </c>
      <c r="F7" s="7">
        <v>1.067881308670606</v>
      </c>
      <c r="G7" s="8">
        <f t="shared" si="1"/>
        <v>1109</v>
      </c>
      <c r="H7" s="8"/>
      <c r="J7" s="9"/>
      <c r="K7" s="8"/>
      <c r="L7" s="8"/>
      <c r="M7" s="8"/>
      <c r="N7" s="10"/>
      <c r="O7" s="9"/>
      <c r="P7" s="8"/>
      <c r="Z7" s="10"/>
      <c r="AC7" s="10"/>
      <c r="AF7" s="10"/>
    </row>
    <row r="8" spans="1:32">
      <c r="B8" s="5">
        <v>6</v>
      </c>
      <c r="C8" s="6">
        <v>1197</v>
      </c>
      <c r="D8" s="6">
        <v>908</v>
      </c>
      <c r="E8" s="7">
        <f t="shared" si="0"/>
        <v>1.3182819383259912</v>
      </c>
      <c r="F8" s="7">
        <v>1.1227265356633715</v>
      </c>
      <c r="G8" s="8">
        <f t="shared" si="1"/>
        <v>1197</v>
      </c>
      <c r="H8" s="8"/>
      <c r="J8" s="9"/>
      <c r="K8" s="8"/>
      <c r="L8" s="8"/>
      <c r="M8" s="8"/>
      <c r="N8" s="10"/>
      <c r="O8" s="9"/>
      <c r="P8" s="8"/>
      <c r="Z8" s="10"/>
      <c r="AC8" s="10"/>
      <c r="AF8" s="10"/>
    </row>
    <row r="9" spans="1:32">
      <c r="B9" s="5">
        <v>7</v>
      </c>
      <c r="C9" s="6">
        <v>1500</v>
      </c>
      <c r="D9" s="6">
        <v>1311</v>
      </c>
      <c r="E9" s="7">
        <f t="shared" si="0"/>
        <v>1.1441647597254005</v>
      </c>
      <c r="F9" s="7">
        <v>1.0486262657024321</v>
      </c>
      <c r="G9" s="8">
        <f t="shared" si="1"/>
        <v>1500</v>
      </c>
      <c r="H9" s="8"/>
      <c r="J9" s="9"/>
      <c r="K9" s="8"/>
      <c r="L9" s="8"/>
      <c r="M9" s="8"/>
      <c r="N9" s="10"/>
      <c r="O9" s="9"/>
      <c r="P9" s="8"/>
      <c r="Z9" s="10"/>
      <c r="AC9" s="10"/>
      <c r="AE9" s="11"/>
      <c r="AF9" s="12"/>
    </row>
    <row r="10" spans="1:32">
      <c r="A10" s="5">
        <v>2</v>
      </c>
      <c r="B10" s="5">
        <v>1</v>
      </c>
      <c r="C10" s="6">
        <v>1854</v>
      </c>
      <c r="D10" s="6">
        <v>2034</v>
      </c>
      <c r="E10" s="7">
        <f t="shared" si="0"/>
        <v>0.91150442477876104</v>
      </c>
      <c r="F10" s="7">
        <v>0.86477254160930794</v>
      </c>
      <c r="G10" s="8">
        <f t="shared" si="1"/>
        <v>1854</v>
      </c>
      <c r="H10" s="8"/>
      <c r="J10" s="9"/>
      <c r="K10" s="8"/>
      <c r="L10" s="8"/>
      <c r="M10" s="8"/>
      <c r="N10" s="10"/>
      <c r="O10" s="9"/>
      <c r="P10" s="8"/>
      <c r="Z10" s="10"/>
      <c r="AC10" s="10"/>
      <c r="AF10" s="10"/>
    </row>
    <row r="11" spans="1:32">
      <c r="B11" s="5">
        <v>2</v>
      </c>
      <c r="C11" s="6">
        <v>1489</v>
      </c>
      <c r="D11" s="6">
        <v>1584</v>
      </c>
      <c r="E11" s="7">
        <f t="shared" si="0"/>
        <v>0.94002525252525249</v>
      </c>
      <c r="F11" s="7">
        <v>0.91058524219765746</v>
      </c>
      <c r="G11" s="8">
        <f t="shared" si="1"/>
        <v>1489</v>
      </c>
      <c r="H11" s="8"/>
      <c r="J11" s="9"/>
      <c r="K11" s="8"/>
      <c r="L11" s="8"/>
      <c r="M11" s="8"/>
      <c r="N11" s="10"/>
      <c r="O11" s="9"/>
      <c r="P11" s="8"/>
      <c r="Z11" s="10"/>
      <c r="AC11" s="10"/>
      <c r="AF11" s="10"/>
    </row>
    <row r="12" spans="1:32">
      <c r="B12" s="5">
        <v>3</v>
      </c>
      <c r="C12" s="6">
        <v>1792</v>
      </c>
      <c r="D12" s="6">
        <v>1682</v>
      </c>
      <c r="E12" s="7">
        <f t="shared" si="0"/>
        <v>1.0653983353151011</v>
      </c>
      <c r="F12" s="7">
        <v>0.97288319361211051</v>
      </c>
      <c r="G12" s="8">
        <f t="shared" si="1"/>
        <v>1792</v>
      </c>
      <c r="H12" s="8"/>
      <c r="J12" s="9"/>
      <c r="K12" s="8"/>
      <c r="L12" s="8"/>
      <c r="M12" s="8"/>
      <c r="N12" s="10"/>
      <c r="O12" s="9"/>
      <c r="P12" s="8"/>
    </row>
    <row r="13" spans="1:32">
      <c r="A13" s="28"/>
      <c r="B13" s="28">
        <v>4</v>
      </c>
      <c r="C13" s="29">
        <v>1708</v>
      </c>
      <c r="D13" s="29">
        <v>1684</v>
      </c>
      <c r="E13" s="30">
        <f t="shared" si="0"/>
        <v>1.0142517814726841</v>
      </c>
      <c r="F13" s="30">
        <v>1.0125249125445135</v>
      </c>
      <c r="G13" s="31">
        <f t="shared" si="1"/>
        <v>1708</v>
      </c>
      <c r="H13" s="8"/>
      <c r="J13" s="9"/>
      <c r="K13" s="8"/>
      <c r="L13" s="8"/>
      <c r="M13" s="8"/>
      <c r="N13" s="10"/>
      <c r="O13" s="9"/>
      <c r="P13" s="8"/>
    </row>
    <row r="14" spans="1:32">
      <c r="B14" s="5">
        <v>5</v>
      </c>
      <c r="C14" s="6">
        <v>1787</v>
      </c>
      <c r="D14" s="6">
        <v>1600</v>
      </c>
      <c r="E14" s="7">
        <f t="shared" si="0"/>
        <v>1.1168750000000001</v>
      </c>
      <c r="F14" s="7">
        <v>1.067881308670606</v>
      </c>
      <c r="G14" s="8">
        <f>G3+$G$2*(C3-G3)</f>
        <v>1470</v>
      </c>
      <c r="H14" s="8"/>
      <c r="J14" s="9"/>
      <c r="K14" s="8"/>
      <c r="L14" s="8"/>
      <c r="M14" s="8"/>
      <c r="N14" s="10"/>
      <c r="O14" s="9"/>
      <c r="P14" s="8"/>
    </row>
    <row r="15" spans="1:32">
      <c r="B15" s="5">
        <v>6</v>
      </c>
      <c r="C15" s="6">
        <v>1314</v>
      </c>
      <c r="D15" s="6">
        <v>1077</v>
      </c>
      <c r="E15" s="7">
        <f t="shared" si="0"/>
        <v>1.2200557103064067</v>
      </c>
      <c r="F15" s="7">
        <v>1.1227265356633715</v>
      </c>
      <c r="G15" s="8">
        <f t="shared" ref="G15:G78" si="2">G4+$G$2*(C4-G4)</f>
        <v>870</v>
      </c>
      <c r="H15" s="8"/>
      <c r="J15" s="9"/>
      <c r="K15" s="8"/>
      <c r="L15" s="8"/>
      <c r="M15" s="8"/>
      <c r="N15" s="10"/>
      <c r="O15" s="9"/>
      <c r="P15" s="8"/>
    </row>
    <row r="16" spans="1:32">
      <c r="B16" s="5">
        <v>7</v>
      </c>
      <c r="C16" s="6">
        <v>1136</v>
      </c>
      <c r="D16" s="6">
        <v>956</v>
      </c>
      <c r="E16" s="7">
        <f t="shared" si="0"/>
        <v>1.1882845188284519</v>
      </c>
      <c r="F16" s="7">
        <v>1.0486262657024321</v>
      </c>
      <c r="G16" s="8">
        <f t="shared" si="2"/>
        <v>986</v>
      </c>
      <c r="H16" s="8"/>
      <c r="J16" s="9"/>
      <c r="K16" s="8"/>
      <c r="L16" s="8"/>
      <c r="M16" s="8"/>
      <c r="N16" s="10"/>
      <c r="O16" s="9"/>
      <c r="P16" s="8"/>
    </row>
    <row r="17" spans="1:16">
      <c r="A17" s="5">
        <v>3</v>
      </c>
      <c r="B17" s="5">
        <v>1</v>
      </c>
      <c r="C17" s="6">
        <v>1537</v>
      </c>
      <c r="D17" s="6">
        <v>1455</v>
      </c>
      <c r="E17" s="7">
        <f t="shared" si="0"/>
        <v>1.0563573883161512</v>
      </c>
      <c r="F17" s="7">
        <v>0.86477254160930794</v>
      </c>
      <c r="G17" s="8">
        <f t="shared" si="2"/>
        <v>1247</v>
      </c>
      <c r="H17" s="8"/>
      <c r="J17" s="9"/>
      <c r="K17" s="8"/>
      <c r="L17" s="8"/>
      <c r="M17" s="8"/>
      <c r="N17" s="10"/>
      <c r="O17" s="9"/>
      <c r="P17" s="8"/>
    </row>
    <row r="18" spans="1:16">
      <c r="B18" s="5">
        <v>2</v>
      </c>
      <c r="C18" s="6">
        <v>1132</v>
      </c>
      <c r="D18" s="6">
        <v>1001</v>
      </c>
      <c r="E18" s="7">
        <f t="shared" si="0"/>
        <v>1.1308691308691308</v>
      </c>
      <c r="F18" s="7">
        <v>0.91058524219765746</v>
      </c>
      <c r="G18" s="8">
        <f t="shared" si="2"/>
        <v>1109</v>
      </c>
      <c r="H18" s="8"/>
      <c r="J18" s="9"/>
      <c r="K18" s="8"/>
      <c r="L18" s="8"/>
      <c r="M18" s="8"/>
      <c r="N18" s="10"/>
      <c r="O18" s="9"/>
      <c r="P18" s="8"/>
    </row>
    <row r="19" spans="1:16">
      <c r="B19" s="5">
        <v>3</v>
      </c>
      <c r="C19" s="6">
        <v>1368</v>
      </c>
      <c r="D19" s="6">
        <v>1131</v>
      </c>
      <c r="E19" s="7">
        <f t="shared" si="0"/>
        <v>1.209549071618037</v>
      </c>
      <c r="F19" s="7">
        <v>0.97288319361211051</v>
      </c>
      <c r="G19" s="8">
        <f t="shared" si="2"/>
        <v>1197</v>
      </c>
      <c r="H19" s="8"/>
      <c r="J19" s="9"/>
      <c r="K19" s="8"/>
      <c r="L19" s="8"/>
      <c r="M19" s="8"/>
      <c r="N19" s="10"/>
      <c r="O19" s="9"/>
      <c r="P19" s="8"/>
    </row>
    <row r="20" spans="1:16">
      <c r="B20" s="5">
        <v>4</v>
      </c>
      <c r="C20" s="6">
        <v>1488</v>
      </c>
      <c r="D20" s="6">
        <v>1151</v>
      </c>
      <c r="E20" s="7">
        <f t="shared" si="0"/>
        <v>1.2927888792354474</v>
      </c>
      <c r="F20" s="7">
        <v>1.0125249125445135</v>
      </c>
      <c r="G20" s="8">
        <f t="shared" si="2"/>
        <v>1500</v>
      </c>
      <c r="H20" s="8"/>
      <c r="J20" s="9"/>
      <c r="K20" s="8"/>
      <c r="L20" s="8"/>
      <c r="M20" s="8"/>
      <c r="N20" s="10"/>
      <c r="O20" s="9"/>
      <c r="P20" s="8"/>
    </row>
    <row r="21" spans="1:16">
      <c r="B21" s="5">
        <v>5</v>
      </c>
      <c r="C21" s="6">
        <v>1392</v>
      </c>
      <c r="D21" s="6">
        <v>942</v>
      </c>
      <c r="E21" s="7">
        <f t="shared" si="0"/>
        <v>1.4777070063694266</v>
      </c>
      <c r="F21" s="7">
        <v>1.067881308670606</v>
      </c>
      <c r="G21" s="8">
        <f t="shared" si="2"/>
        <v>1854</v>
      </c>
      <c r="H21" s="8"/>
      <c r="J21" s="9"/>
      <c r="K21" s="8"/>
      <c r="L21" s="8"/>
      <c r="M21" s="8"/>
      <c r="N21" s="10"/>
      <c r="O21" s="9"/>
      <c r="P21" s="8"/>
    </row>
    <row r="22" spans="1:16">
      <c r="B22" s="5">
        <v>6</v>
      </c>
      <c r="C22" s="6">
        <v>1321</v>
      </c>
      <c r="D22" s="6">
        <v>884</v>
      </c>
      <c r="E22" s="7">
        <f t="shared" si="0"/>
        <v>1.494343891402715</v>
      </c>
      <c r="F22" s="7">
        <v>1.1227265356633715</v>
      </c>
      <c r="G22" s="8">
        <f t="shared" si="2"/>
        <v>1489</v>
      </c>
      <c r="H22" s="8"/>
      <c r="J22" s="9"/>
      <c r="K22" s="8"/>
      <c r="L22" s="8"/>
      <c r="M22" s="8"/>
      <c r="N22" s="10"/>
      <c r="O22" s="9"/>
      <c r="P22" s="8"/>
    </row>
    <row r="23" spans="1:16">
      <c r="B23" s="5">
        <v>7</v>
      </c>
      <c r="C23" s="6">
        <v>1469</v>
      </c>
      <c r="D23" s="6">
        <v>1315</v>
      </c>
      <c r="E23" s="7">
        <f t="shared" si="0"/>
        <v>1.1171102661596959</v>
      </c>
      <c r="F23" s="7">
        <v>1.0486262657024321</v>
      </c>
      <c r="G23" s="8">
        <f t="shared" si="2"/>
        <v>1792</v>
      </c>
      <c r="H23" s="8"/>
      <c r="J23" s="9"/>
      <c r="K23" s="8"/>
      <c r="L23" s="8"/>
      <c r="M23" s="8"/>
      <c r="N23" s="10"/>
      <c r="O23" s="9"/>
      <c r="P23" s="8"/>
    </row>
    <row r="24" spans="1:16">
      <c r="A24" s="5">
        <v>4</v>
      </c>
      <c r="B24" s="5">
        <v>1</v>
      </c>
      <c r="C24" s="6">
        <v>1795</v>
      </c>
      <c r="D24" s="6">
        <v>1885</v>
      </c>
      <c r="E24" s="7">
        <f t="shared" si="0"/>
        <v>0.95225464190981435</v>
      </c>
      <c r="F24" s="7">
        <v>0.86477254160930794</v>
      </c>
      <c r="G24" s="8">
        <f t="shared" si="2"/>
        <v>1708</v>
      </c>
      <c r="H24" s="8"/>
      <c r="J24" s="9"/>
      <c r="K24" s="8"/>
      <c r="L24" s="8"/>
      <c r="M24" s="8"/>
      <c r="N24" s="10"/>
      <c r="O24" s="9"/>
      <c r="P24" s="8"/>
    </row>
    <row r="25" spans="1:16">
      <c r="B25" s="5">
        <v>2</v>
      </c>
      <c r="C25" s="6">
        <v>1780</v>
      </c>
      <c r="D25" s="6">
        <v>1963</v>
      </c>
      <c r="E25" s="7">
        <f t="shared" si="0"/>
        <v>0.90677534386143654</v>
      </c>
      <c r="F25" s="7">
        <v>0.91058524219765746</v>
      </c>
      <c r="G25" s="8">
        <f t="shared" si="2"/>
        <v>1568.3729537080928</v>
      </c>
      <c r="H25" s="8"/>
      <c r="J25" s="9"/>
      <c r="K25" s="8"/>
      <c r="L25" s="8"/>
      <c r="M25" s="8"/>
      <c r="N25" s="10"/>
      <c r="O25" s="9"/>
      <c r="P25" s="8"/>
    </row>
    <row r="26" spans="1:16">
      <c r="B26" s="5">
        <v>3</v>
      </c>
      <c r="C26" s="6">
        <v>1841</v>
      </c>
      <c r="D26" s="6">
        <v>2006</v>
      </c>
      <c r="E26" s="7">
        <f t="shared" si="0"/>
        <v>0.91774675972083752</v>
      </c>
      <c r="F26" s="7">
        <v>0.97288319361211051</v>
      </c>
      <c r="G26" s="8">
        <f t="shared" si="2"/>
        <v>1007.7842001463507</v>
      </c>
      <c r="H26" s="8"/>
      <c r="J26" s="9"/>
      <c r="K26" s="8"/>
      <c r="L26" s="8"/>
      <c r="M26" s="8"/>
      <c r="N26" s="10"/>
      <c r="O26" s="9"/>
      <c r="P26" s="8"/>
    </row>
    <row r="27" spans="1:16">
      <c r="B27" s="5">
        <v>4</v>
      </c>
      <c r="C27" s="6">
        <v>1774</v>
      </c>
      <c r="D27" s="6">
        <v>1855</v>
      </c>
      <c r="E27" s="7">
        <f t="shared" si="0"/>
        <v>0.95633423180592991</v>
      </c>
      <c r="F27" s="7">
        <v>1.0125249125445135</v>
      </c>
      <c r="G27" s="8">
        <f t="shared" si="2"/>
        <v>1032.5487162656591</v>
      </c>
      <c r="H27" s="8"/>
      <c r="J27" s="9"/>
      <c r="K27" s="8"/>
      <c r="L27" s="8"/>
      <c r="M27" s="8"/>
      <c r="N27" s="10"/>
      <c r="O27" s="9"/>
      <c r="P27" s="8"/>
    </row>
    <row r="28" spans="1:16">
      <c r="B28" s="5">
        <v>5</v>
      </c>
      <c r="C28" s="6">
        <v>1835</v>
      </c>
      <c r="D28" s="6">
        <v>1962</v>
      </c>
      <c r="E28" s="7">
        <f t="shared" si="0"/>
        <v>0.93527013251783897</v>
      </c>
      <c r="F28" s="7">
        <v>1.067881308670606</v>
      </c>
      <c r="G28" s="8">
        <f t="shared" si="2"/>
        <v>1336.9941847802741</v>
      </c>
      <c r="H28" s="8"/>
      <c r="J28" s="9"/>
      <c r="K28" s="8"/>
      <c r="L28" s="8"/>
      <c r="M28" s="8"/>
      <c r="N28" s="10"/>
      <c r="O28" s="9"/>
      <c r="P28" s="8"/>
    </row>
    <row r="29" spans="1:16">
      <c r="B29" s="5">
        <v>6</v>
      </c>
      <c r="C29" s="6">
        <v>1847</v>
      </c>
      <c r="D29" s="6">
        <v>2019</v>
      </c>
      <c r="E29" s="7">
        <f t="shared" si="0"/>
        <v>0.91480931154036649</v>
      </c>
      <c r="F29" s="7">
        <v>1.1227265356633715</v>
      </c>
      <c r="G29" s="8">
        <f t="shared" si="2"/>
        <v>1116.137469827401</v>
      </c>
      <c r="H29" s="8"/>
      <c r="J29" s="9"/>
      <c r="K29" s="8"/>
      <c r="L29" s="8"/>
      <c r="M29" s="8"/>
      <c r="N29" s="10"/>
      <c r="O29" s="9"/>
      <c r="P29" s="8"/>
    </row>
    <row r="30" spans="1:16">
      <c r="B30" s="5">
        <v>7</v>
      </c>
      <c r="C30" s="6">
        <v>1833</v>
      </c>
      <c r="D30" s="6">
        <v>2052</v>
      </c>
      <c r="E30" s="7">
        <f t="shared" si="0"/>
        <v>0.89327485380116955</v>
      </c>
      <c r="F30" s="7">
        <v>1.0486262657024321</v>
      </c>
      <c r="G30" s="8">
        <f t="shared" si="2"/>
        <v>1250.0655365428513</v>
      </c>
      <c r="H30" s="8"/>
      <c r="J30" s="9"/>
      <c r="K30" s="8"/>
      <c r="L30" s="8"/>
      <c r="M30" s="8"/>
      <c r="N30" s="10"/>
      <c r="O30" s="9"/>
      <c r="P30" s="8"/>
    </row>
    <row r="31" spans="1:16">
      <c r="A31" s="5">
        <v>5</v>
      </c>
      <c r="B31" s="5">
        <v>1</v>
      </c>
      <c r="C31" s="6">
        <v>1847</v>
      </c>
      <c r="D31" s="6">
        <v>2018</v>
      </c>
      <c r="E31" s="7">
        <f t="shared" si="0"/>
        <v>0.91526263627353821</v>
      </c>
      <c r="F31" s="7">
        <v>0.86477254160930794</v>
      </c>
      <c r="G31" s="8">
        <f t="shared" si="2"/>
        <v>1496.2761026987473</v>
      </c>
      <c r="H31" s="8"/>
      <c r="J31" s="9"/>
      <c r="K31" s="8"/>
      <c r="L31" s="8"/>
      <c r="M31" s="8"/>
      <c r="N31" s="10"/>
      <c r="O31" s="9"/>
      <c r="P31" s="8"/>
    </row>
    <row r="32" spans="1:16">
      <c r="B32" s="5">
        <v>2</v>
      </c>
      <c r="C32" s="6">
        <v>1680</v>
      </c>
      <c r="D32" s="6">
        <v>1706</v>
      </c>
      <c r="E32" s="7">
        <f t="shared" si="0"/>
        <v>0.98475967174677603</v>
      </c>
      <c r="F32" s="7">
        <v>0.91058524219765746</v>
      </c>
      <c r="G32" s="8">
        <f t="shared" si="2"/>
        <v>1710.6299539017703</v>
      </c>
      <c r="H32" s="8"/>
      <c r="J32" s="9"/>
      <c r="K32" s="8"/>
      <c r="L32" s="8"/>
      <c r="M32" s="8"/>
      <c r="N32" s="10"/>
      <c r="O32" s="9"/>
      <c r="P32" s="8"/>
    </row>
    <row r="33" spans="1:16">
      <c r="B33" s="5">
        <v>3</v>
      </c>
      <c r="C33" s="6">
        <v>1680</v>
      </c>
      <c r="D33" s="6">
        <v>1874</v>
      </c>
      <c r="E33" s="7">
        <f t="shared" si="0"/>
        <v>0.89647812166488794</v>
      </c>
      <c r="F33" s="7">
        <v>0.97288319361211051</v>
      </c>
      <c r="G33" s="8">
        <f t="shared" si="2"/>
        <v>1436.8654377824619</v>
      </c>
      <c r="H33" s="8"/>
      <c r="J33" s="9"/>
      <c r="K33" s="8"/>
      <c r="L33" s="8"/>
      <c r="M33" s="8"/>
      <c r="N33" s="10"/>
      <c r="O33" s="9"/>
      <c r="P33" s="8"/>
    </row>
    <row r="34" spans="1:16">
      <c r="B34" s="5">
        <v>4</v>
      </c>
      <c r="C34" s="6">
        <v>1798</v>
      </c>
      <c r="D34" s="6">
        <v>1827</v>
      </c>
      <c r="E34" s="7">
        <f t="shared" si="0"/>
        <v>0.98412698412698407</v>
      </c>
      <c r="F34" s="7">
        <v>1.0125249125445135</v>
      </c>
      <c r="G34" s="8">
        <f t="shared" si="2"/>
        <v>1691.7650976412808</v>
      </c>
      <c r="H34" s="8"/>
      <c r="J34" s="9"/>
      <c r="K34" s="8"/>
      <c r="L34" s="8"/>
      <c r="M34" s="8"/>
      <c r="N34" s="10"/>
      <c r="O34" s="9"/>
      <c r="P34" s="8"/>
    </row>
    <row r="35" spans="1:16">
      <c r="B35" s="5">
        <v>5</v>
      </c>
      <c r="C35" s="6">
        <v>1843</v>
      </c>
      <c r="D35" s="6">
        <v>1734</v>
      </c>
      <c r="E35" s="7">
        <f t="shared" si="0"/>
        <v>1.0628604382929643</v>
      </c>
      <c r="F35" s="7">
        <v>1.067881308670606</v>
      </c>
      <c r="G35" s="8">
        <f t="shared" si="2"/>
        <v>1734.9982554340822</v>
      </c>
      <c r="H35" s="8"/>
      <c r="J35" s="9"/>
      <c r="K35" s="8"/>
      <c r="L35" s="8"/>
      <c r="M35" s="8"/>
      <c r="N35" s="10"/>
      <c r="O35" s="9"/>
      <c r="P35" s="8"/>
    </row>
    <row r="36" spans="1:16">
      <c r="B36" s="5">
        <v>6</v>
      </c>
      <c r="C36" s="6">
        <v>1322</v>
      </c>
      <c r="D36" s="6">
        <v>1124</v>
      </c>
      <c r="E36" s="7">
        <f t="shared" si="0"/>
        <v>1.1761565836298933</v>
      </c>
      <c r="F36" s="7">
        <v>1.1227265356633715</v>
      </c>
      <c r="G36" s="8">
        <f t="shared" si="2"/>
        <v>1634.046069254636</v>
      </c>
      <c r="H36" s="8"/>
      <c r="J36" s="9"/>
      <c r="K36" s="8"/>
      <c r="L36" s="8"/>
      <c r="M36" s="8"/>
      <c r="N36" s="10"/>
      <c r="O36" s="9"/>
      <c r="P36" s="8"/>
    </row>
    <row r="37" spans="1:16">
      <c r="B37" s="5">
        <v>7</v>
      </c>
      <c r="C37" s="6">
        <v>1022</v>
      </c>
      <c r="D37" s="6">
        <v>803</v>
      </c>
      <c r="E37" s="7">
        <f t="shared" si="0"/>
        <v>1.2727272727272727</v>
      </c>
      <c r="F37" s="7">
        <v>1.0486262657024321</v>
      </c>
      <c r="G37" s="8">
        <f t="shared" si="2"/>
        <v>1266.3517058493619</v>
      </c>
      <c r="H37" s="8"/>
      <c r="J37" s="9"/>
      <c r="K37" s="8"/>
      <c r="L37" s="8"/>
      <c r="M37" s="8"/>
      <c r="N37" s="10"/>
      <c r="O37" s="9"/>
      <c r="P37" s="8"/>
    </row>
    <row r="38" spans="1:16">
      <c r="A38" s="5">
        <v>6</v>
      </c>
      <c r="B38" s="5">
        <v>1</v>
      </c>
      <c r="C38" s="6">
        <v>1298</v>
      </c>
      <c r="D38" s="6">
        <v>1356</v>
      </c>
      <c r="E38" s="7">
        <f t="shared" si="0"/>
        <v>0.95722713864306785</v>
      </c>
      <c r="F38" s="7">
        <v>0.86477254160930794</v>
      </c>
      <c r="G38" s="8">
        <f t="shared" si="2"/>
        <v>1262.6394191413824</v>
      </c>
      <c r="H38" s="8"/>
      <c r="J38" s="9"/>
      <c r="K38" s="8"/>
      <c r="L38" s="8"/>
      <c r="M38" s="8"/>
      <c r="N38" s="10"/>
      <c r="O38" s="9"/>
      <c r="P38" s="8"/>
    </row>
    <row r="39" spans="1:16">
      <c r="B39" s="5">
        <v>2</v>
      </c>
      <c r="C39" s="6">
        <v>956</v>
      </c>
      <c r="D39" s="6">
        <v>848</v>
      </c>
      <c r="E39" s="7">
        <f t="shared" si="0"/>
        <v>1.1273584905660377</v>
      </c>
      <c r="F39" s="7">
        <v>0.91058524219765746</v>
      </c>
      <c r="G39" s="8">
        <f t="shared" si="2"/>
        <v>1491.5377273890158</v>
      </c>
      <c r="H39" s="8"/>
      <c r="J39" s="9"/>
      <c r="K39" s="8"/>
      <c r="L39" s="8"/>
      <c r="M39" s="8"/>
      <c r="N39" s="10"/>
      <c r="O39" s="9"/>
      <c r="P39" s="8"/>
    </row>
    <row r="40" spans="1:16">
      <c r="B40" s="5">
        <v>3</v>
      </c>
      <c r="C40" s="6">
        <v>1236</v>
      </c>
      <c r="D40" s="6">
        <v>966</v>
      </c>
      <c r="E40" s="7">
        <f t="shared" si="0"/>
        <v>1.2795031055900621</v>
      </c>
      <c r="F40" s="7">
        <v>0.97288319361211051</v>
      </c>
      <c r="G40" s="8">
        <f t="shared" si="2"/>
        <v>1342.9422201354409</v>
      </c>
      <c r="H40" s="8"/>
      <c r="J40" s="9"/>
      <c r="K40" s="8"/>
      <c r="L40" s="8"/>
      <c r="M40" s="8"/>
      <c r="N40" s="10"/>
      <c r="O40" s="9"/>
      <c r="P40" s="8"/>
    </row>
    <row r="41" spans="1:16">
      <c r="B41" s="5">
        <v>4</v>
      </c>
      <c r="C41" s="6">
        <v>1306</v>
      </c>
      <c r="D41" s="6">
        <v>909</v>
      </c>
      <c r="E41" s="7">
        <f t="shared" si="0"/>
        <v>1.4367436743674367</v>
      </c>
      <c r="F41" s="7">
        <v>1.0125249125445135</v>
      </c>
      <c r="G41" s="8">
        <f t="shared" si="2"/>
        <v>1430.9645428157914</v>
      </c>
      <c r="H41" s="8"/>
      <c r="J41" s="9"/>
      <c r="K41" s="8"/>
      <c r="L41" s="8"/>
      <c r="M41" s="8"/>
      <c r="N41" s="10"/>
      <c r="O41" s="9"/>
      <c r="P41" s="8"/>
    </row>
    <row r="42" spans="1:16">
      <c r="B42" s="5">
        <v>5</v>
      </c>
      <c r="C42" s="6">
        <v>1176</v>
      </c>
      <c r="D42" s="6">
        <v>798</v>
      </c>
      <c r="E42" s="7">
        <f t="shared" si="0"/>
        <v>1.4736842105263157</v>
      </c>
      <c r="F42" s="7">
        <v>1.067881308670606</v>
      </c>
      <c r="G42" s="8">
        <f t="shared" si="2"/>
        <v>1605.1144172524951</v>
      </c>
      <c r="H42" s="8"/>
      <c r="J42" s="9"/>
      <c r="K42" s="8"/>
      <c r="L42" s="8"/>
      <c r="M42" s="8"/>
      <c r="N42" s="10"/>
      <c r="O42" s="9"/>
      <c r="P42" s="8"/>
    </row>
    <row r="43" spans="1:16">
      <c r="B43" s="5">
        <v>6</v>
      </c>
      <c r="C43" s="6">
        <v>1134</v>
      </c>
      <c r="D43" s="6">
        <v>731</v>
      </c>
      <c r="E43" s="7">
        <f t="shared" si="0"/>
        <v>1.5512995896032831</v>
      </c>
      <c r="F43" s="7">
        <v>1.1227265356633715</v>
      </c>
      <c r="G43" s="8">
        <f t="shared" si="2"/>
        <v>1701.1247203457453</v>
      </c>
      <c r="H43" s="8"/>
      <c r="J43" s="9"/>
      <c r="K43" s="8"/>
      <c r="L43" s="8"/>
      <c r="M43" s="8"/>
      <c r="N43" s="10"/>
      <c r="O43" s="9"/>
      <c r="P43" s="8"/>
    </row>
    <row r="44" spans="1:16">
      <c r="B44" s="5">
        <v>7</v>
      </c>
      <c r="C44" s="6">
        <v>1164</v>
      </c>
      <c r="D44" s="6">
        <v>869</v>
      </c>
      <c r="E44" s="7">
        <f t="shared" si="0"/>
        <v>1.3394706559263521</v>
      </c>
      <c r="F44" s="7">
        <v>1.0486262657024321</v>
      </c>
      <c r="G44" s="8">
        <f t="shared" si="2"/>
        <v>1512.3161161227247</v>
      </c>
      <c r="H44" s="8"/>
      <c r="J44" s="9"/>
      <c r="K44" s="8"/>
      <c r="L44" s="8"/>
      <c r="M44" s="8"/>
      <c r="N44" s="10"/>
      <c r="O44" s="9"/>
      <c r="P44" s="8"/>
    </row>
    <row r="45" spans="1:16">
      <c r="A45" s="5">
        <v>7</v>
      </c>
      <c r="B45" s="5">
        <v>1</v>
      </c>
      <c r="C45" s="6">
        <v>1486</v>
      </c>
      <c r="D45" s="6">
        <v>1372</v>
      </c>
      <c r="E45" s="7">
        <f t="shared" si="0"/>
        <v>1.0830903790087463</v>
      </c>
      <c r="F45" s="7">
        <v>0.86477254160930794</v>
      </c>
      <c r="G45" s="8">
        <f t="shared" si="2"/>
        <v>1724.7324198239876</v>
      </c>
      <c r="H45" s="8"/>
      <c r="J45" s="9"/>
      <c r="K45" s="8"/>
      <c r="L45" s="8"/>
      <c r="M45" s="8"/>
      <c r="N45" s="10"/>
      <c r="O45" s="9"/>
      <c r="P45" s="8"/>
    </row>
    <row r="46" spans="1:16">
      <c r="B46" s="5">
        <v>2</v>
      </c>
      <c r="C46" s="6">
        <v>870</v>
      </c>
      <c r="D46" s="6">
        <v>760</v>
      </c>
      <c r="E46" s="7">
        <f t="shared" si="0"/>
        <v>1.1447368421052631</v>
      </c>
      <c r="F46" s="7">
        <v>0.91058524219765746</v>
      </c>
      <c r="G46" s="8">
        <f t="shared" si="2"/>
        <v>1768.5138725273828</v>
      </c>
      <c r="H46" s="8"/>
      <c r="J46" s="9"/>
      <c r="K46" s="8"/>
      <c r="L46" s="8"/>
      <c r="M46" s="8"/>
      <c r="N46" s="10"/>
      <c r="O46" s="9"/>
      <c r="P46" s="8"/>
    </row>
    <row r="47" spans="1:16">
      <c r="B47" s="5">
        <v>3</v>
      </c>
      <c r="C47" s="6">
        <v>1392</v>
      </c>
      <c r="D47" s="6">
        <v>1144</v>
      </c>
      <c r="E47" s="7">
        <f t="shared" si="0"/>
        <v>1.2167832167832169</v>
      </c>
      <c r="F47" s="7">
        <v>0.97288319361211051</v>
      </c>
      <c r="G47" s="8">
        <f>G36+$G$2*(C36-G36)</f>
        <v>1537.2104429909809</v>
      </c>
      <c r="H47" s="8"/>
      <c r="J47" s="9"/>
      <c r="K47" s="8"/>
      <c r="L47" s="8"/>
      <c r="M47" s="8"/>
      <c r="N47" s="10"/>
      <c r="O47" s="9"/>
      <c r="P47" s="8"/>
    </row>
    <row r="48" spans="1:16">
      <c r="B48" s="5">
        <v>4</v>
      </c>
      <c r="C48" s="6">
        <v>1747</v>
      </c>
      <c r="D48" s="6">
        <v>1450</v>
      </c>
      <c r="E48" s="7">
        <f t="shared" si="0"/>
        <v>1.2048275862068965</v>
      </c>
      <c r="F48" s="7">
        <v>1.0125249125445135</v>
      </c>
      <c r="G48" s="8">
        <f t="shared" si="2"/>
        <v>1190.5233176852837</v>
      </c>
      <c r="H48" s="8"/>
      <c r="J48" s="9"/>
      <c r="K48" s="8"/>
      <c r="L48" s="8"/>
      <c r="M48" s="8"/>
      <c r="N48" s="10"/>
      <c r="O48" s="9"/>
      <c r="P48" s="8"/>
    </row>
    <row r="49" spans="1:16">
      <c r="B49" s="5">
        <v>5</v>
      </c>
      <c r="C49" s="6">
        <v>1861</v>
      </c>
      <c r="D49" s="6">
        <v>1739</v>
      </c>
      <c r="E49" s="7">
        <f t="shared" si="0"/>
        <v>1.0701552616446233</v>
      </c>
      <c r="F49" s="7">
        <v>1.067881308670606</v>
      </c>
      <c r="G49" s="8">
        <f t="shared" si="2"/>
        <v>1273.6126834438937</v>
      </c>
      <c r="H49" s="8"/>
      <c r="J49" s="9"/>
      <c r="K49" s="8"/>
      <c r="L49" s="8"/>
      <c r="M49" s="8"/>
      <c r="N49" s="10"/>
      <c r="O49" s="9"/>
      <c r="P49" s="8"/>
    </row>
    <row r="50" spans="1:16">
      <c r="B50" s="5">
        <v>6</v>
      </c>
      <c r="C50" s="6">
        <v>1797</v>
      </c>
      <c r="D50" s="6">
        <v>1491</v>
      </c>
      <c r="E50" s="7">
        <f t="shared" si="0"/>
        <v>1.2052313883299799</v>
      </c>
      <c r="F50" s="7">
        <v>1.1227265356633715</v>
      </c>
      <c r="G50" s="8">
        <f t="shared" si="2"/>
        <v>1325.3471025771014</v>
      </c>
      <c r="H50" s="8"/>
      <c r="J50" s="9"/>
      <c r="K50" s="8"/>
      <c r="L50" s="8"/>
      <c r="M50" s="8"/>
      <c r="N50" s="10"/>
      <c r="O50" s="9"/>
      <c r="P50" s="8"/>
    </row>
    <row r="51" spans="1:16">
      <c r="B51" s="5">
        <v>7</v>
      </c>
      <c r="C51" s="6">
        <v>1719</v>
      </c>
      <c r="D51" s="6">
        <v>1477</v>
      </c>
      <c r="E51" s="7">
        <f t="shared" si="0"/>
        <v>1.1638456330399458</v>
      </c>
      <c r="F51" s="7">
        <v>1.0486262657024321</v>
      </c>
      <c r="G51" s="8">
        <f t="shared" si="2"/>
        <v>1309.7553997227458</v>
      </c>
      <c r="H51" s="8"/>
      <c r="J51" s="9"/>
      <c r="K51" s="8"/>
      <c r="L51" s="8"/>
      <c r="M51" s="8"/>
      <c r="N51" s="10"/>
      <c r="O51" s="9"/>
      <c r="P51" s="8"/>
    </row>
    <row r="52" spans="1:16">
      <c r="A52" s="5">
        <v>8</v>
      </c>
      <c r="B52" s="5">
        <v>1</v>
      </c>
      <c r="C52" s="6">
        <v>1729</v>
      </c>
      <c r="D52" s="6">
        <v>1801</v>
      </c>
      <c r="E52" s="7">
        <f t="shared" si="0"/>
        <v>0.96002220988339815</v>
      </c>
      <c r="F52" s="7">
        <v>0.86477254160930794</v>
      </c>
      <c r="G52" s="8">
        <f t="shared" si="2"/>
        <v>1392.1849491704577</v>
      </c>
      <c r="H52" s="8"/>
      <c r="J52" s="9"/>
      <c r="K52" s="8"/>
      <c r="L52" s="8"/>
      <c r="M52" s="8"/>
      <c r="N52" s="10"/>
      <c r="O52" s="9"/>
      <c r="P52" s="8"/>
    </row>
    <row r="53" spans="1:16">
      <c r="B53" s="5">
        <v>2</v>
      </c>
      <c r="C53" s="6">
        <v>1251</v>
      </c>
      <c r="D53" s="6">
        <v>1096</v>
      </c>
      <c r="E53" s="7">
        <f t="shared" si="0"/>
        <v>1.1414233576642336</v>
      </c>
      <c r="F53" s="7">
        <v>0.91058524219765746</v>
      </c>
      <c r="G53" s="8">
        <f t="shared" si="2"/>
        <v>1471.9495822245617</v>
      </c>
      <c r="H53" s="8"/>
      <c r="J53" s="9"/>
      <c r="K53" s="8"/>
      <c r="L53" s="8"/>
      <c r="M53" s="8"/>
      <c r="N53" s="10"/>
      <c r="O53" s="9"/>
      <c r="P53" s="8"/>
    </row>
    <row r="54" spans="1:16">
      <c r="B54" s="5">
        <v>3</v>
      </c>
      <c r="C54" s="6">
        <v>1682</v>
      </c>
      <c r="D54" s="6">
        <v>1605</v>
      </c>
      <c r="E54" s="7">
        <f t="shared" si="0"/>
        <v>1.0479750778816199</v>
      </c>
      <c r="F54" s="7">
        <v>0.97288319361211051</v>
      </c>
      <c r="G54" s="8">
        <f t="shared" si="2"/>
        <v>1525.1318690483099</v>
      </c>
      <c r="H54" s="8"/>
      <c r="J54" s="9"/>
      <c r="K54" s="8"/>
      <c r="L54" s="8"/>
      <c r="M54" s="8"/>
      <c r="N54" s="10"/>
      <c r="O54" s="9"/>
      <c r="P54" s="8"/>
    </row>
    <row r="55" spans="1:16">
      <c r="B55" s="5">
        <v>4</v>
      </c>
      <c r="C55" s="6">
        <v>1795</v>
      </c>
      <c r="D55" s="6">
        <v>1788</v>
      </c>
      <c r="E55" s="7">
        <f t="shared" si="0"/>
        <v>1.0039149888143177</v>
      </c>
      <c r="F55" s="7">
        <v>1.0125249125445135</v>
      </c>
      <c r="G55" s="8">
        <f t="shared" si="2"/>
        <v>1404.2249957217043</v>
      </c>
      <c r="H55" s="8"/>
      <c r="J55" s="9"/>
      <c r="K55" s="8"/>
      <c r="L55" s="8"/>
      <c r="M55" s="8"/>
      <c r="N55" s="10"/>
      <c r="O55" s="9"/>
      <c r="P55" s="8"/>
    </row>
    <row r="56" spans="1:16">
      <c r="B56" s="5">
        <v>5</v>
      </c>
      <c r="C56" s="6">
        <v>1814</v>
      </c>
      <c r="D56" s="6">
        <v>1836</v>
      </c>
      <c r="E56" s="7">
        <f t="shared" si="0"/>
        <v>0.98801742919389979</v>
      </c>
      <c r="F56" s="7">
        <v>1.067881308670606</v>
      </c>
      <c r="G56" s="8">
        <f t="shared" si="2"/>
        <v>1650.647835331981</v>
      </c>
      <c r="H56" s="8"/>
      <c r="J56" s="9"/>
      <c r="K56" s="8"/>
      <c r="L56" s="8"/>
      <c r="M56" s="8"/>
      <c r="N56" s="10"/>
      <c r="O56" s="9"/>
      <c r="P56" s="8"/>
    </row>
    <row r="57" spans="1:16">
      <c r="B57" s="5">
        <v>6</v>
      </c>
      <c r="C57" s="6">
        <v>1772</v>
      </c>
      <c r="D57" s="6">
        <v>1626</v>
      </c>
      <c r="E57" s="7">
        <f t="shared" si="0"/>
        <v>1.089790897908979</v>
      </c>
      <c r="F57" s="7">
        <v>1.1227265356633715</v>
      </c>
      <c r="G57" s="8">
        <f t="shared" si="2"/>
        <v>1489.6827571071449</v>
      </c>
      <c r="H57" s="8"/>
      <c r="J57" s="9"/>
      <c r="K57" s="8"/>
      <c r="L57" s="8"/>
      <c r="M57" s="8"/>
      <c r="N57" s="10"/>
      <c r="O57" s="9"/>
      <c r="P57" s="8"/>
    </row>
    <row r="58" spans="1:16">
      <c r="B58" s="5">
        <v>7</v>
      </c>
      <c r="C58" s="6">
        <v>1885</v>
      </c>
      <c r="D58" s="6">
        <v>1479</v>
      </c>
      <c r="E58" s="7">
        <f t="shared" si="0"/>
        <v>1.2745098039215685</v>
      </c>
      <c r="F58" s="7">
        <v>1.0486262657024321</v>
      </c>
      <c r="G58" s="8">
        <f t="shared" si="2"/>
        <v>1492.1480449269955</v>
      </c>
      <c r="H58" s="8"/>
      <c r="J58" s="9"/>
      <c r="K58" s="8"/>
      <c r="L58" s="8"/>
      <c r="M58" s="8"/>
      <c r="N58" s="10"/>
      <c r="O58" s="9"/>
      <c r="P58" s="8"/>
    </row>
    <row r="59" spans="1:16">
      <c r="A59" s="5">
        <v>9</v>
      </c>
      <c r="B59" s="5">
        <v>1</v>
      </c>
      <c r="C59" s="6">
        <v>1924</v>
      </c>
      <c r="D59" s="6">
        <v>2105</v>
      </c>
      <c r="E59" s="7">
        <f t="shared" si="0"/>
        <v>0.91401425178147266</v>
      </c>
      <c r="F59" s="7">
        <v>0.86477254160930794</v>
      </c>
      <c r="G59" s="8">
        <f t="shared" si="2"/>
        <v>1363.2118189754372</v>
      </c>
      <c r="H59" s="8"/>
      <c r="J59" s="9"/>
      <c r="K59" s="8"/>
      <c r="L59" s="8"/>
      <c r="M59" s="8"/>
      <c r="N59" s="10"/>
      <c r="O59" s="9"/>
      <c r="P59" s="8"/>
    </row>
    <row r="60" spans="1:16">
      <c r="B60" s="5">
        <v>2</v>
      </c>
      <c r="C60" s="6">
        <v>1591</v>
      </c>
      <c r="D60" s="6">
        <v>1720</v>
      </c>
      <c r="E60" s="7">
        <f t="shared" si="0"/>
        <v>0.92500000000000004</v>
      </c>
      <c r="F60" s="7">
        <v>0.91058524219765746</v>
      </c>
      <c r="G60" s="8">
        <f t="shared" si="2"/>
        <v>1455.8935203533406</v>
      </c>
      <c r="H60" s="8"/>
      <c r="J60" s="9"/>
      <c r="K60" s="8"/>
      <c r="L60" s="8"/>
      <c r="M60" s="8"/>
      <c r="N60" s="10"/>
      <c r="O60" s="9"/>
      <c r="P60" s="8"/>
    </row>
    <row r="61" spans="1:16">
      <c r="B61" s="5">
        <v>3</v>
      </c>
      <c r="C61" s="6">
        <v>1727</v>
      </c>
      <c r="D61" s="6">
        <v>1554</v>
      </c>
      <c r="E61" s="7">
        <f t="shared" si="0"/>
        <v>1.1113256113256114</v>
      </c>
      <c r="F61" s="7">
        <v>0.97288319361211051</v>
      </c>
      <c r="G61" s="8">
        <f t="shared" si="2"/>
        <v>1471.7126818971981</v>
      </c>
      <c r="H61" s="8"/>
      <c r="J61" s="9"/>
      <c r="K61" s="8"/>
      <c r="L61" s="8"/>
      <c r="M61" s="8"/>
      <c r="N61" s="10"/>
      <c r="O61" s="9"/>
      <c r="P61" s="8"/>
    </row>
    <row r="62" spans="1:16">
      <c r="B62" s="5">
        <v>4</v>
      </c>
      <c r="C62" s="6">
        <v>1772</v>
      </c>
      <c r="D62" s="6">
        <v>1561</v>
      </c>
      <c r="E62" s="7">
        <f t="shared" si="0"/>
        <v>1.1351697629724535</v>
      </c>
      <c r="F62" s="7">
        <v>1.0125249125445135</v>
      </c>
      <c r="G62" s="8">
        <f t="shared" si="2"/>
        <v>1436.7541382664722</v>
      </c>
      <c r="H62" s="8"/>
      <c r="J62" s="9"/>
      <c r="K62" s="8"/>
      <c r="L62" s="8"/>
      <c r="M62" s="8"/>
      <c r="N62" s="10"/>
      <c r="O62" s="9"/>
      <c r="P62" s="8"/>
    </row>
    <row r="63" spans="1:16">
      <c r="B63" s="5">
        <v>5</v>
      </c>
      <c r="C63" s="6">
        <v>1748</v>
      </c>
      <c r="D63" s="6">
        <v>1563</v>
      </c>
      <c r="E63" s="7">
        <f t="shared" si="0"/>
        <v>1.1183621241202815</v>
      </c>
      <c r="F63" s="7">
        <v>1.067881308670606</v>
      </c>
      <c r="G63" s="8">
        <f t="shared" si="2"/>
        <v>1496.7070040709102</v>
      </c>
      <c r="H63" s="8"/>
      <c r="J63" s="9"/>
      <c r="K63" s="8"/>
      <c r="L63" s="8"/>
      <c r="M63" s="8"/>
      <c r="N63" s="10"/>
      <c r="O63" s="9"/>
      <c r="P63" s="8"/>
    </row>
    <row r="64" spans="1:16">
      <c r="B64" s="5">
        <v>6</v>
      </c>
      <c r="C64" s="6">
        <v>1748</v>
      </c>
      <c r="D64" s="6">
        <v>1594</v>
      </c>
      <c r="E64" s="7">
        <f t="shared" si="0"/>
        <v>1.0966122961104141</v>
      </c>
      <c r="F64" s="7">
        <v>1.1227265356633715</v>
      </c>
      <c r="G64" s="8">
        <f t="shared" si="2"/>
        <v>1403.3834528113148</v>
      </c>
      <c r="H64" s="8"/>
      <c r="J64" s="9"/>
      <c r="K64" s="8"/>
      <c r="L64" s="8"/>
      <c r="M64" s="8"/>
      <c r="N64" s="10"/>
      <c r="O64" s="9"/>
      <c r="P64" s="8"/>
    </row>
    <row r="65" spans="1:16">
      <c r="B65" s="5">
        <v>7</v>
      </c>
      <c r="C65" s="6">
        <v>1643</v>
      </c>
      <c r="D65" s="6">
        <v>1708</v>
      </c>
      <c r="E65" s="7">
        <f t="shared" si="0"/>
        <v>0.96194379391100704</v>
      </c>
      <c r="F65" s="7">
        <v>1.0486262657024321</v>
      </c>
      <c r="G65" s="8">
        <f t="shared" si="2"/>
        <v>1573.8119365069397</v>
      </c>
      <c r="H65" s="8"/>
      <c r="J65" s="9"/>
      <c r="K65" s="8"/>
      <c r="L65" s="8"/>
      <c r="M65" s="8"/>
      <c r="N65" s="10"/>
      <c r="O65" s="9"/>
      <c r="P65" s="8"/>
    </row>
    <row r="66" spans="1:16">
      <c r="A66" s="5">
        <v>10</v>
      </c>
      <c r="B66" s="5">
        <v>1</v>
      </c>
      <c r="C66" s="6">
        <v>1765</v>
      </c>
      <c r="D66" s="6">
        <v>2086</v>
      </c>
      <c r="E66" s="7">
        <f t="shared" si="0"/>
        <v>0.84611697027804411</v>
      </c>
      <c r="F66" s="7">
        <v>0.86477254160930794</v>
      </c>
      <c r="G66" s="8">
        <f t="shared" si="2"/>
        <v>1525.4921610407848</v>
      </c>
      <c r="H66" s="8"/>
      <c r="J66" s="9"/>
      <c r="K66" s="8"/>
      <c r="L66" s="8"/>
      <c r="M66" s="8"/>
      <c r="N66" s="10"/>
      <c r="O66" s="9"/>
      <c r="P66" s="8"/>
    </row>
    <row r="67" spans="1:16">
      <c r="B67" s="5">
        <v>2</v>
      </c>
      <c r="C67" s="6">
        <v>1748</v>
      </c>
      <c r="D67" s="6">
        <v>1816</v>
      </c>
      <c r="E67" s="7">
        <f t="shared" ref="E67:E89" si="3">C67/D67</f>
        <v>0.9625550660792952</v>
      </c>
      <c r="F67" s="7">
        <v>0.91058524219765746</v>
      </c>
      <c r="G67" s="8">
        <f t="shared" si="2"/>
        <v>1701.3400590954</v>
      </c>
      <c r="H67" s="8"/>
      <c r="J67" s="9"/>
      <c r="K67" s="8"/>
      <c r="L67" s="8"/>
      <c r="M67" s="8"/>
      <c r="N67" s="10"/>
      <c r="O67" s="9"/>
      <c r="P67" s="8"/>
    </row>
    <row r="68" spans="1:16">
      <c r="B68" s="5">
        <v>3</v>
      </c>
      <c r="C68" s="6">
        <v>1795</v>
      </c>
      <c r="D68" s="6">
        <v>1668</v>
      </c>
      <c r="E68" s="7">
        <f t="shared" si="3"/>
        <v>1.0761390887290168</v>
      </c>
      <c r="F68" s="7">
        <v>0.97288319361211051</v>
      </c>
      <c r="G68" s="8">
        <f t="shared" si="2"/>
        <v>1577.2927920159625</v>
      </c>
      <c r="H68" s="8"/>
      <c r="J68" s="9"/>
      <c r="K68" s="8"/>
      <c r="L68" s="8"/>
      <c r="M68" s="8"/>
      <c r="N68" s="10"/>
      <c r="O68" s="9"/>
      <c r="P68" s="8"/>
    </row>
    <row r="69" spans="1:16">
      <c r="B69" s="5">
        <v>4</v>
      </c>
      <c r="C69" s="6">
        <v>1672</v>
      </c>
      <c r="D69" s="6">
        <v>1461</v>
      </c>
      <c r="E69" s="7">
        <f t="shared" si="3"/>
        <v>1.1444216290212184</v>
      </c>
      <c r="F69" s="7">
        <v>1.0125249125445135</v>
      </c>
      <c r="G69" s="8">
        <f t="shared" si="2"/>
        <v>1614.059739534347</v>
      </c>
      <c r="H69" s="8"/>
      <c r="J69" s="9"/>
      <c r="K69" s="8"/>
      <c r="L69" s="8"/>
      <c r="M69" s="8"/>
      <c r="N69" s="10"/>
      <c r="O69" s="9"/>
      <c r="P69" s="8"/>
    </row>
    <row r="70" spans="1:16">
      <c r="B70" s="5">
        <v>5</v>
      </c>
      <c r="C70" s="6">
        <v>1345</v>
      </c>
      <c r="D70" s="6">
        <v>1027</v>
      </c>
      <c r="E70" s="7">
        <f t="shared" si="3"/>
        <v>1.3096397273612463</v>
      </c>
      <c r="F70" s="7">
        <v>1.067881308670606</v>
      </c>
      <c r="G70" s="8">
        <f t="shared" si="2"/>
        <v>1537.2382851330865</v>
      </c>
      <c r="H70" s="8"/>
      <c r="J70" s="9"/>
      <c r="K70" s="8"/>
      <c r="L70" s="8"/>
      <c r="M70" s="8"/>
      <c r="N70" s="10"/>
      <c r="O70" s="9"/>
      <c r="P70" s="8"/>
    </row>
    <row r="71" spans="1:16">
      <c r="B71" s="5">
        <v>6</v>
      </c>
      <c r="C71" s="6">
        <v>1273</v>
      </c>
      <c r="D71" s="6">
        <v>1042</v>
      </c>
      <c r="E71" s="7">
        <f t="shared" si="3"/>
        <v>1.2216890595009597</v>
      </c>
      <c r="F71" s="7">
        <v>1.1227265356633715</v>
      </c>
      <c r="G71" s="8">
        <f t="shared" si="2"/>
        <v>1497.8204082648365</v>
      </c>
      <c r="H71" s="8"/>
      <c r="J71" s="9"/>
      <c r="K71" s="8"/>
      <c r="L71" s="8"/>
      <c r="M71" s="8"/>
      <c r="N71" s="10"/>
      <c r="O71" s="9"/>
      <c r="P71" s="8"/>
    </row>
    <row r="72" spans="1:16">
      <c r="B72" s="5">
        <v>7</v>
      </c>
      <c r="C72" s="6">
        <v>1600</v>
      </c>
      <c r="D72" s="6">
        <v>1442</v>
      </c>
      <c r="E72" s="7">
        <f t="shared" si="3"/>
        <v>1.1095700416088765</v>
      </c>
      <c r="F72" s="7">
        <v>1.0486262657024321</v>
      </c>
      <c r="G72" s="8">
        <f t="shared" si="2"/>
        <v>1550.9346614744538</v>
      </c>
      <c r="H72" s="8"/>
      <c r="J72" s="9"/>
      <c r="K72" s="8"/>
      <c r="L72" s="8"/>
      <c r="M72" s="8"/>
      <c r="N72" s="10"/>
      <c r="O72" s="9"/>
      <c r="P72" s="8"/>
    </row>
    <row r="73" spans="1:16">
      <c r="A73" s="5">
        <v>11</v>
      </c>
      <c r="B73" s="5">
        <v>1</v>
      </c>
      <c r="C73" s="6">
        <v>1773</v>
      </c>
      <c r="D73" s="6">
        <v>1941</v>
      </c>
      <c r="E73" s="7">
        <f t="shared" si="3"/>
        <v>0.91344667697063364</v>
      </c>
      <c r="F73" s="7">
        <v>0.86477254160930794</v>
      </c>
      <c r="G73" s="8">
        <f t="shared" si="2"/>
        <v>1540.7892349136077</v>
      </c>
      <c r="H73" s="8"/>
      <c r="J73" s="9"/>
      <c r="K73" s="8"/>
      <c r="L73" s="8"/>
      <c r="M73" s="8"/>
      <c r="N73" s="10"/>
      <c r="O73" s="9"/>
      <c r="P73" s="8"/>
    </row>
    <row r="74" spans="1:16">
      <c r="B74" s="5">
        <v>2</v>
      </c>
      <c r="C74" s="6">
        <v>1292</v>
      </c>
      <c r="D74" s="6">
        <v>1401</v>
      </c>
      <c r="E74" s="7">
        <f t="shared" si="3"/>
        <v>0.92219842969307642</v>
      </c>
      <c r="F74" s="7">
        <v>0.91058524219765746</v>
      </c>
      <c r="G74" s="8">
        <f t="shared" si="2"/>
        <v>1574.6894465179143</v>
      </c>
      <c r="H74" s="8"/>
      <c r="J74" s="9"/>
      <c r="K74" s="8"/>
      <c r="L74" s="8"/>
      <c r="M74" s="8"/>
      <c r="N74" s="10"/>
      <c r="O74" s="9"/>
      <c r="P74" s="8"/>
    </row>
    <row r="75" spans="1:16">
      <c r="B75" s="5">
        <v>3</v>
      </c>
      <c r="C75" s="6">
        <v>1753</v>
      </c>
      <c r="D75" s="6">
        <v>1807</v>
      </c>
      <c r="E75" s="7">
        <f t="shared" si="3"/>
        <v>0.97011621472053122</v>
      </c>
      <c r="F75" s="7">
        <v>0.97288319361211051</v>
      </c>
      <c r="G75" s="8">
        <f t="shared" si="2"/>
        <v>1510.3265053148962</v>
      </c>
      <c r="H75" s="8"/>
      <c r="J75" s="9"/>
      <c r="K75" s="8"/>
      <c r="L75" s="8"/>
      <c r="M75" s="8"/>
      <c r="N75" s="10"/>
      <c r="O75" s="9"/>
      <c r="P75" s="8"/>
    </row>
    <row r="76" spans="1:16">
      <c r="B76" s="5">
        <v>4</v>
      </c>
      <c r="C76" s="6">
        <v>1805</v>
      </c>
      <c r="D76" s="6">
        <v>1681</v>
      </c>
      <c r="E76" s="7">
        <f t="shared" si="3"/>
        <v>1.0737656157049376</v>
      </c>
      <c r="F76" s="7">
        <v>1.0125249125445135</v>
      </c>
      <c r="G76" s="8">
        <f t="shared" si="2"/>
        <v>1595.2827067503322</v>
      </c>
      <c r="H76" s="8"/>
      <c r="J76" s="9"/>
      <c r="K76" s="8"/>
      <c r="L76" s="8"/>
      <c r="M76" s="8"/>
      <c r="N76" s="10"/>
      <c r="O76" s="9"/>
      <c r="P76" s="8"/>
    </row>
    <row r="77" spans="1:16">
      <c r="B77" s="5">
        <v>5</v>
      </c>
      <c r="C77" s="6">
        <v>1601</v>
      </c>
      <c r="D77" s="6">
        <v>1413</v>
      </c>
      <c r="E77" s="7">
        <f t="shared" si="3"/>
        <v>1.1330502476999291</v>
      </c>
      <c r="F77" s="7">
        <v>1.067881308670606</v>
      </c>
      <c r="G77" s="8">
        <f t="shared" si="2"/>
        <v>1599.8173773015426</v>
      </c>
      <c r="H77" s="8"/>
      <c r="J77" s="9"/>
      <c r="K77" s="8"/>
      <c r="L77" s="8"/>
      <c r="M77" s="8"/>
      <c r="N77" s="10"/>
      <c r="O77" s="9"/>
      <c r="P77" s="8"/>
    </row>
    <row r="78" spans="1:16">
      <c r="B78" s="5">
        <v>6</v>
      </c>
      <c r="C78" s="6">
        <v>722</v>
      </c>
      <c r="D78" s="6">
        <v>599</v>
      </c>
      <c r="E78" s="7">
        <f t="shared" si="3"/>
        <v>1.2053422370617697</v>
      </c>
      <c r="F78" s="7">
        <v>1.1227265356633715</v>
      </c>
      <c r="G78" s="8">
        <f t="shared" si="2"/>
        <v>1715.8197947630042</v>
      </c>
      <c r="H78" s="8"/>
      <c r="J78" s="9"/>
      <c r="K78" s="8"/>
      <c r="L78" s="8"/>
      <c r="M78" s="8"/>
      <c r="N78" s="10"/>
      <c r="O78" s="9"/>
      <c r="P78" s="8"/>
    </row>
    <row r="79" spans="1:16">
      <c r="B79" s="5">
        <v>7</v>
      </c>
      <c r="C79" s="6">
        <v>889</v>
      </c>
      <c r="D79" s="6">
        <v>831</v>
      </c>
      <c r="E79" s="7">
        <f t="shared" si="3"/>
        <v>1.0697954271961492</v>
      </c>
      <c r="F79" s="7">
        <v>1.0486262657024321</v>
      </c>
      <c r="G79" s="8">
        <f t="shared" ref="G79:G99" si="4">G68+$G$2*(C68-G68)</f>
        <v>1644.8527323722144</v>
      </c>
      <c r="H79" s="8"/>
      <c r="J79" s="9"/>
      <c r="K79" s="8"/>
      <c r="L79" s="8"/>
      <c r="M79" s="8"/>
      <c r="N79" s="10"/>
      <c r="O79" s="9"/>
      <c r="P79" s="8"/>
    </row>
    <row r="80" spans="1:16">
      <c r="A80" s="5">
        <v>12</v>
      </c>
      <c r="B80" s="5">
        <v>1</v>
      </c>
      <c r="C80" s="6">
        <v>1058</v>
      </c>
      <c r="D80" s="6">
        <v>1123</v>
      </c>
      <c r="E80" s="7">
        <f t="shared" si="3"/>
        <v>0.94211932324131786</v>
      </c>
      <c r="F80" s="7">
        <v>0.86477254160930794</v>
      </c>
      <c r="G80" s="8">
        <f t="shared" si="4"/>
        <v>1632.0400378328409</v>
      </c>
      <c r="H80" s="8"/>
      <c r="J80" s="9"/>
      <c r="K80" s="8"/>
      <c r="L80" s="8"/>
      <c r="M80" s="8"/>
      <c r="N80" s="10"/>
      <c r="O80" s="9"/>
      <c r="P80" s="8"/>
    </row>
    <row r="81" spans="1:16">
      <c r="B81" s="5">
        <v>2</v>
      </c>
      <c r="C81" s="6">
        <v>887</v>
      </c>
      <c r="D81" s="6">
        <v>952</v>
      </c>
      <c r="E81" s="7">
        <f t="shared" si="3"/>
        <v>0.93172268907563027</v>
      </c>
      <c r="F81" s="7">
        <v>0.91058524219765746</v>
      </c>
      <c r="G81" s="8">
        <f t="shared" si="4"/>
        <v>1477.5819825327071</v>
      </c>
      <c r="H81" s="8"/>
      <c r="J81" s="9"/>
      <c r="K81" s="8"/>
      <c r="L81" s="8"/>
      <c r="M81" s="8"/>
      <c r="N81" s="10"/>
      <c r="O81" s="9"/>
      <c r="P81" s="8"/>
    </row>
    <row r="82" spans="1:16">
      <c r="B82" s="5">
        <v>3</v>
      </c>
      <c r="C82" s="6">
        <v>1676</v>
      </c>
      <c r="D82" s="6">
        <v>1750</v>
      </c>
      <c r="E82" s="7">
        <f t="shared" si="3"/>
        <v>0.95771428571428574</v>
      </c>
      <c r="F82" s="7">
        <v>0.97288319361211051</v>
      </c>
      <c r="G82" s="8">
        <f t="shared" si="4"/>
        <v>1428.0530656311732</v>
      </c>
      <c r="H82" s="8"/>
      <c r="J82" s="9"/>
      <c r="K82" s="8"/>
      <c r="L82" s="8"/>
      <c r="M82" s="8"/>
      <c r="N82" s="10"/>
      <c r="O82" s="9"/>
      <c r="P82" s="8"/>
    </row>
    <row r="83" spans="1:16">
      <c r="B83" s="5">
        <v>4</v>
      </c>
      <c r="C83" s="6">
        <v>1775</v>
      </c>
      <c r="D83" s="6">
        <v>1777</v>
      </c>
      <c r="E83" s="7">
        <f t="shared" si="3"/>
        <v>0.99887450759707375</v>
      </c>
      <c r="F83" s="7">
        <v>1.0125249125445135</v>
      </c>
      <c r="G83" s="8">
        <f t="shared" si="4"/>
        <v>1566.1608516178148</v>
      </c>
      <c r="H83" s="8"/>
      <c r="J83" s="9"/>
      <c r="K83" s="8"/>
      <c r="L83" s="8"/>
      <c r="M83" s="8"/>
      <c r="N83" s="10"/>
      <c r="O83" s="9"/>
      <c r="P83" s="8"/>
    </row>
    <row r="84" spans="1:16">
      <c r="B84" s="5">
        <v>5</v>
      </c>
      <c r="C84" s="6">
        <v>1759</v>
      </c>
      <c r="D84" s="6">
        <v>1748</v>
      </c>
      <c r="E84" s="7">
        <f t="shared" si="3"/>
        <v>1.0062929061784898</v>
      </c>
      <c r="F84" s="7">
        <v>1.067881308670606</v>
      </c>
      <c r="G84" s="8">
        <f t="shared" si="4"/>
        <v>1612.8499883658617</v>
      </c>
      <c r="H84" s="8"/>
      <c r="J84" s="9"/>
      <c r="K84" s="8"/>
      <c r="L84" s="8"/>
      <c r="M84" s="8"/>
      <c r="N84" s="10"/>
      <c r="O84" s="9"/>
      <c r="P84" s="8"/>
    </row>
    <row r="85" spans="1:16">
      <c r="B85" s="5">
        <v>6</v>
      </c>
      <c r="C85" s="6">
        <v>1093</v>
      </c>
      <c r="D85" s="6">
        <v>932</v>
      </c>
      <c r="E85" s="7">
        <f t="shared" si="3"/>
        <v>1.1727467811158798</v>
      </c>
      <c r="F85" s="7">
        <v>1.1227265356633715</v>
      </c>
      <c r="G85" s="8">
        <f t="shared" si="4"/>
        <v>1486.963907602857</v>
      </c>
      <c r="H85" s="8"/>
      <c r="J85" s="9"/>
      <c r="K85" s="8"/>
      <c r="L85" s="8"/>
      <c r="M85" s="8"/>
      <c r="N85" s="10"/>
      <c r="O85" s="9"/>
      <c r="P85" s="8"/>
    </row>
    <row r="86" spans="1:16">
      <c r="B86" s="5">
        <v>7</v>
      </c>
      <c r="C86" s="6">
        <v>1217</v>
      </c>
      <c r="D86" s="6">
        <v>969</v>
      </c>
      <c r="E86" s="7">
        <f t="shared" si="3"/>
        <v>1.2559339525283797</v>
      </c>
      <c r="F86" s="7">
        <v>1.0486262657024321</v>
      </c>
      <c r="G86" s="8">
        <f t="shared" si="4"/>
        <v>1585.6341029768482</v>
      </c>
      <c r="H86" s="8"/>
      <c r="J86" s="9"/>
      <c r="K86" s="8"/>
      <c r="L86" s="8"/>
      <c r="M86" s="8"/>
      <c r="N86" s="10"/>
      <c r="O86" s="9"/>
      <c r="P86" s="8"/>
    </row>
    <row r="87" spans="1:16">
      <c r="A87" s="5">
        <v>13</v>
      </c>
      <c r="B87" s="5">
        <v>1</v>
      </c>
      <c r="C87" s="6">
        <v>1542</v>
      </c>
      <c r="D87" s="6">
        <v>1562</v>
      </c>
      <c r="E87" s="7">
        <f t="shared" si="3"/>
        <v>0.98719590268886048</v>
      </c>
      <c r="F87" s="7">
        <v>0.86477254160930794</v>
      </c>
      <c r="G87" s="8">
        <f t="shared" si="4"/>
        <v>1660.3631786135375</v>
      </c>
      <c r="H87" s="8"/>
      <c r="J87" s="9"/>
      <c r="K87" s="8"/>
      <c r="L87" s="8"/>
      <c r="M87" s="8"/>
      <c r="N87" s="10"/>
      <c r="O87" s="9"/>
      <c r="P87" s="8"/>
    </row>
    <row r="88" spans="1:16">
      <c r="B88" s="5">
        <v>2</v>
      </c>
      <c r="C88" s="6">
        <v>988</v>
      </c>
      <c r="D88" s="6">
        <v>1004</v>
      </c>
      <c r="E88" s="7">
        <f t="shared" si="3"/>
        <v>0.98406374501992033</v>
      </c>
      <c r="F88" s="7">
        <v>0.91058524219765746</v>
      </c>
      <c r="G88" s="8">
        <f t="shared" si="4"/>
        <v>1600.1843744244748</v>
      </c>
      <c r="H88" s="8"/>
      <c r="J88" s="9"/>
      <c r="K88" s="8"/>
      <c r="L88" s="8"/>
      <c r="M88" s="8"/>
      <c r="N88" s="10"/>
      <c r="O88" s="9"/>
      <c r="P88" s="8"/>
    </row>
    <row r="89" spans="1:16">
      <c r="A89" s="28"/>
      <c r="B89" s="28">
        <v>3</v>
      </c>
      <c r="C89" s="29">
        <v>1510</v>
      </c>
      <c r="D89" s="29">
        <v>1404</v>
      </c>
      <c r="E89" s="30">
        <f t="shared" si="3"/>
        <v>1.0754985754985755</v>
      </c>
      <c r="F89" s="30">
        <v>0.97288319361211051</v>
      </c>
      <c r="G89" s="31">
        <f t="shared" si="4"/>
        <v>1407.4128904588804</v>
      </c>
      <c r="H89" s="31"/>
      <c r="J89" s="9"/>
      <c r="K89" s="8"/>
      <c r="L89" s="8"/>
      <c r="M89" s="8"/>
      <c r="N89" s="10"/>
      <c r="O89" s="9"/>
      <c r="P89" s="8"/>
    </row>
    <row r="90" spans="1:16">
      <c r="B90" s="5">
        <v>4</v>
      </c>
      <c r="D90" s="6">
        <v>1657</v>
      </c>
      <c r="G90" s="42">
        <f t="shared" si="4"/>
        <v>1410.2929031867657</v>
      </c>
      <c r="H90" s="37"/>
      <c r="J90" s="9"/>
      <c r="K90" s="8"/>
      <c r="L90" s="8"/>
      <c r="M90" s="8"/>
      <c r="N90" s="10"/>
      <c r="O90" s="9"/>
      <c r="P90" s="8"/>
    </row>
    <row r="91" spans="1:16">
      <c r="B91" s="5">
        <v>5</v>
      </c>
      <c r="D91" s="6">
        <v>1643</v>
      </c>
      <c r="G91" s="42">
        <f t="shared" si="4"/>
        <v>1453.9011921914469</v>
      </c>
      <c r="J91" s="54"/>
      <c r="K91" s="14"/>
      <c r="L91" s="8"/>
      <c r="M91" s="14"/>
      <c r="N91" s="55"/>
      <c r="O91" s="54"/>
      <c r="P91" s="55"/>
    </row>
    <row r="92" spans="1:16">
      <c r="B92" s="5">
        <v>6</v>
      </c>
      <c r="D92" s="6">
        <v>1124</v>
      </c>
      <c r="G92" s="42">
        <f t="shared" si="4"/>
        <v>1294.309761622538</v>
      </c>
      <c r="J92" s="9"/>
      <c r="K92" s="8"/>
      <c r="L92" s="8"/>
      <c r="M92" s="8"/>
      <c r="N92" s="10"/>
      <c r="O92" s="9"/>
      <c r="P92" s="8"/>
    </row>
    <row r="93" spans="1:16">
      <c r="B93" s="5">
        <v>7</v>
      </c>
      <c r="D93" s="6">
        <v>1074</v>
      </c>
      <c r="G93" s="42">
        <f t="shared" si="4"/>
        <v>1504.9971422770031</v>
      </c>
      <c r="J93" s="9"/>
      <c r="K93" s="8"/>
      <c r="L93" s="8"/>
      <c r="M93" s="8"/>
      <c r="N93" s="10"/>
      <c r="O93" s="9"/>
      <c r="P93" s="8"/>
    </row>
    <row r="94" spans="1:16">
      <c r="A94" s="5">
        <v>14</v>
      </c>
      <c r="B94" s="5">
        <v>1</v>
      </c>
      <c r="D94" s="6">
        <v>1839</v>
      </c>
      <c r="G94" s="42">
        <f t="shared" si="4"/>
        <v>1630.9688133725094</v>
      </c>
      <c r="J94" s="9"/>
      <c r="K94" s="8"/>
      <c r="L94" s="8"/>
      <c r="M94" s="8"/>
      <c r="N94" s="12"/>
      <c r="O94" s="9"/>
      <c r="P94" s="37"/>
    </row>
    <row r="95" spans="1:16">
      <c r="B95" s="5">
        <v>2</v>
      </c>
      <c r="D95" s="6">
        <v>1862</v>
      </c>
      <c r="G95" s="42">
        <f t="shared" si="4"/>
        <v>1658.2039578577301</v>
      </c>
      <c r="J95" s="9"/>
      <c r="K95" s="8"/>
      <c r="L95" s="8"/>
      <c r="M95" s="8"/>
      <c r="N95" s="10"/>
      <c r="O95" s="9"/>
      <c r="P95" s="8"/>
    </row>
    <row r="96" spans="1:16">
      <c r="B96" s="5">
        <v>3</v>
      </c>
      <c r="D96" s="6">
        <v>1886</v>
      </c>
      <c r="G96" s="42">
        <f t="shared" si="4"/>
        <v>1364.7071465767524</v>
      </c>
      <c r="J96" s="9"/>
      <c r="K96" s="8"/>
      <c r="L96" s="8"/>
      <c r="M96" s="8"/>
      <c r="N96" s="10"/>
      <c r="O96" s="9"/>
      <c r="P96" s="8"/>
    </row>
    <row r="97" spans="1:16">
      <c r="B97" s="5">
        <v>4</v>
      </c>
      <c r="D97" s="6">
        <v>1696</v>
      </c>
      <c r="G97" s="42">
        <f t="shared" si="4"/>
        <v>1471.2378078747479</v>
      </c>
      <c r="J97" s="9"/>
      <c r="K97" s="8"/>
      <c r="L97" s="8"/>
      <c r="M97" s="8"/>
      <c r="N97" s="10"/>
      <c r="O97" s="9"/>
      <c r="P97" s="8"/>
    </row>
    <row r="98" spans="1:16">
      <c r="B98" s="5">
        <v>5</v>
      </c>
      <c r="D98" s="6">
        <v>1002</v>
      </c>
      <c r="G98" s="42">
        <f t="shared" si="4"/>
        <v>1623.6321518296502</v>
      </c>
      <c r="J98" s="9"/>
      <c r="K98" s="8"/>
      <c r="L98" s="8"/>
      <c r="M98" s="8"/>
      <c r="N98" s="10"/>
      <c r="O98" s="9"/>
      <c r="P98" s="8"/>
    </row>
    <row r="99" spans="1:16">
      <c r="B99" s="5">
        <v>6</v>
      </c>
      <c r="D99" s="6">
        <v>794</v>
      </c>
      <c r="G99" s="42">
        <f t="shared" si="4"/>
        <v>1410.2083961087758</v>
      </c>
      <c r="J99" s="9"/>
      <c r="K99" s="8"/>
      <c r="L99" s="8"/>
      <c r="M99" s="8"/>
      <c r="N99" s="10"/>
      <c r="O99" s="9"/>
      <c r="P99" s="8"/>
    </row>
    <row r="100" spans="1:16">
      <c r="B100" s="5">
        <v>7</v>
      </c>
      <c r="D100" s="6">
        <v>1106</v>
      </c>
      <c r="G100" s="42">
        <f>G89+$G$2*(C89-G89)</f>
        <v>1439.248212155838</v>
      </c>
      <c r="J100" s="9"/>
      <c r="K100" s="8"/>
      <c r="L100" s="8"/>
      <c r="M100" s="8"/>
      <c r="N100" s="10"/>
      <c r="O100" s="9"/>
      <c r="P100" s="8"/>
    </row>
    <row r="101" spans="1:16">
      <c r="E101" s="7"/>
      <c r="F101" s="7"/>
      <c r="G101" s="8"/>
      <c r="I101" s="8"/>
    </row>
    <row r="102" spans="1:16" ht="15">
      <c r="A102" s="17" t="s">
        <v>14</v>
      </c>
      <c r="E102" s="7"/>
      <c r="F102" s="7"/>
      <c r="G102" s="8"/>
      <c r="H102" s="8"/>
      <c r="I102" s="8"/>
    </row>
    <row r="103" spans="1:16" ht="14">
      <c r="B103" s="15" t="s">
        <v>6</v>
      </c>
      <c r="E103" s="7"/>
      <c r="F103" s="7"/>
      <c r="G103" s="8"/>
      <c r="H103" s="8"/>
      <c r="I103" s="8"/>
    </row>
    <row r="104" spans="1:16" ht="14">
      <c r="B104" s="15" t="s">
        <v>7</v>
      </c>
      <c r="E104" s="7"/>
      <c r="F104" s="7"/>
      <c r="G104" s="8"/>
      <c r="H104" s="8"/>
      <c r="I104" s="8"/>
    </row>
    <row r="105" spans="1:16" ht="14">
      <c r="B105" s="15" t="s">
        <v>8</v>
      </c>
      <c r="E105" s="7"/>
      <c r="F105" s="7"/>
      <c r="G105" s="8"/>
      <c r="H105" s="8"/>
      <c r="I105" s="8"/>
    </row>
    <row r="106" spans="1:16" ht="14">
      <c r="B106" s="15" t="s">
        <v>9</v>
      </c>
      <c r="E106" s="7"/>
      <c r="F106" s="7"/>
      <c r="G106" s="8"/>
      <c r="H106" s="8"/>
      <c r="I106" s="8"/>
    </row>
    <row r="107" spans="1:16" ht="14">
      <c r="B107" s="15" t="s">
        <v>10</v>
      </c>
      <c r="E107" s="7"/>
      <c r="F107" s="7"/>
      <c r="G107" s="8"/>
      <c r="H107" s="8"/>
      <c r="I107" s="8"/>
    </row>
    <row r="108" spans="1:16" ht="14">
      <c r="B108" s="15" t="s">
        <v>11</v>
      </c>
      <c r="E108" s="7"/>
      <c r="F108" s="7"/>
      <c r="G108" s="8"/>
      <c r="H108" s="8"/>
      <c r="I108" s="8"/>
    </row>
    <row r="109" spans="1:16" ht="14">
      <c r="B109" s="15" t="s">
        <v>12</v>
      </c>
      <c r="E109" s="7"/>
      <c r="F109" s="7"/>
      <c r="G109" s="8"/>
      <c r="H109" s="8"/>
      <c r="I109" s="8"/>
    </row>
    <row r="110" spans="1:16">
      <c r="E110" s="7"/>
      <c r="F110" s="7"/>
      <c r="G110" s="8"/>
      <c r="H110" s="8"/>
      <c r="I110" s="8"/>
    </row>
    <row r="111" spans="1:16">
      <c r="E111" s="7"/>
      <c r="F111" s="7"/>
      <c r="G111" s="8"/>
      <c r="H111" s="8"/>
      <c r="I111" s="8"/>
    </row>
    <row r="112" spans="1:16">
      <c r="A112" s="5" t="s">
        <v>15</v>
      </c>
      <c r="F112" s="16"/>
      <c r="I112" s="14"/>
    </row>
    <row r="113" spans="5:6">
      <c r="E113" s="16"/>
      <c r="F113" s="16"/>
    </row>
    <row r="114" spans="5:6">
      <c r="E114" s="16"/>
      <c r="F114" s="16"/>
    </row>
    <row r="115" spans="5:6">
      <c r="E115" s="16"/>
      <c r="F115" s="16"/>
    </row>
    <row r="116" spans="5:6">
      <c r="E116" s="16"/>
      <c r="F116" s="16"/>
    </row>
    <row r="117" spans="5:6">
      <c r="E117" s="16"/>
      <c r="F117" s="16"/>
    </row>
    <row r="118" spans="5:6">
      <c r="E118" s="16"/>
      <c r="F118" s="16"/>
    </row>
    <row r="119" spans="5:6">
      <c r="E119" s="16"/>
      <c r="F119" s="16"/>
    </row>
    <row r="120" spans="5:6">
      <c r="E120" s="16"/>
      <c r="F120" s="16"/>
    </row>
  </sheetData>
  <pageMargins left="0.75" right="0.75" top="1" bottom="1" header="0.5" footer="0.5"/>
  <pageSetup orientation="portrait" r:id="rId1"/>
  <headerFooter alignWithMargins="0"/>
  <ignoredErrors>
    <ignoredError sqref="K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B832-82F3-4345-85BA-51505574DBBC}">
  <dimension ref="A1:N122"/>
  <sheetViews>
    <sheetView tabSelected="1" workbookViewId="0">
      <selection activeCell="K8" sqref="K8"/>
    </sheetView>
  </sheetViews>
  <sheetFormatPr baseColWidth="10" defaultColWidth="11" defaultRowHeight="14"/>
  <cols>
    <col min="1" max="2" width="11" customWidth="1"/>
    <col min="3" max="3" width="10.83203125" customWidth="1"/>
    <col min="4" max="6" width="11" customWidth="1"/>
    <col min="7" max="8" width="10.83203125" style="63" customWidth="1"/>
    <col min="9" max="9" width="16" style="63" customWidth="1"/>
    <col min="10" max="10" width="13.6640625" style="63" customWidth="1"/>
    <col min="11" max="11" width="30" customWidth="1"/>
    <col min="12" max="13" width="11" customWidth="1"/>
    <col min="14" max="14" width="15" bestFit="1" customWidth="1"/>
  </cols>
  <sheetData>
    <row r="1" spans="1:14" ht="45">
      <c r="A1" s="3" t="s">
        <v>0</v>
      </c>
      <c r="B1" s="3" t="s">
        <v>13</v>
      </c>
      <c r="C1" s="4" t="s">
        <v>1</v>
      </c>
      <c r="D1" s="4" t="s">
        <v>2</v>
      </c>
      <c r="E1" s="3" t="s">
        <v>3</v>
      </c>
      <c r="F1" s="3" t="s">
        <v>4</v>
      </c>
      <c r="G1" s="62" t="s">
        <v>67</v>
      </c>
      <c r="H1" s="62" t="s">
        <v>68</v>
      </c>
      <c r="I1" s="62" t="s">
        <v>69</v>
      </c>
      <c r="J1" s="62" t="s">
        <v>70</v>
      </c>
      <c r="K1" s="62" t="s">
        <v>71</v>
      </c>
    </row>
    <row r="2" spans="1:14">
      <c r="A2" s="5">
        <v>1</v>
      </c>
      <c r="B2" s="5">
        <v>1</v>
      </c>
      <c r="C2" s="6">
        <v>1470</v>
      </c>
      <c r="D2" s="6">
        <v>1512</v>
      </c>
      <c r="E2" s="7">
        <f t="shared" ref="E2:E65" si="0">C2/D2</f>
        <v>0.97222222222222221</v>
      </c>
      <c r="F2" s="7">
        <v>0.86477254160930794</v>
      </c>
      <c r="I2" s="63">
        <f>C2-AVERAGE($C$2:$C$8)</f>
        <v>273</v>
      </c>
      <c r="K2" s="5">
        <f>E2/F2</f>
        <v>1.1242519569515408</v>
      </c>
    </row>
    <row r="3" spans="1:14">
      <c r="A3" s="5"/>
      <c r="B3" s="5">
        <v>2</v>
      </c>
      <c r="C3" s="6">
        <v>870</v>
      </c>
      <c r="D3" s="6">
        <v>864</v>
      </c>
      <c r="E3" s="7">
        <f t="shared" si="0"/>
        <v>1.0069444444444444</v>
      </c>
      <c r="F3" s="7">
        <v>0.91058524219765746</v>
      </c>
      <c r="I3" s="63">
        <f>C3-AVERAGE($C$2:$C$8)</f>
        <v>-327</v>
      </c>
      <c r="K3" s="5">
        <f>E3/F3</f>
        <v>1.1058211771741746</v>
      </c>
    </row>
    <row r="4" spans="1:14" ht="15">
      <c r="A4" s="5"/>
      <c r="B4" s="5">
        <v>3</v>
      </c>
      <c r="C4" s="6">
        <v>986</v>
      </c>
      <c r="D4" s="6">
        <v>827</v>
      </c>
      <c r="E4" s="7">
        <f t="shared" si="0"/>
        <v>1.1922611850060461</v>
      </c>
      <c r="F4" s="7">
        <v>0.97288319361211051</v>
      </c>
      <c r="I4" s="63">
        <f t="shared" ref="I4:I8" si="1">C4-AVERAGE($C$2:$C$8)</f>
        <v>-211</v>
      </c>
      <c r="K4" s="5">
        <f t="shared" ref="K3:K66" si="2">E4/F4</f>
        <v>1.2254926314221044</v>
      </c>
      <c r="M4" s="64" t="s">
        <v>72</v>
      </c>
      <c r="N4" s="65">
        <v>0.50096423594876716</v>
      </c>
    </row>
    <row r="5" spans="1:14" ht="15">
      <c r="A5" s="5"/>
      <c r="B5" s="5">
        <v>4</v>
      </c>
      <c r="C5" s="6">
        <v>1247</v>
      </c>
      <c r="D5" s="6">
        <v>952</v>
      </c>
      <c r="E5" s="7">
        <f t="shared" si="0"/>
        <v>1.3098739495798319</v>
      </c>
      <c r="F5" s="7">
        <v>1.0125249125445135</v>
      </c>
      <c r="I5" s="63">
        <f t="shared" si="1"/>
        <v>50</v>
      </c>
      <c r="K5" s="5">
        <f t="shared" si="2"/>
        <v>1.2936708355037596</v>
      </c>
      <c r="M5" s="64" t="s">
        <v>73</v>
      </c>
      <c r="N5" s="65">
        <v>1</v>
      </c>
    </row>
    <row r="6" spans="1:14" ht="15">
      <c r="A6" s="5"/>
      <c r="B6" s="5">
        <v>5</v>
      </c>
      <c r="C6" s="6">
        <v>1109</v>
      </c>
      <c r="D6" s="6">
        <v>740</v>
      </c>
      <c r="E6" s="7">
        <f t="shared" si="0"/>
        <v>1.4986486486486486</v>
      </c>
      <c r="F6" s="7">
        <v>1.067881308670606</v>
      </c>
      <c r="I6" s="63">
        <f t="shared" si="1"/>
        <v>-88</v>
      </c>
      <c r="K6" s="5">
        <f t="shared" si="2"/>
        <v>1.4033850358466338</v>
      </c>
      <c r="M6" s="64" t="s">
        <v>74</v>
      </c>
      <c r="N6" s="65">
        <v>1</v>
      </c>
    </row>
    <row r="7" spans="1:14">
      <c r="A7" s="5"/>
      <c r="B7" s="5">
        <v>6</v>
      </c>
      <c r="C7" s="6">
        <v>1197</v>
      </c>
      <c r="D7" s="6">
        <v>908</v>
      </c>
      <c r="E7" s="7">
        <f t="shared" si="0"/>
        <v>1.3182819383259912</v>
      </c>
      <c r="F7" s="7">
        <v>1.1227265356633715</v>
      </c>
      <c r="I7" s="63">
        <f t="shared" si="1"/>
        <v>0</v>
      </c>
      <c r="K7" s="5">
        <f t="shared" si="2"/>
        <v>1.1741790155044962</v>
      </c>
    </row>
    <row r="8" spans="1:14">
      <c r="A8" s="28"/>
      <c r="B8" s="28">
        <v>7</v>
      </c>
      <c r="C8" s="29">
        <v>1500</v>
      </c>
      <c r="D8" s="29">
        <v>1311</v>
      </c>
      <c r="E8" s="30">
        <f t="shared" si="0"/>
        <v>1.1441647597254005</v>
      </c>
      <c r="F8" s="30">
        <v>1.0486262657024321</v>
      </c>
      <c r="G8" s="66">
        <f>C8-I8</f>
        <v>1197</v>
      </c>
      <c r="H8" s="66">
        <v>0</v>
      </c>
      <c r="I8" s="66">
        <f t="shared" si="1"/>
        <v>303</v>
      </c>
      <c r="J8" s="66"/>
      <c r="K8" s="28">
        <f t="shared" si="2"/>
        <v>1.0911082405121439</v>
      </c>
      <c r="M8" t="s">
        <v>52</v>
      </c>
      <c r="N8" s="67">
        <f>SUMXMY2(B9:B88,C9:C88)/COUNT(J9:J88)</f>
        <v>2422953.7875000001</v>
      </c>
    </row>
    <row r="9" spans="1:14">
      <c r="A9" s="5">
        <v>2</v>
      </c>
      <c r="B9" s="5">
        <v>1</v>
      </c>
      <c r="C9" s="6">
        <v>1854</v>
      </c>
      <c r="D9" s="6">
        <v>2034</v>
      </c>
      <c r="E9" s="7">
        <f t="shared" si="0"/>
        <v>0.91150442477876104</v>
      </c>
      <c r="F9" s="7">
        <v>0.86477254160930794</v>
      </c>
      <c r="G9" s="63">
        <f>$N$4*(C9-I2)+(1-$N$4)*(G8+H8)</f>
        <v>1389.3702666043266</v>
      </c>
      <c r="H9" s="63">
        <f>$N$5*(G9-G8)+(1-$N$5)*H8</f>
        <v>192.37026660432662</v>
      </c>
      <c r="I9" s="63">
        <f>$N$6*(C9-G9)+(1-$N$6)*I2</f>
        <v>464.62973339567338</v>
      </c>
      <c r="J9" s="63">
        <f>SUM(G8:I8)</f>
        <v>1500</v>
      </c>
      <c r="K9" s="5">
        <f t="shared" si="2"/>
        <v>1.0540395085654395</v>
      </c>
    </row>
    <row r="10" spans="1:14">
      <c r="A10" s="5"/>
      <c r="B10" s="5">
        <v>2</v>
      </c>
      <c r="C10" s="6">
        <v>1489</v>
      </c>
      <c r="D10" s="6">
        <v>1584</v>
      </c>
      <c r="E10" s="7">
        <f t="shared" si="0"/>
        <v>0.94002525252525249</v>
      </c>
      <c r="F10" s="7">
        <v>0.91058524219765746</v>
      </c>
      <c r="G10" s="63">
        <f t="shared" ref="G10:G73" si="3">$N$4*(C10-I3)+(1-$N$4)*(G9+H9)</f>
        <v>1699.0961480035457</v>
      </c>
      <c r="H10" s="63">
        <f t="shared" ref="H10:H73" si="4">$N$5*(G10-G9)+(1-$N$5)*H9</f>
        <v>309.72588139921913</v>
      </c>
      <c r="I10" s="63">
        <f>$N$6*(C10-G10)+(1-$N$6)*I3</f>
        <v>-210.09614800354575</v>
      </c>
      <c r="J10" s="63">
        <f>SUM(G9:I9)</f>
        <v>2046.3702666043266</v>
      </c>
      <c r="K10" s="5">
        <f t="shared" si="2"/>
        <v>1.0323308669669879</v>
      </c>
    </row>
    <row r="11" spans="1:14">
      <c r="A11" s="5"/>
      <c r="B11" s="5">
        <v>3</v>
      </c>
      <c r="C11" s="6">
        <v>1792</v>
      </c>
      <c r="D11" s="6">
        <v>1682</v>
      </c>
      <c r="E11" s="7">
        <f t="shared" si="0"/>
        <v>1.0653983353151011</v>
      </c>
      <c r="F11" s="7">
        <v>0.97288319361211051</v>
      </c>
      <c r="G11" s="63">
        <f t="shared" si="3"/>
        <v>2005.9054008913376</v>
      </c>
      <c r="H11" s="63">
        <f t="shared" si="4"/>
        <v>306.8092528877919</v>
      </c>
      <c r="I11" s="63">
        <f t="shared" ref="I11:I74" si="5">$N$6*(C11-G11)+(1-$N$6)*I4</f>
        <v>-213.90540089133765</v>
      </c>
      <c r="J11" s="63">
        <f t="shared" ref="J11:J70" si="6">SUM(G10:I10)</f>
        <v>1798.7258813992191</v>
      </c>
      <c r="K11" s="5">
        <f t="shared" si="2"/>
        <v>1.095093781360845</v>
      </c>
    </row>
    <row r="12" spans="1:14">
      <c r="A12" s="5"/>
      <c r="B12" s="5">
        <v>4</v>
      </c>
      <c r="C12" s="6">
        <v>1708</v>
      </c>
      <c r="D12" s="6">
        <v>1684</v>
      </c>
      <c r="E12" s="7">
        <f t="shared" si="0"/>
        <v>1.0142517814726841</v>
      </c>
      <c r="F12" s="7">
        <v>1.0125249125445135</v>
      </c>
      <c r="G12" s="63">
        <f t="shared" si="3"/>
        <v>1984.7260274842063</v>
      </c>
      <c r="H12" s="63">
        <f t="shared" si="4"/>
        <v>-21.179373407131379</v>
      </c>
      <c r="I12" s="63">
        <f t="shared" si="5"/>
        <v>-276.72602748420627</v>
      </c>
      <c r="J12" s="63">
        <f t="shared" si="6"/>
        <v>2098.8092528877919</v>
      </c>
      <c r="K12" s="5">
        <f t="shared" si="2"/>
        <v>1.001705507594703</v>
      </c>
    </row>
    <row r="13" spans="1:14">
      <c r="A13" s="5"/>
      <c r="B13" s="5">
        <v>5</v>
      </c>
      <c r="C13" s="6">
        <v>1787</v>
      </c>
      <c r="D13" s="6">
        <v>1600</v>
      </c>
      <c r="E13" s="7">
        <f t="shared" si="0"/>
        <v>1.1168750000000001</v>
      </c>
      <c r="F13" s="7">
        <v>1.067881308670606</v>
      </c>
      <c r="G13" s="63">
        <f t="shared" si="3"/>
        <v>1919.1879471715333</v>
      </c>
      <c r="H13" s="63">
        <f t="shared" si="4"/>
        <v>-65.538080312672946</v>
      </c>
      <c r="I13" s="63">
        <f t="shared" si="5"/>
        <v>-132.18794717153332</v>
      </c>
      <c r="J13" s="63">
        <f t="shared" si="6"/>
        <v>1686.8206265928686</v>
      </c>
      <c r="K13" s="5">
        <f t="shared" si="2"/>
        <v>1.0458793415818708</v>
      </c>
    </row>
    <row r="14" spans="1:14">
      <c r="A14" s="5"/>
      <c r="B14" s="5">
        <v>6</v>
      </c>
      <c r="C14" s="6">
        <v>1314</v>
      </c>
      <c r="D14" s="6">
        <v>1077</v>
      </c>
      <c r="E14" s="7">
        <f t="shared" si="0"/>
        <v>1.2200557103064067</v>
      </c>
      <c r="F14" s="7">
        <v>1.1227265356633715</v>
      </c>
      <c r="G14" s="63">
        <f t="shared" si="3"/>
        <v>1583.3045836280576</v>
      </c>
      <c r="H14" s="63">
        <f t="shared" si="4"/>
        <v>-335.88336354347575</v>
      </c>
      <c r="I14" s="63">
        <f t="shared" si="5"/>
        <v>-269.30458362805757</v>
      </c>
      <c r="J14" s="63">
        <f t="shared" si="6"/>
        <v>1721.4619196873271</v>
      </c>
      <c r="K14" s="5">
        <f t="shared" si="2"/>
        <v>1.0866900100348367</v>
      </c>
    </row>
    <row r="15" spans="1:14">
      <c r="A15" s="5"/>
      <c r="B15" s="5">
        <v>7</v>
      </c>
      <c r="C15" s="6">
        <v>1136</v>
      </c>
      <c r="D15" s="6">
        <v>956</v>
      </c>
      <c r="E15" s="7">
        <f t="shared" si="0"/>
        <v>1.1882845188284519</v>
      </c>
      <c r="F15" s="7">
        <v>1.0486262657024321</v>
      </c>
      <c r="G15" s="63">
        <f t="shared" si="3"/>
        <v>1039.8110102039534</v>
      </c>
      <c r="H15" s="63">
        <f t="shared" si="4"/>
        <v>-543.49357342410417</v>
      </c>
      <c r="I15" s="63">
        <f t="shared" si="5"/>
        <v>96.188989796046599</v>
      </c>
      <c r="J15" s="63">
        <f t="shared" si="6"/>
        <v>978.11663645652425</v>
      </c>
      <c r="K15" s="5">
        <f t="shared" si="2"/>
        <v>1.1331821047153232</v>
      </c>
    </row>
    <row r="16" spans="1:14">
      <c r="A16" s="5">
        <v>3</v>
      </c>
      <c r="B16" s="5">
        <v>1</v>
      </c>
      <c r="C16" s="6">
        <v>1537</v>
      </c>
      <c r="D16" s="6">
        <v>1455</v>
      </c>
      <c r="E16" s="7">
        <f t="shared" si="0"/>
        <v>1.0563573883161512</v>
      </c>
      <c r="F16" s="7">
        <v>0.86477254160930794</v>
      </c>
      <c r="G16" s="63">
        <f>$N$4*(C16-I9)+(1-$N$4)*(G15+H15)</f>
        <v>784.89930253899377</v>
      </c>
      <c r="H16" s="63">
        <f t="shared" si="4"/>
        <v>-254.91170766495964</v>
      </c>
      <c r="I16" s="63">
        <f>$N$6*(C16-G16)+(1-$N$6)*I9</f>
        <v>752.10069746100623</v>
      </c>
      <c r="J16" s="63">
        <f t="shared" si="6"/>
        <v>592.50642657589583</v>
      </c>
      <c r="K16" s="5">
        <f t="shared" si="2"/>
        <v>1.2215436285133561</v>
      </c>
    </row>
    <row r="17" spans="1:11">
      <c r="A17" s="5"/>
      <c r="B17" s="5">
        <v>2</v>
      </c>
      <c r="C17" s="6">
        <v>1132</v>
      </c>
      <c r="D17" s="6">
        <v>1001</v>
      </c>
      <c r="E17" s="7">
        <f t="shared" si="0"/>
        <v>1.1308691308691308</v>
      </c>
      <c r="F17" s="7">
        <v>0.91058524219765746</v>
      </c>
      <c r="G17" s="63">
        <f>$N$4*(C17-I10)+(1-$N$4)*(G16+H16)</f>
        <v>936.82493570001873</v>
      </c>
      <c r="H17" s="63">
        <f t="shared" si="4"/>
        <v>151.92563316102496</v>
      </c>
      <c r="I17" s="63">
        <f>$N$6*(C17-G17)+(1-$N$6)*I10</f>
        <v>195.17506429998127</v>
      </c>
      <c r="J17" s="63">
        <f t="shared" si="6"/>
        <v>1282.0882923350405</v>
      </c>
      <c r="K17" s="5">
        <f t="shared" si="2"/>
        <v>1.2419146263998611</v>
      </c>
    </row>
    <row r="18" spans="1:11">
      <c r="A18" s="5"/>
      <c r="B18" s="5">
        <v>3</v>
      </c>
      <c r="C18" s="6">
        <v>1368</v>
      </c>
      <c r="D18" s="6">
        <v>1131</v>
      </c>
      <c r="E18" s="7">
        <f t="shared" si="0"/>
        <v>1.209549071618037</v>
      </c>
      <c r="F18" s="7">
        <v>0.97288319361211051</v>
      </c>
      <c r="G18" s="63">
        <f t="shared" si="3"/>
        <v>1335.8035024935425</v>
      </c>
      <c r="H18" s="63">
        <f t="shared" si="4"/>
        <v>398.97856679352378</v>
      </c>
      <c r="I18" s="63">
        <f t="shared" si="5"/>
        <v>32.19649750645749</v>
      </c>
      <c r="J18" s="63">
        <f t="shared" si="6"/>
        <v>1283.925633161025</v>
      </c>
      <c r="K18" s="5">
        <f t="shared" si="2"/>
        <v>1.2432623767784865</v>
      </c>
    </row>
    <row r="19" spans="1:11">
      <c r="A19" s="5"/>
      <c r="B19" s="5">
        <v>4</v>
      </c>
      <c r="C19" s="6">
        <v>1488</v>
      </c>
      <c r="D19" s="6">
        <v>1151</v>
      </c>
      <c r="E19" s="7">
        <f t="shared" si="0"/>
        <v>1.2927888792354474</v>
      </c>
      <c r="F19" s="7">
        <v>1.0125249125445135</v>
      </c>
      <c r="G19" s="63">
        <f t="shared" si="3"/>
        <v>1749.7829214265785</v>
      </c>
      <c r="H19" s="63">
        <f t="shared" si="4"/>
        <v>413.97941893303596</v>
      </c>
      <c r="I19" s="63">
        <f t="shared" si="5"/>
        <v>-261.78292142657847</v>
      </c>
      <c r="J19" s="63">
        <f t="shared" si="6"/>
        <v>1766.9785667935239</v>
      </c>
      <c r="K19" s="5">
        <f t="shared" si="2"/>
        <v>1.2767971071315372</v>
      </c>
    </row>
    <row r="20" spans="1:11">
      <c r="A20" s="5"/>
      <c r="B20" s="5">
        <v>5</v>
      </c>
      <c r="C20" s="6">
        <v>1392</v>
      </c>
      <c r="D20" s="6">
        <v>942</v>
      </c>
      <c r="E20" s="7">
        <f t="shared" si="0"/>
        <v>1.4777070063694266</v>
      </c>
      <c r="F20" s="7">
        <v>1.067881308670606</v>
      </c>
      <c r="G20" s="63">
        <f t="shared" si="3"/>
        <v>1843.3584431437509</v>
      </c>
      <c r="H20" s="63">
        <f t="shared" si="4"/>
        <v>93.575521717172478</v>
      </c>
      <c r="I20" s="63">
        <f t="shared" si="5"/>
        <v>-451.35844314375095</v>
      </c>
      <c r="J20" s="63">
        <f t="shared" si="6"/>
        <v>1901.979418933036</v>
      </c>
      <c r="K20" s="5">
        <f t="shared" si="2"/>
        <v>1.383774577166266</v>
      </c>
    </row>
    <row r="21" spans="1:11">
      <c r="A21" s="5"/>
      <c r="B21" s="5">
        <v>6</v>
      </c>
      <c r="C21" s="6">
        <v>1321</v>
      </c>
      <c r="D21" s="6">
        <v>884</v>
      </c>
      <c r="E21" s="7">
        <f t="shared" si="0"/>
        <v>1.494343891402715</v>
      </c>
      <c r="F21" s="7">
        <v>1.1227265356633715</v>
      </c>
      <c r="G21" s="63">
        <f t="shared" si="3"/>
        <v>1763.285041734207</v>
      </c>
      <c r="H21" s="63">
        <f t="shared" si="4"/>
        <v>-80.073401409543976</v>
      </c>
      <c r="I21" s="63">
        <f t="shared" si="5"/>
        <v>-442.28504173420697</v>
      </c>
      <c r="J21" s="63">
        <f t="shared" si="6"/>
        <v>1485.5755217171725</v>
      </c>
      <c r="K21" s="5">
        <f t="shared" si="2"/>
        <v>1.3309954329348512</v>
      </c>
    </row>
    <row r="22" spans="1:11">
      <c r="A22" s="5"/>
      <c r="B22" s="5">
        <v>7</v>
      </c>
      <c r="C22" s="6">
        <v>1469</v>
      </c>
      <c r="D22" s="6">
        <v>1315</v>
      </c>
      <c r="E22" s="7">
        <f t="shared" si="0"/>
        <v>1.1171102661596959</v>
      </c>
      <c r="F22" s="7">
        <v>1.0486262657024321</v>
      </c>
      <c r="G22" s="63">
        <f t="shared" si="3"/>
        <v>1527.7120258182258</v>
      </c>
      <c r="H22" s="63">
        <f t="shared" si="4"/>
        <v>-235.57301591598116</v>
      </c>
      <c r="I22" s="63">
        <f t="shared" si="5"/>
        <v>-58.712025818225811</v>
      </c>
      <c r="J22" s="63">
        <f t="shared" si="6"/>
        <v>1240.926598590456</v>
      </c>
      <c r="K22" s="5">
        <f t="shared" si="2"/>
        <v>1.0653083016296461</v>
      </c>
    </row>
    <row r="23" spans="1:11">
      <c r="A23" s="5">
        <v>4</v>
      </c>
      <c r="B23" s="5">
        <v>1</v>
      </c>
      <c r="C23" s="6">
        <v>1795</v>
      </c>
      <c r="D23" s="6">
        <v>1885</v>
      </c>
      <c r="E23" s="7">
        <f t="shared" si="0"/>
        <v>0.95225464190981435</v>
      </c>
      <c r="F23" s="7">
        <v>0.86477254160930794</v>
      </c>
      <c r="G23" s="63">
        <f t="shared" si="3"/>
        <v>1167.2788303349193</v>
      </c>
      <c r="H23" s="63">
        <f t="shared" si="4"/>
        <v>-360.43319548330646</v>
      </c>
      <c r="I23" s="63">
        <f t="shared" si="5"/>
        <v>627.72116966508065</v>
      </c>
      <c r="J23" s="63">
        <f t="shared" si="6"/>
        <v>1233.4269840840188</v>
      </c>
      <c r="K23" s="5">
        <f t="shared" si="2"/>
        <v>1.1011619773885346</v>
      </c>
    </row>
    <row r="24" spans="1:11">
      <c r="A24" s="5"/>
      <c r="B24" s="5">
        <v>2</v>
      </c>
      <c r="C24" s="6">
        <v>1780</v>
      </c>
      <c r="D24" s="6">
        <v>1963</v>
      </c>
      <c r="E24" s="7">
        <f t="shared" si="0"/>
        <v>0.90677534386143654</v>
      </c>
      <c r="F24" s="7">
        <v>0.91058524219765746</v>
      </c>
      <c r="G24" s="63">
        <f t="shared" si="3"/>
        <v>1196.5854408850905</v>
      </c>
      <c r="H24" s="63">
        <f t="shared" si="4"/>
        <v>29.306610550171172</v>
      </c>
      <c r="I24" s="63">
        <f t="shared" si="5"/>
        <v>583.41455911490948</v>
      </c>
      <c r="J24" s="63">
        <f t="shared" si="6"/>
        <v>1434.5668045166935</v>
      </c>
      <c r="K24" s="5">
        <f t="shared" si="2"/>
        <v>0.99581598936632676</v>
      </c>
    </row>
    <row r="25" spans="1:11">
      <c r="A25" s="5"/>
      <c r="B25" s="5">
        <v>3</v>
      </c>
      <c r="C25" s="6">
        <v>1841</v>
      </c>
      <c r="D25" s="6">
        <v>2006</v>
      </c>
      <c r="E25" s="7">
        <f t="shared" si="0"/>
        <v>0.91774675972083752</v>
      </c>
      <c r="F25" s="7">
        <v>0.97288319361211051</v>
      </c>
      <c r="G25" s="63">
        <f t="shared" si="3"/>
        <v>1517.9098411404605</v>
      </c>
      <c r="H25" s="63">
        <f t="shared" si="4"/>
        <v>321.32440025536994</v>
      </c>
      <c r="I25" s="63">
        <f t="shared" si="5"/>
        <v>323.09015885953954</v>
      </c>
      <c r="J25" s="63">
        <f t="shared" si="6"/>
        <v>1809.3066105501712</v>
      </c>
      <c r="K25" s="5">
        <f t="shared" si="2"/>
        <v>0.94332676907845125</v>
      </c>
    </row>
    <row r="26" spans="1:11">
      <c r="A26" s="5"/>
      <c r="B26" s="5">
        <v>4</v>
      </c>
      <c r="C26" s="6">
        <v>1774</v>
      </c>
      <c r="D26" s="6">
        <v>1855</v>
      </c>
      <c r="E26" s="7">
        <f t="shared" si="0"/>
        <v>0.95633423180592991</v>
      </c>
      <c r="F26" s="7">
        <v>1.0125249125445135</v>
      </c>
      <c r="G26" s="63">
        <f t="shared" si="3"/>
        <v>1937.6981007141726</v>
      </c>
      <c r="H26" s="63">
        <f t="shared" si="4"/>
        <v>419.78825957371214</v>
      </c>
      <c r="I26" s="63">
        <f t="shared" si="5"/>
        <v>-163.6981007141726</v>
      </c>
      <c r="J26" s="63">
        <f t="shared" si="6"/>
        <v>2162.3244002553702</v>
      </c>
      <c r="K26" s="5">
        <f t="shared" si="2"/>
        <v>0.9445043968376301</v>
      </c>
    </row>
    <row r="27" spans="1:11">
      <c r="A27" s="5"/>
      <c r="B27" s="5">
        <v>5</v>
      </c>
      <c r="C27" s="6">
        <v>1835</v>
      </c>
      <c r="D27" s="6">
        <v>1962</v>
      </c>
      <c r="E27" s="7">
        <f t="shared" si="0"/>
        <v>0.93527013251783897</v>
      </c>
      <c r="F27" s="7">
        <v>1.067881308670606</v>
      </c>
      <c r="G27" s="63">
        <f t="shared" si="3"/>
        <v>2321.8538176211468</v>
      </c>
      <c r="H27" s="63">
        <f t="shared" si="4"/>
        <v>384.15571690697425</v>
      </c>
      <c r="I27" s="63">
        <f t="shared" si="5"/>
        <v>-486.85381762114685</v>
      </c>
      <c r="J27" s="63">
        <f t="shared" si="6"/>
        <v>2193.7882595737124</v>
      </c>
      <c r="K27" s="5">
        <f t="shared" si="2"/>
        <v>0.87581843124695824</v>
      </c>
    </row>
    <row r="28" spans="1:11">
      <c r="A28" s="5"/>
      <c r="B28" s="5">
        <v>6</v>
      </c>
      <c r="C28" s="6">
        <v>1847</v>
      </c>
      <c r="D28" s="6">
        <v>2019</v>
      </c>
      <c r="E28" s="7">
        <f t="shared" si="0"/>
        <v>0.91480931154036649</v>
      </c>
      <c r="F28" s="7">
        <v>1.1227265356633715</v>
      </c>
      <c r="G28" s="63">
        <f t="shared" si="3"/>
        <v>2497.2454673944803</v>
      </c>
      <c r="H28" s="63">
        <f t="shared" si="4"/>
        <v>175.39164977333348</v>
      </c>
      <c r="I28" s="63">
        <f t="shared" si="5"/>
        <v>-650.24546739448033</v>
      </c>
      <c r="J28" s="63">
        <f t="shared" si="6"/>
        <v>2219.1557169069742</v>
      </c>
      <c r="K28" s="5">
        <f t="shared" si="2"/>
        <v>0.81481044803118008</v>
      </c>
    </row>
    <row r="29" spans="1:11">
      <c r="A29" s="5"/>
      <c r="B29" s="5">
        <v>7</v>
      </c>
      <c r="C29" s="6">
        <v>1833</v>
      </c>
      <c r="D29" s="6">
        <v>2052</v>
      </c>
      <c r="E29" s="7">
        <f t="shared" si="0"/>
        <v>0.89327485380116955</v>
      </c>
      <c r="F29" s="7">
        <v>1.0486262657024321</v>
      </c>
      <c r="G29" s="63">
        <f t="shared" si="3"/>
        <v>2281.4215754466463</v>
      </c>
      <c r="H29" s="63">
        <f t="shared" si="4"/>
        <v>-215.823891947834</v>
      </c>
      <c r="I29" s="63">
        <f t="shared" si="5"/>
        <v>-448.42157544664633</v>
      </c>
      <c r="J29" s="63">
        <f t="shared" si="6"/>
        <v>2022.3916497733335</v>
      </c>
      <c r="K29" s="5">
        <f t="shared" si="2"/>
        <v>0.85185245021761979</v>
      </c>
    </row>
    <row r="30" spans="1:11">
      <c r="A30" s="5">
        <v>5</v>
      </c>
      <c r="B30" s="5">
        <v>1</v>
      </c>
      <c r="C30" s="6">
        <v>1847</v>
      </c>
      <c r="D30" s="6">
        <v>2018</v>
      </c>
      <c r="E30" s="7">
        <f t="shared" si="0"/>
        <v>0.91526263627353821</v>
      </c>
      <c r="F30" s="7">
        <v>0.86477254160930794</v>
      </c>
      <c r="G30" s="63">
        <f t="shared" si="3"/>
        <v>1641.6222058545259</v>
      </c>
      <c r="H30" s="63">
        <f t="shared" si="4"/>
        <v>-639.79936959212046</v>
      </c>
      <c r="I30" s="63">
        <f t="shared" si="5"/>
        <v>205.37779414547413</v>
      </c>
      <c r="J30" s="63">
        <f t="shared" si="6"/>
        <v>1617.176108052166</v>
      </c>
      <c r="K30" s="5">
        <f t="shared" si="2"/>
        <v>1.0583854045252989</v>
      </c>
    </row>
    <row r="31" spans="1:11">
      <c r="A31" s="5"/>
      <c r="B31" s="5">
        <v>2</v>
      </c>
      <c r="C31" s="6">
        <v>1680</v>
      </c>
      <c r="D31" s="6">
        <v>1706</v>
      </c>
      <c r="E31" s="7">
        <f t="shared" si="0"/>
        <v>0.98475967174677603</v>
      </c>
      <c r="F31" s="7">
        <v>0.91058524219765746</v>
      </c>
      <c r="G31" s="63">
        <f t="shared" si="3"/>
        <v>1049.2955120837239</v>
      </c>
      <c r="H31" s="63">
        <f t="shared" si="4"/>
        <v>-592.32669377080197</v>
      </c>
      <c r="I31" s="63">
        <f t="shared" si="5"/>
        <v>630.70448791627609</v>
      </c>
      <c r="J31" s="63">
        <f t="shared" si="6"/>
        <v>1207.2006304078795</v>
      </c>
      <c r="K31" s="5">
        <f t="shared" si="2"/>
        <v>1.0814579746209172</v>
      </c>
    </row>
    <row r="32" spans="1:11">
      <c r="A32" s="5"/>
      <c r="B32" s="5">
        <v>3</v>
      </c>
      <c r="C32" s="6">
        <v>1680</v>
      </c>
      <c r="D32" s="6">
        <v>1874</v>
      </c>
      <c r="E32" s="7">
        <f t="shared" si="0"/>
        <v>0.89647812166488794</v>
      </c>
      <c r="F32" s="7">
        <v>0.97288319361211051</v>
      </c>
      <c r="G32" s="63">
        <f t="shared" si="3"/>
        <v>907.80708521267184</v>
      </c>
      <c r="H32" s="63">
        <f t="shared" si="4"/>
        <v>-141.48842687105207</v>
      </c>
      <c r="I32" s="63">
        <f t="shared" si="5"/>
        <v>772.19291478732816</v>
      </c>
      <c r="J32" s="63">
        <f t="shared" si="6"/>
        <v>1087.673306229198</v>
      </c>
      <c r="K32" s="5">
        <f t="shared" si="2"/>
        <v>0.92146531829422751</v>
      </c>
    </row>
    <row r="33" spans="1:11">
      <c r="A33" s="5"/>
      <c r="B33" s="5">
        <v>4</v>
      </c>
      <c r="C33" s="6">
        <v>1798</v>
      </c>
      <c r="D33" s="6">
        <v>1827</v>
      </c>
      <c r="E33" s="7">
        <f t="shared" si="0"/>
        <v>0.98412698412698407</v>
      </c>
      <c r="F33" s="7">
        <v>1.0125249125445135</v>
      </c>
      <c r="G33" s="63">
        <f t="shared" si="3"/>
        <v>1365.1610073586489</v>
      </c>
      <c r="H33" s="63">
        <f t="shared" si="4"/>
        <v>457.35392214597709</v>
      </c>
      <c r="I33" s="63">
        <f t="shared" si="5"/>
        <v>432.83899264135107</v>
      </c>
      <c r="J33" s="63">
        <f t="shared" si="6"/>
        <v>1538.5115731289479</v>
      </c>
      <c r="K33" s="5">
        <f t="shared" si="2"/>
        <v>0.97195335337857081</v>
      </c>
    </row>
    <row r="34" spans="1:11">
      <c r="A34" s="5"/>
      <c r="B34" s="5">
        <v>5</v>
      </c>
      <c r="C34" s="6">
        <v>1843</v>
      </c>
      <c r="D34" s="6">
        <v>1734</v>
      </c>
      <c r="E34" s="7">
        <f t="shared" si="0"/>
        <v>1.0628604382929643</v>
      </c>
      <c r="F34" s="7">
        <v>1.067881308670606</v>
      </c>
      <c r="G34" s="63">
        <f t="shared" si="3"/>
        <v>2076.6735679570156</v>
      </c>
      <c r="H34" s="63">
        <f t="shared" si="4"/>
        <v>711.51256059836669</v>
      </c>
      <c r="I34" s="63">
        <f t="shared" si="5"/>
        <v>-233.67356795701562</v>
      </c>
      <c r="J34" s="63">
        <f t="shared" si="6"/>
        <v>2255.3539221459769</v>
      </c>
      <c r="K34" s="5">
        <f t="shared" si="2"/>
        <v>0.9952982879868062</v>
      </c>
    </row>
    <row r="35" spans="1:11">
      <c r="A35" s="5"/>
      <c r="B35" s="5">
        <v>6</v>
      </c>
      <c r="C35" s="6">
        <v>1322</v>
      </c>
      <c r="D35" s="6">
        <v>1124</v>
      </c>
      <c r="E35" s="7">
        <f t="shared" si="0"/>
        <v>1.1761565836298933</v>
      </c>
      <c r="F35" s="7">
        <v>1.1227265356633715</v>
      </c>
      <c r="G35" s="63">
        <f t="shared" si="3"/>
        <v>2379.4290386573794</v>
      </c>
      <c r="H35" s="63">
        <f t="shared" si="4"/>
        <v>302.75547070036373</v>
      </c>
      <c r="I35" s="63">
        <f t="shared" si="5"/>
        <v>-1057.4290386573794</v>
      </c>
      <c r="J35" s="63">
        <f t="shared" si="6"/>
        <v>2554.5125605983667</v>
      </c>
      <c r="K35" s="5">
        <f t="shared" si="2"/>
        <v>1.0475895476496886</v>
      </c>
    </row>
    <row r="36" spans="1:11">
      <c r="A36" s="5"/>
      <c r="B36" s="5">
        <v>7</v>
      </c>
      <c r="C36" s="6">
        <v>1022</v>
      </c>
      <c r="D36" s="6">
        <v>803</v>
      </c>
      <c r="E36" s="7">
        <f t="shared" si="0"/>
        <v>1.2727272727272727</v>
      </c>
      <c r="F36" s="7">
        <v>1.0486262657024321</v>
      </c>
      <c r="G36" s="63">
        <f t="shared" si="3"/>
        <v>2075.134617019934</v>
      </c>
      <c r="H36" s="63">
        <f t="shared" si="4"/>
        <v>-304.29442163744534</v>
      </c>
      <c r="I36" s="63">
        <f t="shared" si="5"/>
        <v>-1053.134617019934</v>
      </c>
      <c r="J36" s="63">
        <f t="shared" si="6"/>
        <v>1624.7554707003637</v>
      </c>
      <c r="K36" s="5">
        <f t="shared" si="2"/>
        <v>1.2137091300824174</v>
      </c>
    </row>
    <row r="37" spans="1:11">
      <c r="A37" s="5">
        <v>6</v>
      </c>
      <c r="B37" s="5">
        <v>1</v>
      </c>
      <c r="C37" s="6">
        <v>1298</v>
      </c>
      <c r="D37" s="6">
        <v>1356</v>
      </c>
      <c r="E37" s="7">
        <f t="shared" si="0"/>
        <v>0.95722713864306785</v>
      </c>
      <c r="F37" s="7">
        <v>0.86477254160930794</v>
      </c>
      <c r="G37" s="63">
        <f t="shared" si="3"/>
        <v>1431.0772384519037</v>
      </c>
      <c r="H37" s="63">
        <f t="shared" si="4"/>
        <v>-644.05737856803034</v>
      </c>
      <c r="I37" s="63">
        <f t="shared" si="5"/>
        <v>-133.07723845190367</v>
      </c>
      <c r="J37" s="63">
        <f t="shared" si="6"/>
        <v>717.70557836255466</v>
      </c>
      <c r="K37" s="5">
        <f t="shared" si="2"/>
        <v>1.1069120405484956</v>
      </c>
    </row>
    <row r="38" spans="1:11">
      <c r="A38" s="5"/>
      <c r="B38" s="5">
        <v>2</v>
      </c>
      <c r="C38" s="6">
        <v>956</v>
      </c>
      <c r="D38" s="6">
        <v>848</v>
      </c>
      <c r="E38" s="7">
        <f t="shared" si="0"/>
        <v>1.1273584905660377</v>
      </c>
      <c r="F38" s="7">
        <v>0.91058524219765746</v>
      </c>
      <c r="G38" s="63">
        <f t="shared" si="3"/>
        <v>555.71247476922861</v>
      </c>
      <c r="H38" s="63">
        <f t="shared" si="4"/>
        <v>-875.36476368267506</v>
      </c>
      <c r="I38" s="63">
        <f t="shared" si="5"/>
        <v>400.28752523077139</v>
      </c>
      <c r="J38" s="63">
        <f t="shared" si="6"/>
        <v>653.94262143196966</v>
      </c>
      <c r="K38" s="5">
        <f t="shared" si="2"/>
        <v>1.2380592593892774</v>
      </c>
    </row>
    <row r="39" spans="1:11">
      <c r="A39" s="5"/>
      <c r="B39" s="5">
        <v>3</v>
      </c>
      <c r="C39" s="6">
        <v>1236</v>
      </c>
      <c r="D39" s="6">
        <v>966</v>
      </c>
      <c r="E39" s="7">
        <f t="shared" si="0"/>
        <v>1.2795031055900621</v>
      </c>
      <c r="F39" s="7">
        <v>0.97288319361211051</v>
      </c>
      <c r="G39" s="63">
        <f t="shared" si="3"/>
        <v>72.832837842543711</v>
      </c>
      <c r="H39" s="63">
        <f t="shared" si="4"/>
        <v>-482.8796369266849</v>
      </c>
      <c r="I39" s="63">
        <f t="shared" si="5"/>
        <v>1163.1671621574562</v>
      </c>
      <c r="J39" s="63">
        <f t="shared" si="6"/>
        <v>80.635236317324939</v>
      </c>
      <c r="K39" s="5">
        <f t="shared" si="2"/>
        <v>1.3151662131602215</v>
      </c>
    </row>
    <row r="40" spans="1:11">
      <c r="A40" s="5"/>
      <c r="B40" s="5">
        <v>4</v>
      </c>
      <c r="C40" s="6">
        <v>1306</v>
      </c>
      <c r="D40" s="6">
        <v>909</v>
      </c>
      <c r="E40" s="7">
        <f t="shared" si="0"/>
        <v>1.4367436743674367</v>
      </c>
      <c r="F40" s="7">
        <v>1.0125249125445135</v>
      </c>
      <c r="G40" s="63">
        <f t="shared" si="3"/>
        <v>232.79441923396465</v>
      </c>
      <c r="H40" s="63">
        <f t="shared" si="4"/>
        <v>159.96158139142094</v>
      </c>
      <c r="I40" s="63">
        <f t="shared" si="5"/>
        <v>1073.2055807660354</v>
      </c>
      <c r="J40" s="63">
        <f t="shared" si="6"/>
        <v>753.12036307331505</v>
      </c>
      <c r="K40" s="5">
        <f t="shared" si="2"/>
        <v>1.4189711843798938</v>
      </c>
    </row>
    <row r="41" spans="1:11">
      <c r="A41" s="5"/>
      <c r="B41" s="5">
        <v>5</v>
      </c>
      <c r="C41" s="6">
        <v>1176</v>
      </c>
      <c r="D41" s="6">
        <v>798</v>
      </c>
      <c r="E41" s="7">
        <f t="shared" si="0"/>
        <v>1.4736842105263157</v>
      </c>
      <c r="F41" s="7">
        <v>1.067881308670606</v>
      </c>
      <c r="G41" s="63">
        <f t="shared" si="3"/>
        <v>902.19533276655466</v>
      </c>
      <c r="H41" s="63">
        <f t="shared" si="4"/>
        <v>669.40091353259004</v>
      </c>
      <c r="I41" s="63">
        <f t="shared" si="5"/>
        <v>273.80466723344534</v>
      </c>
      <c r="J41" s="63">
        <f t="shared" si="6"/>
        <v>1465.9615813914211</v>
      </c>
      <c r="K41" s="5">
        <f t="shared" si="2"/>
        <v>1.3800074957402235</v>
      </c>
    </row>
    <row r="42" spans="1:11">
      <c r="A42" s="5"/>
      <c r="B42" s="5">
        <v>6</v>
      </c>
      <c r="C42" s="6">
        <v>1134</v>
      </c>
      <c r="D42" s="6">
        <v>731</v>
      </c>
      <c r="E42" s="7">
        <f t="shared" si="0"/>
        <v>1.5512995896032831</v>
      </c>
      <c r="F42" s="7">
        <v>1.1227265356633715</v>
      </c>
      <c r="G42" s="63">
        <f t="shared" si="3"/>
        <v>1882.1103075388787</v>
      </c>
      <c r="H42" s="63">
        <f t="shared" si="4"/>
        <v>979.91497477232406</v>
      </c>
      <c r="I42" s="63">
        <f t="shared" si="5"/>
        <v>-748.11030753887871</v>
      </c>
      <c r="J42" s="63">
        <f t="shared" si="6"/>
        <v>1845.40091353259</v>
      </c>
      <c r="K42" s="5">
        <f t="shared" si="2"/>
        <v>1.3817252379152916</v>
      </c>
    </row>
    <row r="43" spans="1:11">
      <c r="A43" s="5"/>
      <c r="B43" s="5">
        <v>7</v>
      </c>
      <c r="C43" s="6">
        <v>1164</v>
      </c>
      <c r="D43" s="6">
        <v>869</v>
      </c>
      <c r="E43" s="7">
        <f t="shared" si="0"/>
        <v>1.3394706559263521</v>
      </c>
      <c r="F43" s="7">
        <v>1.0486262657024321</v>
      </c>
      <c r="G43" s="63">
        <f t="shared" si="3"/>
        <v>2538.95812290307</v>
      </c>
      <c r="H43" s="63">
        <f t="shared" si="4"/>
        <v>656.84781536419132</v>
      </c>
      <c r="I43" s="63">
        <f t="shared" si="5"/>
        <v>-1374.95812290307</v>
      </c>
      <c r="J43" s="63">
        <f t="shared" si="6"/>
        <v>2113.9149747723241</v>
      </c>
      <c r="K43" s="5">
        <f t="shared" si="2"/>
        <v>1.2773575293091626</v>
      </c>
    </row>
    <row r="44" spans="1:11">
      <c r="A44" s="5">
        <v>7</v>
      </c>
      <c r="B44" s="5">
        <v>1</v>
      </c>
      <c r="C44" s="6">
        <v>1486</v>
      </c>
      <c r="D44" s="6">
        <v>1372</v>
      </c>
      <c r="E44" s="7">
        <f t="shared" si="0"/>
        <v>1.0830903790087463</v>
      </c>
      <c r="F44" s="7">
        <v>0.86477254160930794</v>
      </c>
      <c r="G44" s="63">
        <f t="shared" si="3"/>
        <v>2405.9212498657675</v>
      </c>
      <c r="H44" s="63">
        <f t="shared" si="4"/>
        <v>-133.03687303730248</v>
      </c>
      <c r="I44" s="63">
        <f t="shared" si="5"/>
        <v>-919.92124986576755</v>
      </c>
      <c r="J44" s="63">
        <f t="shared" si="6"/>
        <v>1820.8478153641913</v>
      </c>
      <c r="K44" s="5">
        <f t="shared" si="2"/>
        <v>1.2524569489604254</v>
      </c>
    </row>
    <row r="45" spans="1:11">
      <c r="A45" s="5"/>
      <c r="B45" s="5">
        <v>2</v>
      </c>
      <c r="C45" s="6">
        <v>870</v>
      </c>
      <c r="D45" s="6">
        <v>760</v>
      </c>
      <c r="E45" s="7">
        <f t="shared" si="0"/>
        <v>1.1447368421052631</v>
      </c>
      <c r="F45" s="7">
        <v>0.91058524219765746</v>
      </c>
      <c r="G45" s="63">
        <f t="shared" si="3"/>
        <v>1369.5597426290747</v>
      </c>
      <c r="H45" s="63">
        <f t="shared" si="4"/>
        <v>-1036.3615072366929</v>
      </c>
      <c r="I45" s="63">
        <f t="shared" si="5"/>
        <v>-499.55974262907466</v>
      </c>
      <c r="J45" s="63">
        <f t="shared" si="6"/>
        <v>1352.9631269626975</v>
      </c>
      <c r="K45" s="5">
        <f t="shared" si="2"/>
        <v>1.2571440751032721</v>
      </c>
    </row>
    <row r="46" spans="1:11">
      <c r="A46" s="5"/>
      <c r="B46" s="5">
        <v>3</v>
      </c>
      <c r="C46" s="6">
        <v>1392</v>
      </c>
      <c r="D46" s="6">
        <v>1144</v>
      </c>
      <c r="E46" s="7">
        <f t="shared" si="0"/>
        <v>1.2167832167832169</v>
      </c>
      <c r="F46" s="7">
        <v>0.97288319361211051</v>
      </c>
      <c r="G46" s="63">
        <f t="shared" si="3"/>
        <v>280.91490374933784</v>
      </c>
      <c r="H46" s="63">
        <f t="shared" si="4"/>
        <v>-1088.6448388797369</v>
      </c>
      <c r="I46" s="63">
        <f t="shared" si="5"/>
        <v>1111.0850962506622</v>
      </c>
      <c r="J46" s="63">
        <f t="shared" si="6"/>
        <v>-166.36150723669289</v>
      </c>
      <c r="K46" s="5">
        <f t="shared" si="2"/>
        <v>1.2506981565439084</v>
      </c>
    </row>
    <row r="47" spans="1:11">
      <c r="A47" s="5"/>
      <c r="B47" s="5">
        <v>4</v>
      </c>
      <c r="C47" s="6">
        <v>1747</v>
      </c>
      <c r="D47" s="6">
        <v>1450</v>
      </c>
      <c r="E47" s="7">
        <f t="shared" si="0"/>
        <v>1.2048275862068965</v>
      </c>
      <c r="F47" s="7">
        <v>1.0125249125445135</v>
      </c>
      <c r="G47" s="63">
        <f t="shared" si="3"/>
        <v>-65.539218906765086</v>
      </c>
      <c r="H47" s="63">
        <f t="shared" si="4"/>
        <v>-346.45412265610292</v>
      </c>
      <c r="I47" s="63">
        <f t="shared" si="5"/>
        <v>1812.5392189067652</v>
      </c>
      <c r="J47" s="63">
        <f t="shared" si="6"/>
        <v>303.35516112026312</v>
      </c>
      <c r="K47" s="5">
        <f t="shared" si="2"/>
        <v>1.1899238935061054</v>
      </c>
    </row>
    <row r="48" spans="1:11">
      <c r="A48" s="5"/>
      <c r="B48" s="5">
        <v>5</v>
      </c>
      <c r="C48" s="6">
        <v>1861</v>
      </c>
      <c r="D48" s="6">
        <v>1739</v>
      </c>
      <c r="E48" s="7">
        <f t="shared" si="0"/>
        <v>1.0701552616446233</v>
      </c>
      <c r="F48" s="7">
        <v>1.067881308670606</v>
      </c>
      <c r="G48" s="63">
        <f t="shared" si="3"/>
        <v>589.52868518999992</v>
      </c>
      <c r="H48" s="63">
        <f t="shared" si="4"/>
        <v>655.06790409676501</v>
      </c>
      <c r="I48" s="63">
        <f t="shared" si="5"/>
        <v>1271.47131481</v>
      </c>
      <c r="J48" s="63">
        <f t="shared" si="6"/>
        <v>1400.5458773438972</v>
      </c>
      <c r="K48" s="5">
        <f t="shared" si="2"/>
        <v>1.0021294061011781</v>
      </c>
    </row>
    <row r="49" spans="1:11">
      <c r="A49" s="5"/>
      <c r="B49" s="5">
        <v>6</v>
      </c>
      <c r="C49" s="6">
        <v>1797</v>
      </c>
      <c r="D49" s="6">
        <v>1491</v>
      </c>
      <c r="E49" s="7">
        <f t="shared" si="0"/>
        <v>1.2052313883299799</v>
      </c>
      <c r="F49" s="7">
        <v>1.1227265356633715</v>
      </c>
      <c r="G49" s="63">
        <f t="shared" si="3"/>
        <v>1896.1074504918254</v>
      </c>
      <c r="H49" s="63">
        <f t="shared" si="4"/>
        <v>1306.5787653018256</v>
      </c>
      <c r="I49" s="63">
        <f t="shared" si="5"/>
        <v>-99.107450491825375</v>
      </c>
      <c r="J49" s="63">
        <f t="shared" si="6"/>
        <v>2516.0679040967648</v>
      </c>
      <c r="K49" s="5">
        <f t="shared" si="2"/>
        <v>1.0734861518329213</v>
      </c>
    </row>
    <row r="50" spans="1:11">
      <c r="A50" s="5"/>
      <c r="B50" s="5">
        <v>7</v>
      </c>
      <c r="C50" s="6">
        <v>1719</v>
      </c>
      <c r="D50" s="6">
        <v>1477</v>
      </c>
      <c r="E50" s="7">
        <f t="shared" si="0"/>
        <v>1.1638456330399458</v>
      </c>
      <c r="F50" s="7">
        <v>1.0486262657024321</v>
      </c>
      <c r="G50" s="63">
        <f t="shared" si="3"/>
        <v>3148.2173298125545</v>
      </c>
      <c r="H50" s="63">
        <f t="shared" si="4"/>
        <v>1252.1098793207291</v>
      </c>
      <c r="I50" s="63">
        <f t="shared" si="5"/>
        <v>-1429.2173298125545</v>
      </c>
      <c r="J50" s="63">
        <f t="shared" si="6"/>
        <v>3103.578765301826</v>
      </c>
      <c r="K50" s="5">
        <f t="shared" si="2"/>
        <v>1.1098764842213187</v>
      </c>
    </row>
    <row r="51" spans="1:11">
      <c r="A51" s="5">
        <v>8</v>
      </c>
      <c r="B51" s="5">
        <v>1</v>
      </c>
      <c r="C51" s="6">
        <v>1729</v>
      </c>
      <c r="D51" s="6">
        <v>1801</v>
      </c>
      <c r="E51" s="7">
        <f t="shared" si="0"/>
        <v>0.96002220988339815</v>
      </c>
      <c r="F51" s="7">
        <v>0.86477254160930794</v>
      </c>
      <c r="G51" s="63">
        <f t="shared" si="3"/>
        <v>3522.9354609127149</v>
      </c>
      <c r="H51" s="63">
        <f t="shared" si="4"/>
        <v>374.71813110016046</v>
      </c>
      <c r="I51" s="63">
        <f t="shared" si="5"/>
        <v>-1793.9354609127149</v>
      </c>
      <c r="J51" s="63">
        <f t="shared" si="6"/>
        <v>2971.1098793207293</v>
      </c>
      <c r="K51" s="5">
        <f t="shared" si="2"/>
        <v>1.1101441866977348</v>
      </c>
    </row>
    <row r="52" spans="1:11">
      <c r="A52" s="5"/>
      <c r="B52" s="5">
        <v>2</v>
      </c>
      <c r="C52" s="6">
        <v>1251</v>
      </c>
      <c r="D52" s="6">
        <v>1096</v>
      </c>
      <c r="E52" s="7">
        <f t="shared" si="0"/>
        <v>1.1414233576642336</v>
      </c>
      <c r="F52" s="7">
        <v>0.91058524219765746</v>
      </c>
      <c r="G52" s="63">
        <f t="shared" si="3"/>
        <v>2822.0363622460222</v>
      </c>
      <c r="H52" s="63">
        <f t="shared" si="4"/>
        <v>-700.89909866669268</v>
      </c>
      <c r="I52" s="63">
        <f t="shared" si="5"/>
        <v>-1571.0363622460222</v>
      </c>
      <c r="J52" s="63">
        <f t="shared" si="6"/>
        <v>2103.7181311001605</v>
      </c>
      <c r="K52" s="5">
        <f t="shared" si="2"/>
        <v>1.2535052236399731</v>
      </c>
    </row>
    <row r="53" spans="1:11">
      <c r="A53" s="5"/>
      <c r="B53" s="5">
        <v>3</v>
      </c>
      <c r="C53" s="6">
        <v>1682</v>
      </c>
      <c r="D53" s="6">
        <v>1605</v>
      </c>
      <c r="E53" s="7">
        <f t="shared" si="0"/>
        <v>1.0479750778816199</v>
      </c>
      <c r="F53" s="7">
        <v>0.97288319361211051</v>
      </c>
      <c r="G53" s="63">
        <f t="shared" si="3"/>
        <v>1344.5313035364029</v>
      </c>
      <c r="H53" s="63">
        <f t="shared" si="4"/>
        <v>-1477.5050587096193</v>
      </c>
      <c r="I53" s="63">
        <f t="shared" si="5"/>
        <v>337.4686964635971</v>
      </c>
      <c r="J53" s="63">
        <f t="shared" si="6"/>
        <v>550.10090133330732</v>
      </c>
      <c r="K53" s="5">
        <f t="shared" si="2"/>
        <v>1.0771848920431126</v>
      </c>
    </row>
    <row r="54" spans="1:11">
      <c r="A54" s="5"/>
      <c r="B54" s="5">
        <v>4</v>
      </c>
      <c r="C54" s="6">
        <v>1795</v>
      </c>
      <c r="D54" s="6">
        <v>1788</v>
      </c>
      <c r="E54" s="7">
        <f t="shared" si="0"/>
        <v>1.0039149888143177</v>
      </c>
      <c r="F54" s="7">
        <v>1.0125249125445135</v>
      </c>
      <c r="G54" s="63">
        <f t="shared" si="3"/>
        <v>-75.145180910393435</v>
      </c>
      <c r="H54" s="63">
        <f t="shared" si="4"/>
        <v>-1419.6764844467964</v>
      </c>
      <c r="I54" s="63">
        <f t="shared" si="5"/>
        <v>1870.1451809103935</v>
      </c>
      <c r="J54" s="63">
        <f t="shared" si="6"/>
        <v>204.49494129038067</v>
      </c>
      <c r="K54" s="5">
        <f t="shared" si="2"/>
        <v>0.99149658085097514</v>
      </c>
    </row>
    <row r="55" spans="1:11">
      <c r="A55" s="5"/>
      <c r="B55" s="5">
        <v>5</v>
      </c>
      <c r="C55" s="6">
        <v>1814</v>
      </c>
      <c r="D55" s="6">
        <v>1836</v>
      </c>
      <c r="E55" s="7">
        <f t="shared" si="0"/>
        <v>0.98801742919389979</v>
      </c>
      <c r="F55" s="7">
        <v>1.067881308670606</v>
      </c>
      <c r="G55" s="63">
        <f t="shared" si="3"/>
        <v>-474.18200363536391</v>
      </c>
      <c r="H55" s="63">
        <f t="shared" si="4"/>
        <v>-399.03682272497048</v>
      </c>
      <c r="I55" s="63">
        <f t="shared" si="5"/>
        <v>2288.1820036353638</v>
      </c>
      <c r="J55" s="63">
        <f t="shared" si="6"/>
        <v>375.32351555320361</v>
      </c>
      <c r="K55" s="5">
        <f t="shared" si="2"/>
        <v>0.92521277521363499</v>
      </c>
    </row>
    <row r="56" spans="1:11">
      <c r="A56" s="5"/>
      <c r="B56" s="5">
        <v>6</v>
      </c>
      <c r="C56" s="6">
        <v>1772</v>
      </c>
      <c r="D56" s="6">
        <v>1626</v>
      </c>
      <c r="E56" s="7">
        <f t="shared" si="0"/>
        <v>1.089790897908979</v>
      </c>
      <c r="F56" s="7">
        <v>1.1227265356633715</v>
      </c>
      <c r="G56" s="63">
        <f t="shared" si="3"/>
        <v>501.59049011703269</v>
      </c>
      <c r="H56" s="63">
        <f t="shared" si="4"/>
        <v>975.7724937523966</v>
      </c>
      <c r="I56" s="63">
        <f t="shared" si="5"/>
        <v>1270.4095098829673</v>
      </c>
      <c r="J56" s="63">
        <f t="shared" si="6"/>
        <v>1414.9631772750295</v>
      </c>
      <c r="K56" s="5">
        <f t="shared" si="2"/>
        <v>0.9706645948873629</v>
      </c>
    </row>
    <row r="57" spans="1:11">
      <c r="A57" s="5"/>
      <c r="B57" s="5">
        <v>7</v>
      </c>
      <c r="C57" s="6">
        <v>1885</v>
      </c>
      <c r="D57" s="6">
        <v>1479</v>
      </c>
      <c r="E57" s="7">
        <f t="shared" si="0"/>
        <v>1.2745098039215685</v>
      </c>
      <c r="F57" s="7">
        <v>1.0486262657024321</v>
      </c>
      <c r="G57" s="63">
        <f t="shared" si="3"/>
        <v>2397.5613178339995</v>
      </c>
      <c r="H57" s="63">
        <f t="shared" si="4"/>
        <v>1895.9708277169668</v>
      </c>
      <c r="I57" s="63">
        <f t="shared" si="5"/>
        <v>-512.56131783399951</v>
      </c>
      <c r="J57" s="63">
        <f t="shared" si="6"/>
        <v>2747.7724937523963</v>
      </c>
      <c r="K57" s="5">
        <f t="shared" si="2"/>
        <v>1.2154090028136251</v>
      </c>
    </row>
    <row r="58" spans="1:11">
      <c r="A58" s="5">
        <v>9</v>
      </c>
      <c r="B58" s="5">
        <v>1</v>
      </c>
      <c r="C58" s="6">
        <v>1924</v>
      </c>
      <c r="D58" s="6">
        <v>2105</v>
      </c>
      <c r="E58" s="7">
        <f t="shared" si="0"/>
        <v>0.91401425178147266</v>
      </c>
      <c r="F58" s="7">
        <v>0.86477254160930794</v>
      </c>
      <c r="G58" s="63">
        <f t="shared" si="3"/>
        <v>4005.1787922165213</v>
      </c>
      <c r="H58" s="63">
        <f t="shared" si="4"/>
        <v>1607.6174743825218</v>
      </c>
      <c r="I58" s="63">
        <f t="shared" si="5"/>
        <v>-2081.1787922165213</v>
      </c>
      <c r="J58" s="63">
        <f t="shared" si="6"/>
        <v>3780.9708277169671</v>
      </c>
      <c r="K58" s="5">
        <f t="shared" si="2"/>
        <v>1.0569418058539739</v>
      </c>
    </row>
    <row r="59" spans="1:11">
      <c r="A59" s="5"/>
      <c r="B59" s="5">
        <v>2</v>
      </c>
      <c r="C59" s="6">
        <v>1591</v>
      </c>
      <c r="D59" s="6">
        <v>1720</v>
      </c>
      <c r="E59" s="7">
        <f t="shared" si="0"/>
        <v>0.92500000000000004</v>
      </c>
      <c r="F59" s="7">
        <v>0.91058524219765746</v>
      </c>
      <c r="G59" s="63">
        <f t="shared" si="3"/>
        <v>4385.0532036209588</v>
      </c>
      <c r="H59" s="63">
        <f t="shared" si="4"/>
        <v>379.87441140443752</v>
      </c>
      <c r="I59" s="63">
        <f t="shared" si="5"/>
        <v>-2794.0532036209588</v>
      </c>
      <c r="J59" s="63">
        <f t="shared" si="6"/>
        <v>3531.6174743825222</v>
      </c>
      <c r="K59" s="5">
        <f t="shared" si="2"/>
        <v>1.015830212411035</v>
      </c>
    </row>
    <row r="60" spans="1:11">
      <c r="A60" s="5"/>
      <c r="B60" s="5">
        <v>3</v>
      </c>
      <c r="C60" s="6">
        <v>1727</v>
      </c>
      <c r="D60" s="6">
        <v>1554</v>
      </c>
      <c r="E60" s="7">
        <f t="shared" si="0"/>
        <v>1.1113256113256114</v>
      </c>
      <c r="F60" s="7">
        <v>0.97288319361211051</v>
      </c>
      <c r="G60" s="63">
        <f t="shared" si="3"/>
        <v>3073.9747808160259</v>
      </c>
      <c r="H60" s="63">
        <f t="shared" si="4"/>
        <v>-1311.0784228049329</v>
      </c>
      <c r="I60" s="63">
        <f t="shared" si="5"/>
        <v>-1346.9747808160259</v>
      </c>
      <c r="J60" s="63">
        <f t="shared" si="6"/>
        <v>1970.8744114044375</v>
      </c>
      <c r="K60" s="5">
        <f t="shared" si="2"/>
        <v>1.1423011710167315</v>
      </c>
    </row>
    <row r="61" spans="1:11">
      <c r="A61" s="5"/>
      <c r="B61" s="5">
        <v>4</v>
      </c>
      <c r="C61" s="6">
        <v>1772</v>
      </c>
      <c r="D61" s="6">
        <v>1561</v>
      </c>
      <c r="E61" s="7">
        <f t="shared" si="0"/>
        <v>1.1351697629724535</v>
      </c>
      <c r="F61" s="7">
        <v>1.0125249125445135</v>
      </c>
      <c r="G61" s="63">
        <f t="shared" si="3"/>
        <v>830.58110539637266</v>
      </c>
      <c r="H61" s="63">
        <f t="shared" si="4"/>
        <v>-2243.3936754196534</v>
      </c>
      <c r="I61" s="63">
        <f t="shared" si="5"/>
        <v>941.41889460362734</v>
      </c>
      <c r="J61" s="63">
        <f t="shared" si="6"/>
        <v>415.92157719506713</v>
      </c>
      <c r="K61" s="5">
        <f t="shared" si="2"/>
        <v>1.1211277361262439</v>
      </c>
    </row>
    <row r="62" spans="1:11">
      <c r="A62" s="5"/>
      <c r="B62" s="5">
        <v>5</v>
      </c>
      <c r="C62" s="6">
        <v>1748</v>
      </c>
      <c r="D62" s="6">
        <v>1563</v>
      </c>
      <c r="E62" s="7">
        <f t="shared" si="0"/>
        <v>1.1183621241202815</v>
      </c>
      <c r="F62" s="7">
        <v>1.067881308670606</v>
      </c>
      <c r="G62" s="63">
        <f t="shared" si="3"/>
        <v>-975.65586506721797</v>
      </c>
      <c r="H62" s="63">
        <f t="shared" si="4"/>
        <v>-1806.2369704635908</v>
      </c>
      <c r="I62" s="63">
        <f t="shared" si="5"/>
        <v>2723.6558650672177</v>
      </c>
      <c r="J62" s="63">
        <f t="shared" si="6"/>
        <v>-471.3936754196535</v>
      </c>
      <c r="K62" s="5">
        <f t="shared" si="2"/>
        <v>1.0472719346614638</v>
      </c>
    </row>
    <row r="63" spans="1:11">
      <c r="A63" s="5"/>
      <c r="B63" s="5">
        <v>6</v>
      </c>
      <c r="C63" s="6">
        <v>1748</v>
      </c>
      <c r="D63" s="6">
        <v>1594</v>
      </c>
      <c r="E63" s="7">
        <f t="shared" si="0"/>
        <v>1.0966122961104141</v>
      </c>
      <c r="F63" s="7">
        <v>1.1227265356633715</v>
      </c>
      <c r="G63" s="63">
        <f t="shared" si="3"/>
        <v>-1149.0082617098915</v>
      </c>
      <c r="H63" s="63">
        <f t="shared" si="4"/>
        <v>-173.35239664267351</v>
      </c>
      <c r="I63" s="63">
        <f t="shared" si="5"/>
        <v>2897.0082617098915</v>
      </c>
      <c r="J63" s="63">
        <f t="shared" si="6"/>
        <v>-58.236970463591206</v>
      </c>
      <c r="K63" s="5">
        <f t="shared" si="2"/>
        <v>0.97674033816478056</v>
      </c>
    </row>
    <row r="64" spans="1:11">
      <c r="A64" s="5"/>
      <c r="B64" s="5">
        <v>7</v>
      </c>
      <c r="C64" s="6">
        <v>1643</v>
      </c>
      <c r="D64" s="6">
        <v>1708</v>
      </c>
      <c r="E64" s="7">
        <f t="shared" si="0"/>
        <v>0.96194379391100704</v>
      </c>
      <c r="F64" s="7">
        <v>1.0486262657024321</v>
      </c>
      <c r="G64" s="63">
        <f t="shared" si="3"/>
        <v>419.95386713716368</v>
      </c>
      <c r="H64" s="63">
        <f t="shared" si="4"/>
        <v>1568.9621288470553</v>
      </c>
      <c r="I64" s="63">
        <f t="shared" si="5"/>
        <v>1223.0461328628362</v>
      </c>
      <c r="J64" s="63">
        <f t="shared" si="6"/>
        <v>1574.6476033573265</v>
      </c>
      <c r="K64" s="5">
        <f t="shared" si="2"/>
        <v>0.91733711558964237</v>
      </c>
    </row>
    <row r="65" spans="1:11">
      <c r="A65" s="5">
        <v>10</v>
      </c>
      <c r="B65" s="5">
        <v>1</v>
      </c>
      <c r="C65" s="6">
        <v>1765</v>
      </c>
      <c r="D65" s="6">
        <v>2086</v>
      </c>
      <c r="E65" s="7">
        <f t="shared" si="0"/>
        <v>0.84611697027804411</v>
      </c>
      <c r="F65" s="7">
        <v>0.86477254160930794</v>
      </c>
      <c r="G65" s="63">
        <f t="shared" si="3"/>
        <v>2919.3382336548052</v>
      </c>
      <c r="H65" s="63">
        <f t="shared" si="4"/>
        <v>2499.3843665176414</v>
      </c>
      <c r="I65" s="63">
        <f t="shared" si="5"/>
        <v>-1154.3382336548052</v>
      </c>
      <c r="J65" s="63">
        <f t="shared" si="6"/>
        <v>3211.9621288470553</v>
      </c>
      <c r="K65" s="5">
        <f t="shared" si="2"/>
        <v>0.97842719277771406</v>
      </c>
    </row>
    <row r="66" spans="1:11">
      <c r="A66" s="5"/>
      <c r="B66" s="5">
        <v>2</v>
      </c>
      <c r="C66" s="6">
        <v>1748</v>
      </c>
      <c r="D66" s="6">
        <v>1816</v>
      </c>
      <c r="E66" s="7">
        <f t="shared" ref="E66:E90" si="7">C66/D66</f>
        <v>0.9625550660792952</v>
      </c>
      <c r="F66" s="7">
        <v>0.91058524219765746</v>
      </c>
      <c r="G66" s="63">
        <f t="shared" si="3"/>
        <v>4979.5425857493638</v>
      </c>
      <c r="H66" s="63">
        <f t="shared" si="4"/>
        <v>2060.2043520945585</v>
      </c>
      <c r="I66" s="63">
        <f t="shared" si="5"/>
        <v>-3231.5425857493638</v>
      </c>
      <c r="J66" s="63">
        <f t="shared" si="6"/>
        <v>4264.384366517641</v>
      </c>
      <c r="K66" s="5">
        <f t="shared" si="2"/>
        <v>1.0570729916028629</v>
      </c>
    </row>
    <row r="67" spans="1:11">
      <c r="A67" s="5"/>
      <c r="B67" s="5">
        <v>3</v>
      </c>
      <c r="C67" s="6">
        <v>1795</v>
      </c>
      <c r="D67" s="6">
        <v>1668</v>
      </c>
      <c r="E67" s="7">
        <f t="shared" si="7"/>
        <v>1.0761390887290168</v>
      </c>
      <c r="F67" s="7">
        <v>0.97288319361211051</v>
      </c>
      <c r="G67" s="63">
        <f t="shared" si="3"/>
        <v>5087.1024872960643</v>
      </c>
      <c r="H67" s="63">
        <f t="shared" si="4"/>
        <v>107.55990154670053</v>
      </c>
      <c r="I67" s="63">
        <f t="shared" si="5"/>
        <v>-3292.1024872960643</v>
      </c>
      <c r="J67" s="63">
        <f t="shared" si="6"/>
        <v>3808.2043520945581</v>
      </c>
      <c r="K67" s="5">
        <f t="shared" ref="K67:K88" si="8">E67/F67</f>
        <v>1.1061339077444012</v>
      </c>
    </row>
    <row r="68" spans="1:11">
      <c r="A68" s="5"/>
      <c r="B68" s="5">
        <v>4</v>
      </c>
      <c r="C68" s="6">
        <v>1672</v>
      </c>
      <c r="D68" s="6">
        <v>1461</v>
      </c>
      <c r="E68" s="7">
        <f t="shared" si="7"/>
        <v>1.1444216290212184</v>
      </c>
      <c r="F68" s="7">
        <v>1.0125249125445135</v>
      </c>
      <c r="G68" s="63">
        <f t="shared" si="3"/>
        <v>2958.3173194678511</v>
      </c>
      <c r="H68" s="63">
        <f t="shared" si="4"/>
        <v>-2128.7851678282132</v>
      </c>
      <c r="I68" s="63">
        <f t="shared" si="5"/>
        <v>-1286.3173194678511</v>
      </c>
      <c r="J68" s="63">
        <f t="shared" si="6"/>
        <v>1902.5599015467005</v>
      </c>
      <c r="K68" s="5">
        <f t="shared" si="8"/>
        <v>1.1302651567804327</v>
      </c>
    </row>
    <row r="69" spans="1:11">
      <c r="A69" s="5"/>
      <c r="B69" s="5">
        <v>5</v>
      </c>
      <c r="C69" s="6">
        <v>1345</v>
      </c>
      <c r="D69" s="6">
        <v>1027</v>
      </c>
      <c r="E69" s="7">
        <f t="shared" si="7"/>
        <v>1.3096397273612463</v>
      </c>
      <c r="F69" s="7">
        <v>1.067881308670606</v>
      </c>
      <c r="G69" s="63">
        <f t="shared" si="3"/>
        <v>-276.69107098113551</v>
      </c>
      <c r="H69" s="63">
        <f t="shared" si="4"/>
        <v>-3235.0083904489866</v>
      </c>
      <c r="I69" s="63">
        <f t="shared" si="5"/>
        <v>1621.6910709811355</v>
      </c>
      <c r="J69" s="63">
        <f t="shared" si="6"/>
        <v>-456.78516782821316</v>
      </c>
      <c r="K69" s="5">
        <f t="shared" si="8"/>
        <v>1.2263907203241555</v>
      </c>
    </row>
    <row r="70" spans="1:11">
      <c r="A70" s="5"/>
      <c r="B70" s="5">
        <v>6</v>
      </c>
      <c r="C70" s="6">
        <v>1273</v>
      </c>
      <c r="D70" s="6">
        <v>1042</v>
      </c>
      <c r="E70" s="7">
        <f t="shared" si="7"/>
        <v>1.2216890595009597</v>
      </c>
      <c r="F70" s="7">
        <v>1.1227265356633715</v>
      </c>
      <c r="G70" s="63">
        <f t="shared" si="3"/>
        <v>-2566.033681855065</v>
      </c>
      <c r="H70" s="63">
        <f t="shared" si="4"/>
        <v>-2289.3426108739295</v>
      </c>
      <c r="I70" s="63">
        <f t="shared" si="5"/>
        <v>3839.033681855065</v>
      </c>
      <c r="J70" s="63">
        <f t="shared" si="6"/>
        <v>-1890.0083904489866</v>
      </c>
      <c r="K70" s="5">
        <f t="shared" si="8"/>
        <v>1.0881448159405223</v>
      </c>
    </row>
    <row r="71" spans="1:11">
      <c r="A71" s="5"/>
      <c r="B71" s="5">
        <v>7</v>
      </c>
      <c r="C71" s="6">
        <v>1600</v>
      </c>
      <c r="D71" s="6">
        <v>1442</v>
      </c>
      <c r="E71" s="7">
        <f t="shared" si="7"/>
        <v>1.1095700416088765</v>
      </c>
      <c r="F71" s="7">
        <v>1.0486262657024321</v>
      </c>
      <c r="G71" s="63">
        <f t="shared" si="3"/>
        <v>-2234.1660119599537</v>
      </c>
      <c r="H71" s="63">
        <f t="shared" si="4"/>
        <v>331.86766989511125</v>
      </c>
      <c r="I71" s="63">
        <f t="shared" si="5"/>
        <v>3834.1660119599537</v>
      </c>
      <c r="J71" s="63">
        <f t="shared" ref="J71:J88" si="9">SUM(G70:I70)</f>
        <v>-1016.3426108739295</v>
      </c>
      <c r="K71" s="5">
        <f t="shared" si="8"/>
        <v>1.0581177278309166</v>
      </c>
    </row>
    <row r="72" spans="1:11">
      <c r="A72" s="5">
        <v>11</v>
      </c>
      <c r="B72" s="5">
        <v>1</v>
      </c>
      <c r="C72" s="6">
        <v>1773</v>
      </c>
      <c r="D72" s="6">
        <v>1941</v>
      </c>
      <c r="E72" s="7">
        <f t="shared" si="7"/>
        <v>0.91344667697063364</v>
      </c>
      <c r="F72" s="7">
        <v>0.86477254160930794</v>
      </c>
      <c r="G72" s="63">
        <f t="shared" si="3"/>
        <v>517.17685500077096</v>
      </c>
      <c r="H72" s="63">
        <f t="shared" si="4"/>
        <v>2751.3428669607247</v>
      </c>
      <c r="I72" s="63">
        <f t="shared" si="5"/>
        <v>1255.823144999229</v>
      </c>
      <c r="J72" s="63">
        <f t="shared" si="9"/>
        <v>1931.8676698951112</v>
      </c>
      <c r="K72" s="5">
        <f t="shared" si="8"/>
        <v>1.0562854774166917</v>
      </c>
    </row>
    <row r="73" spans="1:11">
      <c r="A73" s="5"/>
      <c r="B73" s="5">
        <v>2</v>
      </c>
      <c r="C73" s="6">
        <v>1292</v>
      </c>
      <c r="D73" s="6">
        <v>1401</v>
      </c>
      <c r="E73" s="7">
        <f t="shared" si="7"/>
        <v>0.92219842969307642</v>
      </c>
      <c r="F73" s="7">
        <v>0.91058524219765746</v>
      </c>
      <c r="G73" s="63">
        <f t="shared" si="3"/>
        <v>3897.2412920172187</v>
      </c>
      <c r="H73" s="63">
        <f t="shared" si="4"/>
        <v>3380.0644370164478</v>
      </c>
      <c r="I73" s="63">
        <f t="shared" si="5"/>
        <v>-2605.2412920172187</v>
      </c>
      <c r="J73" s="63">
        <f t="shared" si="9"/>
        <v>4524.3428669607247</v>
      </c>
      <c r="K73" s="5">
        <f t="shared" si="8"/>
        <v>1.0127535424002601</v>
      </c>
    </row>
    <row r="74" spans="1:11">
      <c r="A74" s="5"/>
      <c r="B74" s="5">
        <v>3</v>
      </c>
      <c r="C74" s="6">
        <v>1753</v>
      </c>
      <c r="D74" s="6">
        <v>1807</v>
      </c>
      <c r="E74" s="7">
        <f t="shared" si="7"/>
        <v>0.97011621472053122</v>
      </c>
      <c r="F74" s="7">
        <v>0.97288319361211051</v>
      </c>
      <c r="G74" s="63">
        <f t="shared" ref="G74:G99" si="10">$N$4*(C74-I67)+(1-$N$4)*(G73+H73)</f>
        <v>6159.0517375542277</v>
      </c>
      <c r="H74" s="63">
        <f t="shared" ref="H74:H99" si="11">$N$5*(G74-G73)+(1-$N$5)*H73</f>
        <v>2261.8104455370089</v>
      </c>
      <c r="I74" s="63">
        <f t="shared" si="5"/>
        <v>-4406.0517375542277</v>
      </c>
      <c r="J74" s="63">
        <f t="shared" si="9"/>
        <v>4672.0644370164482</v>
      </c>
      <c r="K74" s="5">
        <f t="shared" si="8"/>
        <v>0.99715589814918471</v>
      </c>
    </row>
    <row r="75" spans="1:11">
      <c r="A75" s="5"/>
      <c r="B75" s="5">
        <v>4</v>
      </c>
      <c r="C75" s="6">
        <v>1805</v>
      </c>
      <c r="D75" s="6">
        <v>1681</v>
      </c>
      <c r="E75" s="7">
        <f t="shared" si="7"/>
        <v>1.0737656157049376</v>
      </c>
      <c r="F75" s="7">
        <v>1.0125249125445135</v>
      </c>
      <c r="G75" s="63">
        <f t="shared" si="10"/>
        <v>5750.9508125314705</v>
      </c>
      <c r="H75" s="63">
        <f t="shared" si="11"/>
        <v>-408.10092502275711</v>
      </c>
      <c r="I75" s="63">
        <f t="shared" ref="I75:I99" si="12">$N$6*(C75-G75)+(1-$N$6)*I68</f>
        <v>-3945.9508125314705</v>
      </c>
      <c r="J75" s="63">
        <f t="shared" si="9"/>
        <v>4014.8104455370085</v>
      </c>
      <c r="K75" s="5">
        <f t="shared" si="8"/>
        <v>1.0604831569097137</v>
      </c>
    </row>
    <row r="76" spans="1:11">
      <c r="A76" s="5"/>
      <c r="B76" s="5">
        <v>5</v>
      </c>
      <c r="C76" s="6">
        <v>1601</v>
      </c>
      <c r="D76" s="6">
        <v>1413</v>
      </c>
      <c r="E76" s="7">
        <f t="shared" si="7"/>
        <v>1.1330502476999291</v>
      </c>
      <c r="F76" s="7">
        <v>1.067881308670606</v>
      </c>
      <c r="G76" s="63">
        <f t="shared" si="10"/>
        <v>2655.9076892589283</v>
      </c>
      <c r="H76" s="63">
        <f t="shared" si="11"/>
        <v>-3095.0431232725423</v>
      </c>
      <c r="I76" s="63">
        <f t="shared" si="12"/>
        <v>-1054.9076892589283</v>
      </c>
      <c r="J76" s="63">
        <f t="shared" si="9"/>
        <v>1396.8990749772429</v>
      </c>
      <c r="K76" s="5">
        <f t="shared" si="8"/>
        <v>1.0610263879517201</v>
      </c>
    </row>
    <row r="77" spans="1:11">
      <c r="A77" s="5"/>
      <c r="B77" s="5">
        <v>6</v>
      </c>
      <c r="C77" s="6">
        <v>722</v>
      </c>
      <c r="D77" s="6">
        <v>599</v>
      </c>
      <c r="E77" s="7">
        <f t="shared" si="7"/>
        <v>1.2053422370617697</v>
      </c>
      <c r="F77" s="7">
        <v>1.1227265356633715</v>
      </c>
      <c r="G77" s="63">
        <f t="shared" si="10"/>
        <v>-1780.6666836920488</v>
      </c>
      <c r="H77" s="63">
        <f t="shared" si="11"/>
        <v>-4436.5743729509768</v>
      </c>
      <c r="I77" s="63">
        <f t="shared" si="12"/>
        <v>2502.6666836920485</v>
      </c>
      <c r="J77" s="63">
        <f t="shared" si="9"/>
        <v>-1494.0431232725423</v>
      </c>
      <c r="K77" s="5">
        <f t="shared" si="8"/>
        <v>1.0735848835616806</v>
      </c>
    </row>
    <row r="78" spans="1:11">
      <c r="A78" s="5"/>
      <c r="B78" s="5">
        <v>7</v>
      </c>
      <c r="C78" s="6">
        <v>889</v>
      </c>
      <c r="D78" s="6">
        <v>831</v>
      </c>
      <c r="E78" s="7">
        <f t="shared" si="7"/>
        <v>1.0697954271961492</v>
      </c>
      <c r="F78" s="7">
        <v>1.0486262657024321</v>
      </c>
      <c r="G78" s="63">
        <f t="shared" si="10"/>
        <v>-4578.0484819163421</v>
      </c>
      <c r="H78" s="63">
        <f t="shared" si="11"/>
        <v>-2797.3817982242936</v>
      </c>
      <c r="I78" s="63">
        <f t="shared" si="12"/>
        <v>5467.0484819163421</v>
      </c>
      <c r="J78" s="63">
        <f t="shared" si="9"/>
        <v>-3714.5743729509768</v>
      </c>
      <c r="K78" s="5">
        <f t="shared" si="8"/>
        <v>1.0201875178851607</v>
      </c>
    </row>
    <row r="79" spans="1:11">
      <c r="A79" s="5">
        <v>12</v>
      </c>
      <c r="B79" s="5">
        <v>1</v>
      </c>
      <c r="C79" s="6">
        <v>1058</v>
      </c>
      <c r="D79" s="6">
        <v>1123</v>
      </c>
      <c r="E79" s="7">
        <f t="shared" si="7"/>
        <v>0.94211932324131786</v>
      </c>
      <c r="F79" s="7">
        <v>0.86477254160930794</v>
      </c>
      <c r="G79" s="63">
        <f t="shared" si="10"/>
        <v>-3779.7058057441013</v>
      </c>
      <c r="H79" s="63">
        <f t="shared" si="11"/>
        <v>798.34267617224077</v>
      </c>
      <c r="I79" s="63">
        <f t="shared" si="12"/>
        <v>4837.7058057441009</v>
      </c>
      <c r="J79" s="63">
        <f t="shared" si="9"/>
        <v>-1908.3817982242936</v>
      </c>
      <c r="K79" s="5">
        <f t="shared" si="8"/>
        <v>1.0894417640597962</v>
      </c>
    </row>
    <row r="80" spans="1:11">
      <c r="A80" s="5"/>
      <c r="B80" s="5">
        <v>2</v>
      </c>
      <c r="C80" s="6">
        <v>887</v>
      </c>
      <c r="D80" s="6">
        <v>952</v>
      </c>
      <c r="E80" s="7">
        <f t="shared" si="7"/>
        <v>0.93172268907563027</v>
      </c>
      <c r="F80" s="7">
        <v>0.91058524219765746</v>
      </c>
      <c r="G80" s="63">
        <f t="shared" si="10"/>
        <v>261.6811633240734</v>
      </c>
      <c r="H80" s="63">
        <f t="shared" si="11"/>
        <v>4041.3869690681749</v>
      </c>
      <c r="I80" s="63">
        <f t="shared" si="12"/>
        <v>625.3188366759266</v>
      </c>
      <c r="J80" s="63">
        <f t="shared" si="9"/>
        <v>1856.3426761722403</v>
      </c>
      <c r="K80" s="5">
        <f t="shared" si="8"/>
        <v>1.0232130347587871</v>
      </c>
    </row>
    <row r="81" spans="1:11">
      <c r="A81" s="5"/>
      <c r="B81" s="5">
        <v>3</v>
      </c>
      <c r="C81" s="6">
        <v>1676</v>
      </c>
      <c r="D81" s="6">
        <v>1750</v>
      </c>
      <c r="E81" s="7">
        <f t="shared" si="7"/>
        <v>0.95771428571428574</v>
      </c>
      <c r="F81" s="7">
        <v>0.97288319361211051</v>
      </c>
      <c r="G81" s="63">
        <f t="shared" si="10"/>
        <v>5194.2752949176029</v>
      </c>
      <c r="H81" s="63">
        <f t="shared" si="11"/>
        <v>4932.5941315935297</v>
      </c>
      <c r="I81" s="63">
        <f t="shared" si="12"/>
        <v>-3518.2752949176029</v>
      </c>
      <c r="J81" s="63">
        <f t="shared" si="9"/>
        <v>4928.3869690681749</v>
      </c>
      <c r="K81" s="5">
        <f t="shared" si="8"/>
        <v>0.98440829485243153</v>
      </c>
    </row>
    <row r="82" spans="1:11">
      <c r="A82" s="5"/>
      <c r="B82" s="5">
        <v>4</v>
      </c>
      <c r="C82" s="6">
        <v>1775</v>
      </c>
      <c r="D82" s="6">
        <v>1777</v>
      </c>
      <c r="E82" s="7">
        <f t="shared" si="7"/>
        <v>0.99887450759707375</v>
      </c>
      <c r="F82" s="7">
        <v>1.0125249125445135</v>
      </c>
      <c r="G82" s="63">
        <f t="shared" si="10"/>
        <v>7919.6617744063606</v>
      </c>
      <c r="H82" s="63">
        <f t="shared" si="11"/>
        <v>2725.3864794887577</v>
      </c>
      <c r="I82" s="63">
        <f t="shared" si="12"/>
        <v>-6144.6617744063606</v>
      </c>
      <c r="J82" s="63">
        <f t="shared" si="9"/>
        <v>6608.5941315935306</v>
      </c>
      <c r="K82" s="5">
        <f t="shared" si="8"/>
        <v>0.9865184502837212</v>
      </c>
    </row>
    <row r="83" spans="1:11">
      <c r="A83" s="5"/>
      <c r="B83" s="5">
        <v>5</v>
      </c>
      <c r="C83" s="6">
        <v>1759</v>
      </c>
      <c r="D83" s="6">
        <v>1748</v>
      </c>
      <c r="E83" s="7">
        <f t="shared" si="7"/>
        <v>1.0062929061784898</v>
      </c>
      <c r="F83" s="7">
        <v>1.067881308670606</v>
      </c>
      <c r="G83" s="63">
        <f t="shared" si="10"/>
        <v>6721.9269043247532</v>
      </c>
      <c r="H83" s="63">
        <f t="shared" si="11"/>
        <v>-1197.7348700816074</v>
      </c>
      <c r="I83" s="63">
        <f t="shared" si="12"/>
        <v>-4962.9269043247532</v>
      </c>
      <c r="J83" s="63">
        <f t="shared" si="9"/>
        <v>4500.3864794887577</v>
      </c>
      <c r="K83" s="5">
        <f t="shared" si="8"/>
        <v>0.94232654697478779</v>
      </c>
    </row>
    <row r="84" spans="1:11">
      <c r="A84" s="5"/>
      <c r="B84" s="5">
        <v>6</v>
      </c>
      <c r="C84" s="6">
        <v>1093</v>
      </c>
      <c r="D84" s="6">
        <v>932</v>
      </c>
      <c r="E84" s="7">
        <f t="shared" si="7"/>
        <v>1.1727467811158798</v>
      </c>
      <c r="F84" s="7">
        <v>1.1227265356633715</v>
      </c>
      <c r="G84" s="63">
        <f t="shared" si="10"/>
        <v>2050.5767994360431</v>
      </c>
      <c r="H84" s="63">
        <f t="shared" si="11"/>
        <v>-4671.3501048887101</v>
      </c>
      <c r="I84" s="63">
        <f t="shared" si="12"/>
        <v>-957.57679943604307</v>
      </c>
      <c r="J84" s="63">
        <f t="shared" si="9"/>
        <v>561.26512991839263</v>
      </c>
      <c r="K84" s="5">
        <f t="shared" si="8"/>
        <v>1.0445524745907546</v>
      </c>
    </row>
    <row r="85" spans="1:11">
      <c r="A85" s="5"/>
      <c r="B85" s="5">
        <v>7</v>
      </c>
      <c r="C85" s="6">
        <v>1217</v>
      </c>
      <c r="D85" s="6">
        <v>969</v>
      </c>
      <c r="E85" s="7">
        <f t="shared" si="7"/>
        <v>1.2559339525283797</v>
      </c>
      <c r="F85" s="7">
        <v>1.0486262657024321</v>
      </c>
      <c r="G85" s="63">
        <f t="shared" si="10"/>
        <v>-3436.9818993800845</v>
      </c>
      <c r="H85" s="63">
        <f t="shared" si="11"/>
        <v>-5487.5586988161276</v>
      </c>
      <c r="I85" s="63">
        <f t="shared" si="12"/>
        <v>4653.9818993800845</v>
      </c>
      <c r="J85" s="63">
        <f t="shared" si="9"/>
        <v>-3578.3501048887101</v>
      </c>
      <c r="K85" s="5">
        <f t="shared" si="8"/>
        <v>1.1976945396147221</v>
      </c>
    </row>
    <row r="86" spans="1:11">
      <c r="A86" s="5">
        <v>13</v>
      </c>
      <c r="B86" s="5">
        <v>1</v>
      </c>
      <c r="C86" s="6">
        <v>1542</v>
      </c>
      <c r="D86" s="6">
        <v>1562</v>
      </c>
      <c r="E86" s="7">
        <f t="shared" si="7"/>
        <v>0.98719590268886048</v>
      </c>
      <c r="F86" s="7">
        <v>0.86477254160930794</v>
      </c>
      <c r="G86" s="63">
        <f t="shared" si="10"/>
        <v>-6104.6956771136029</v>
      </c>
      <c r="H86" s="63">
        <f t="shared" si="11"/>
        <v>-2667.7137777335183</v>
      </c>
      <c r="I86" s="63">
        <f t="shared" si="12"/>
        <v>7646.6956771136029</v>
      </c>
      <c r="J86" s="63">
        <f t="shared" si="9"/>
        <v>-4270.5586988161276</v>
      </c>
      <c r="K86" s="5">
        <f t="shared" si="8"/>
        <v>1.1415671233637084</v>
      </c>
    </row>
    <row r="87" spans="1:11">
      <c r="A87" s="5"/>
      <c r="B87" s="5">
        <v>2</v>
      </c>
      <c r="C87" s="6">
        <v>988</v>
      </c>
      <c r="D87" s="6">
        <v>1004</v>
      </c>
      <c r="E87" s="7">
        <f t="shared" si="7"/>
        <v>0.98406374501992033</v>
      </c>
      <c r="F87" s="7">
        <v>0.91058524219765746</v>
      </c>
      <c r="G87" s="63">
        <f t="shared" si="10"/>
        <v>-4196.0557629922387</v>
      </c>
      <c r="H87" s="63">
        <f t="shared" si="11"/>
        <v>1908.6399141213642</v>
      </c>
      <c r="I87" s="63">
        <f t="shared" si="12"/>
        <v>5184.0557629922387</v>
      </c>
      <c r="J87" s="63">
        <f t="shared" si="9"/>
        <v>-1125.7137777335192</v>
      </c>
      <c r="K87" s="5">
        <f t="shared" si="8"/>
        <v>1.0806937114914423</v>
      </c>
    </row>
    <row r="88" spans="1:11">
      <c r="A88" s="28"/>
      <c r="B88" s="28">
        <v>3</v>
      </c>
      <c r="C88" s="29">
        <v>1510</v>
      </c>
      <c r="D88" s="29">
        <v>1404</v>
      </c>
      <c r="E88" s="30">
        <f t="shared" si="7"/>
        <v>1.0754985754985755</v>
      </c>
      <c r="F88" s="30">
        <v>0.97288319361211051</v>
      </c>
      <c r="G88" s="66">
        <f t="shared" si="10"/>
        <v>1377.4837754142825</v>
      </c>
      <c r="H88" s="66">
        <f t="shared" si="11"/>
        <v>5573.5395384065214</v>
      </c>
      <c r="I88" s="66">
        <f t="shared" si="12"/>
        <v>132.51622458571751</v>
      </c>
      <c r="J88" s="66">
        <f t="shared" si="9"/>
        <v>2896.6399141213642</v>
      </c>
      <c r="K88" s="28">
        <f t="shared" si="8"/>
        <v>1.1054755417302211</v>
      </c>
    </row>
    <row r="89" spans="1:11">
      <c r="A89" s="5"/>
      <c r="B89" s="5">
        <v>4</v>
      </c>
      <c r="C89" s="6"/>
      <c r="D89" s="6">
        <v>1657</v>
      </c>
      <c r="E89" s="13">
        <f t="shared" si="7"/>
        <v>0</v>
      </c>
      <c r="F89" s="13"/>
      <c r="G89" s="63">
        <f t="shared" si="10"/>
        <v>6547.0650213295758</v>
      </c>
      <c r="H89" s="63">
        <f t="shared" si="11"/>
        <v>5169.581245915293</v>
      </c>
      <c r="I89" s="63">
        <f t="shared" si="12"/>
        <v>-6547.0650213295758</v>
      </c>
      <c r="J89" s="68">
        <f>I86+$H$88*B89+$G$88</f>
        <v>31318.337606153971</v>
      </c>
    </row>
    <row r="90" spans="1:11">
      <c r="A90" s="5"/>
      <c r="B90" s="5">
        <v>5</v>
      </c>
      <c r="C90" s="6"/>
      <c r="D90" s="6">
        <v>1643</v>
      </c>
      <c r="E90" s="13">
        <f t="shared" si="7"/>
        <v>0</v>
      </c>
      <c r="F90" s="13"/>
      <c r="G90" s="63">
        <f t="shared" si="10"/>
        <v>8333.274406787199</v>
      </c>
      <c r="H90" s="63">
        <f t="shared" si="11"/>
        <v>1786.2093854576233</v>
      </c>
      <c r="I90" s="63">
        <f t="shared" si="12"/>
        <v>-8333.274406787199</v>
      </c>
      <c r="J90" s="68">
        <f t="shared" ref="J90:J99" si="13">I87+$H$88*B90+$G$88</f>
        <v>34429.237230439125</v>
      </c>
    </row>
    <row r="91" spans="1:11">
      <c r="A91" s="5"/>
      <c r="B91" s="5">
        <v>6</v>
      </c>
      <c r="C91" s="6"/>
      <c r="D91" s="6">
        <v>1124</v>
      </c>
      <c r="E91" s="13">
        <f>C91/D91</f>
        <v>0</v>
      </c>
      <c r="F91" s="13"/>
      <c r="G91" s="63">
        <f t="shared" si="10"/>
        <v>5529.6960557587054</v>
      </c>
      <c r="H91" s="63">
        <f t="shared" si="11"/>
        <v>-2803.5783510284937</v>
      </c>
      <c r="I91" s="63">
        <f t="shared" si="12"/>
        <v>-5529.6960557587054</v>
      </c>
      <c r="J91" s="68">
        <f t="shared" si="13"/>
        <v>34951.237230439132</v>
      </c>
    </row>
    <row r="92" spans="1:11">
      <c r="A92" s="5"/>
      <c r="B92" s="5">
        <v>7</v>
      </c>
      <c r="C92" s="6"/>
      <c r="D92" s="6">
        <v>1074</v>
      </c>
      <c r="E92" s="13"/>
      <c r="F92" s="13"/>
      <c r="G92" s="63">
        <f t="shared" si="10"/>
        <v>-971.0482546687017</v>
      </c>
      <c r="H92" s="63">
        <f t="shared" si="11"/>
        <v>-6500.7443104274071</v>
      </c>
      <c r="I92" s="63">
        <f t="shared" si="12"/>
        <v>971.0482546687017</v>
      </c>
      <c r="J92" s="68">
        <f t="shared" si="13"/>
        <v>33845.195522930357</v>
      </c>
    </row>
    <row r="93" spans="1:11">
      <c r="A93" s="5">
        <v>14</v>
      </c>
      <c r="B93" s="5">
        <v>1</v>
      </c>
      <c r="C93" s="6"/>
      <c r="D93" s="6">
        <v>1839</v>
      </c>
      <c r="E93" s="13"/>
      <c r="F93" s="13"/>
      <c r="G93" s="63">
        <f t="shared" si="10"/>
        <v>-7559.412768973014</v>
      </c>
      <c r="H93" s="63">
        <f t="shared" si="11"/>
        <v>-6588.3645143043123</v>
      </c>
      <c r="I93" s="63">
        <f t="shared" si="12"/>
        <v>7559.412768973014</v>
      </c>
      <c r="J93" s="68">
        <f t="shared" si="13"/>
        <v>-1382.2510929663952</v>
      </c>
    </row>
    <row r="94" spans="1:11">
      <c r="A94" s="5"/>
      <c r="B94" s="5">
        <v>2</v>
      </c>
      <c r="C94" s="6"/>
      <c r="D94" s="6">
        <v>1862</v>
      </c>
      <c r="E94" s="13"/>
      <c r="F94" s="13"/>
      <c r="G94" s="63">
        <f t="shared" si="10"/>
        <v>-9657.273380610186</v>
      </c>
      <c r="H94" s="63">
        <f t="shared" si="11"/>
        <v>-2097.860611637172</v>
      </c>
      <c r="I94" s="63">
        <f t="shared" si="12"/>
        <v>9657.273380610186</v>
      </c>
      <c r="J94" s="68">
        <f t="shared" si="13"/>
        <v>6994.8667964686201</v>
      </c>
    </row>
    <row r="95" spans="1:11">
      <c r="A95" s="5"/>
      <c r="B95" s="5">
        <v>3</v>
      </c>
      <c r="C95" s="6"/>
      <c r="D95" s="6">
        <v>1886</v>
      </c>
      <c r="E95" s="13"/>
      <c r="F95" s="13"/>
      <c r="G95" s="63">
        <f t="shared" si="10"/>
        <v>-5932.6181625461786</v>
      </c>
      <c r="H95" s="63">
        <f t="shared" si="11"/>
        <v>3724.6552180640074</v>
      </c>
      <c r="I95" s="63">
        <f t="shared" si="12"/>
        <v>5932.6181625461786</v>
      </c>
      <c r="J95" s="68">
        <f t="shared" si="13"/>
        <v>19069.15064530255</v>
      </c>
    </row>
    <row r="96" spans="1:11">
      <c r="A96" s="5"/>
      <c r="B96" s="5">
        <v>4</v>
      </c>
      <c r="C96" s="6"/>
      <c r="D96" s="6">
        <v>1696</v>
      </c>
      <c r="E96" s="13"/>
      <c r="F96" s="13"/>
      <c r="G96" s="63">
        <f t="shared" si="10"/>
        <v>2177.9929511207993</v>
      </c>
      <c r="H96" s="63">
        <f t="shared" si="11"/>
        <v>8110.6111136669779</v>
      </c>
      <c r="I96" s="63">
        <f t="shared" si="12"/>
        <v>-2177.9929511207993</v>
      </c>
      <c r="J96" s="68">
        <f t="shared" si="13"/>
        <v>31231.054698013384</v>
      </c>
    </row>
    <row r="97" spans="1:10">
      <c r="A97" s="5"/>
      <c r="B97" s="5">
        <v>5</v>
      </c>
      <c r="C97" s="6"/>
      <c r="D97" s="6">
        <v>1002</v>
      </c>
      <c r="E97" s="13"/>
      <c r="F97" s="13"/>
      <c r="G97" s="63">
        <f t="shared" si="10"/>
        <v>9309.053836639554</v>
      </c>
      <c r="H97" s="63">
        <f t="shared" si="11"/>
        <v>7131.0608855187547</v>
      </c>
      <c r="I97" s="63">
        <f t="shared" si="12"/>
        <v>-9309.053836639554</v>
      </c>
      <c r="J97" s="68">
        <f t="shared" si="13"/>
        <v>38902.454848057067</v>
      </c>
    </row>
    <row r="98" spans="1:10">
      <c r="A98" s="5"/>
      <c r="B98" s="5">
        <v>6</v>
      </c>
      <c r="C98" s="6"/>
      <c r="D98" s="6">
        <v>794</v>
      </c>
      <c r="E98" s="13"/>
      <c r="F98" s="13"/>
      <c r="G98" s="63">
        <f t="shared" si="10"/>
        <v>10974.385171064263</v>
      </c>
      <c r="H98" s="63">
        <f t="shared" si="11"/>
        <v>1665.331334424709</v>
      </c>
      <c r="I98" s="63">
        <f t="shared" si="12"/>
        <v>-10974.385171064263</v>
      </c>
      <c r="J98" s="68">
        <f t="shared" si="13"/>
        <v>40751.339168399587</v>
      </c>
    </row>
    <row r="99" spans="1:10">
      <c r="A99" s="5"/>
      <c r="B99" s="5">
        <v>7</v>
      </c>
      <c r="C99" s="6"/>
      <c r="D99" s="6">
        <v>1106</v>
      </c>
      <c r="E99" s="13"/>
      <c r="F99" s="13"/>
      <c r="G99" s="63">
        <f t="shared" si="10"/>
        <v>5821.2101367381783</v>
      </c>
      <c r="H99" s="63">
        <f t="shared" si="11"/>
        <v>-5153.1750343260846</v>
      </c>
      <c r="I99" s="63">
        <f t="shared" si="12"/>
        <v>-5821.2101367381783</v>
      </c>
      <c r="J99" s="68">
        <f t="shared" si="13"/>
        <v>38214.267593139128</v>
      </c>
    </row>
    <row r="100" spans="1:10">
      <c r="A100" s="5"/>
      <c r="B100" s="5"/>
      <c r="C100" s="6"/>
      <c r="D100" s="6"/>
      <c r="E100" s="7"/>
      <c r="F100" s="7"/>
    </row>
    <row r="101" spans="1:10" ht="15">
      <c r="A101" s="17" t="s">
        <v>14</v>
      </c>
      <c r="B101" s="5"/>
      <c r="C101" s="6"/>
      <c r="D101" s="6"/>
      <c r="E101" s="7"/>
      <c r="F101" s="7"/>
    </row>
    <row r="102" spans="1:10">
      <c r="A102" s="5"/>
      <c r="B102" s="15" t="s">
        <v>6</v>
      </c>
      <c r="C102" s="6"/>
      <c r="D102" s="6"/>
      <c r="E102" s="7"/>
      <c r="F102" s="7"/>
    </row>
    <row r="103" spans="1:10">
      <c r="A103" s="5"/>
      <c r="B103" s="15" t="s">
        <v>7</v>
      </c>
      <c r="C103" s="6"/>
      <c r="D103" s="6"/>
      <c r="E103" s="7"/>
      <c r="F103" s="7"/>
    </row>
    <row r="104" spans="1:10">
      <c r="A104" s="5"/>
      <c r="B104" s="15" t="s">
        <v>8</v>
      </c>
      <c r="C104" s="6"/>
      <c r="D104" s="6"/>
      <c r="E104" s="7"/>
      <c r="F104" s="7"/>
    </row>
    <row r="105" spans="1:10">
      <c r="A105" s="5"/>
      <c r="B105" s="15" t="s">
        <v>9</v>
      </c>
      <c r="C105" s="6"/>
      <c r="D105" s="6"/>
      <c r="E105" s="7"/>
      <c r="F105" s="7"/>
    </row>
    <row r="106" spans="1:10" ht="28">
      <c r="A106" s="5"/>
      <c r="B106" s="15" t="s">
        <v>10</v>
      </c>
      <c r="C106" s="6"/>
      <c r="D106" s="6"/>
      <c r="E106" s="7"/>
      <c r="F106" s="7"/>
    </row>
    <row r="107" spans="1:10">
      <c r="A107" s="5"/>
      <c r="B107" s="15" t="s">
        <v>11</v>
      </c>
      <c r="C107" s="6"/>
      <c r="D107" s="6"/>
      <c r="E107" s="7"/>
      <c r="F107" s="7"/>
    </row>
    <row r="108" spans="1:10">
      <c r="A108" s="5"/>
      <c r="B108" s="15" t="s">
        <v>12</v>
      </c>
      <c r="C108" s="6"/>
      <c r="D108" s="6"/>
      <c r="E108" s="7"/>
      <c r="F108" s="7"/>
    </row>
    <row r="109" spans="1:10">
      <c r="A109" s="5"/>
      <c r="B109" s="5"/>
      <c r="C109" s="6"/>
      <c r="D109" s="6"/>
      <c r="E109" s="7"/>
      <c r="F109" s="7"/>
    </row>
    <row r="110" spans="1:10">
      <c r="A110" s="5"/>
      <c r="B110" s="5"/>
      <c r="C110" s="6"/>
      <c r="D110" s="6"/>
      <c r="E110" s="7"/>
      <c r="F110" s="7"/>
    </row>
    <row r="111" spans="1:10">
      <c r="A111" s="5" t="s">
        <v>15</v>
      </c>
      <c r="B111" s="5"/>
      <c r="C111" s="6"/>
      <c r="D111" s="6"/>
      <c r="E111" s="13"/>
      <c r="F111" s="16"/>
    </row>
    <row r="112" spans="1:10">
      <c r="A112" s="5"/>
      <c r="B112" s="5"/>
      <c r="C112" s="6"/>
      <c r="D112" s="6"/>
      <c r="E112" s="16"/>
      <c r="F112" s="16"/>
    </row>
    <row r="113" spans="1:6">
      <c r="A113" s="5"/>
      <c r="B113" s="5"/>
      <c r="C113" s="6"/>
      <c r="D113" s="6"/>
      <c r="E113" s="16"/>
      <c r="F113" s="16"/>
    </row>
    <row r="114" spans="1:6">
      <c r="A114" s="5"/>
      <c r="B114" s="5"/>
      <c r="C114" s="6"/>
      <c r="D114" s="6"/>
      <c r="E114" s="16"/>
      <c r="F114" s="16"/>
    </row>
    <row r="115" spans="1:6">
      <c r="A115" s="5"/>
      <c r="B115" s="5"/>
      <c r="C115" s="6"/>
      <c r="D115" s="6"/>
      <c r="E115" s="16"/>
      <c r="F115" s="16"/>
    </row>
    <row r="116" spans="1:6">
      <c r="A116" s="5"/>
      <c r="B116" s="5"/>
      <c r="C116" s="6"/>
      <c r="D116" s="6"/>
      <c r="E116" s="16"/>
      <c r="F116" s="16"/>
    </row>
    <row r="117" spans="1:6">
      <c r="A117" s="5"/>
      <c r="B117" s="5"/>
      <c r="C117" s="6"/>
      <c r="D117" s="6"/>
      <c r="E117" s="16"/>
      <c r="F117" s="16"/>
    </row>
    <row r="118" spans="1:6">
      <c r="A118" s="5"/>
      <c r="B118" s="5"/>
      <c r="C118" s="6"/>
      <c r="D118" s="6"/>
      <c r="E118" s="16"/>
      <c r="F118" s="16"/>
    </row>
    <row r="119" spans="1:6">
      <c r="A119" s="5"/>
      <c r="B119" s="5"/>
      <c r="C119" s="6"/>
      <c r="D119" s="6"/>
      <c r="E119" s="16"/>
      <c r="F119" s="16"/>
    </row>
    <row r="120" spans="1:6">
      <c r="A120" s="5"/>
      <c r="B120" s="5"/>
      <c r="C120" s="6"/>
      <c r="D120" s="6"/>
      <c r="E120" s="13"/>
      <c r="F120" s="13"/>
    </row>
    <row r="121" spans="1:6">
      <c r="A121" s="5"/>
      <c r="B121" s="5"/>
      <c r="C121" s="6"/>
      <c r="D121" s="6"/>
      <c r="E121" s="13"/>
      <c r="F121" s="13"/>
    </row>
    <row r="122" spans="1:6">
      <c r="A122" s="5"/>
      <c r="B122" s="5"/>
      <c r="C122" s="6"/>
      <c r="D122" s="6"/>
      <c r="E122" s="13"/>
      <c r="F122" s="13"/>
    </row>
  </sheetData>
  <pageMargins left="0.7" right="0.7" top="0.75" bottom="0.75" header="0.3" footer="0.3"/>
  <ignoredErrors>
    <ignoredError sqref="N8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E0AF-0192-43AB-A25E-07721FA5A41E}">
  <dimension ref="A1:T131"/>
  <sheetViews>
    <sheetView topLeftCell="F1" zoomScale="134" workbookViewId="0">
      <selection activeCell="J5" sqref="J5"/>
    </sheetView>
  </sheetViews>
  <sheetFormatPr baseColWidth="10" defaultColWidth="11" defaultRowHeight="14"/>
  <cols>
    <col min="1" max="1" width="8.83203125" bestFit="1" customWidth="1"/>
    <col min="2" max="5" width="8.6640625" bestFit="1" customWidth="1"/>
    <col min="6" max="6" width="15.6640625" customWidth="1"/>
    <col min="7" max="9" width="8.6640625" bestFit="1" customWidth="1"/>
    <col min="10" max="10" width="10.5" style="6" customWidth="1"/>
    <col min="11" max="11" width="11" customWidth="1"/>
    <col min="12" max="12" width="14.83203125" customWidth="1"/>
  </cols>
  <sheetData>
    <row r="1" spans="1:17" ht="29">
      <c r="A1" s="69" t="s">
        <v>75</v>
      </c>
      <c r="B1" s="69" t="s">
        <v>76</v>
      </c>
      <c r="C1" s="69" t="s">
        <v>77</v>
      </c>
      <c r="D1" s="69" t="s">
        <v>78</v>
      </c>
      <c r="E1" s="69" t="s">
        <v>79</v>
      </c>
      <c r="F1" s="69" t="s">
        <v>80</v>
      </c>
      <c r="G1" s="69" t="s">
        <v>81</v>
      </c>
      <c r="H1" s="69" t="s">
        <v>82</v>
      </c>
      <c r="I1" s="69" t="s">
        <v>83</v>
      </c>
      <c r="J1" s="4" t="s">
        <v>2</v>
      </c>
    </row>
    <row r="2" spans="1:17">
      <c r="A2" s="70">
        <v>1</v>
      </c>
      <c r="B2" s="70">
        <v>1</v>
      </c>
      <c r="C2">
        <f t="shared" ref="C2:I17" si="0">IF(B2=1, 1, 0)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 s="6">
        <v>1512</v>
      </c>
      <c r="L2" t="s">
        <v>27</v>
      </c>
    </row>
    <row r="3" spans="1:17" ht="15" thickBot="1">
      <c r="A3" s="70">
        <v>1</v>
      </c>
      <c r="B3" s="70">
        <v>2</v>
      </c>
      <c r="C3">
        <f t="shared" si="0"/>
        <v>0</v>
      </c>
      <c r="D3">
        <f>IF(C3=1, 1, 0)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 s="6">
        <v>864</v>
      </c>
    </row>
    <row r="4" spans="1:17">
      <c r="A4" s="70">
        <v>1</v>
      </c>
      <c r="B4" s="70">
        <v>3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 s="6">
        <v>827</v>
      </c>
      <c r="L4" s="35" t="s">
        <v>28</v>
      </c>
      <c r="M4" s="35"/>
    </row>
    <row r="5" spans="1:17">
      <c r="A5" s="70">
        <v>1</v>
      </c>
      <c r="B5" s="70">
        <v>4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 s="6">
        <v>952</v>
      </c>
      <c r="L5" t="s">
        <v>29</v>
      </c>
      <c r="M5">
        <v>0.37029340418503898</v>
      </c>
    </row>
    <row r="6" spans="1:17">
      <c r="A6" s="70">
        <v>1</v>
      </c>
      <c r="B6" s="70">
        <v>5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 s="6">
        <v>740</v>
      </c>
      <c r="L6" t="s">
        <v>30</v>
      </c>
      <c r="M6">
        <v>0.13711720518294462</v>
      </c>
    </row>
    <row r="7" spans="1:17">
      <c r="A7" s="70">
        <v>1</v>
      </c>
      <c r="B7" s="70">
        <v>6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 s="6">
        <v>908</v>
      </c>
      <c r="L7" t="s">
        <v>31</v>
      </c>
      <c r="M7">
        <v>4.574860534835775E-2</v>
      </c>
    </row>
    <row r="8" spans="1:17">
      <c r="A8" s="70">
        <v>1</v>
      </c>
      <c r="B8" s="70">
        <v>7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 s="6">
        <v>1311</v>
      </c>
      <c r="L8" t="s">
        <v>32</v>
      </c>
      <c r="M8">
        <v>385.87017373072837</v>
      </c>
    </row>
    <row r="9" spans="1:17" ht="15" thickBot="1">
      <c r="A9" s="70">
        <v>2</v>
      </c>
      <c r="B9" s="70">
        <v>1</v>
      </c>
      <c r="C9">
        <f t="shared" si="0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 s="6">
        <v>2034</v>
      </c>
      <c r="L9" s="33" t="s">
        <v>33</v>
      </c>
      <c r="M9" s="33">
        <v>98</v>
      </c>
    </row>
    <row r="10" spans="1:17">
      <c r="A10" s="70">
        <v>2</v>
      </c>
      <c r="B10" s="70">
        <v>2</v>
      </c>
      <c r="C10">
        <f>IF(B10=1, 1, 0)</f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 s="6">
        <v>1584</v>
      </c>
    </row>
    <row r="11" spans="1:17" ht="15" thickBot="1">
      <c r="A11" s="70">
        <v>2</v>
      </c>
      <c r="B11" s="70">
        <v>3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 s="6">
        <v>1682</v>
      </c>
      <c r="L11" t="s">
        <v>34</v>
      </c>
    </row>
    <row r="12" spans="1:17">
      <c r="A12" s="70">
        <v>2</v>
      </c>
      <c r="B12" s="70">
        <v>4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 s="6">
        <v>1684</v>
      </c>
      <c r="L12" s="34"/>
      <c r="M12" s="34" t="s">
        <v>38</v>
      </c>
      <c r="N12" s="34" t="s">
        <v>39</v>
      </c>
      <c r="O12" s="34" t="s">
        <v>40</v>
      </c>
      <c r="P12" s="34" t="s">
        <v>41</v>
      </c>
      <c r="Q12" s="34" t="s">
        <v>42</v>
      </c>
    </row>
    <row r="13" spans="1:17">
      <c r="A13" s="70">
        <v>2</v>
      </c>
      <c r="B13" s="70">
        <v>5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 s="6">
        <v>1600</v>
      </c>
      <c r="L13" t="s">
        <v>35</v>
      </c>
      <c r="M13">
        <v>9</v>
      </c>
      <c r="N13">
        <v>2224080.0667189956</v>
      </c>
      <c r="O13">
        <v>247120.00741322173</v>
      </c>
      <c r="P13">
        <v>4.9790529160372881</v>
      </c>
      <c r="Q13">
        <v>2.058442564013831E-5</v>
      </c>
    </row>
    <row r="14" spans="1:17">
      <c r="A14" s="70">
        <v>2</v>
      </c>
      <c r="B14" s="70">
        <v>6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 s="6">
        <v>1077</v>
      </c>
      <c r="L14" t="s">
        <v>36</v>
      </c>
      <c r="M14">
        <v>94</v>
      </c>
      <c r="N14">
        <v>13996204.351648355</v>
      </c>
      <c r="O14">
        <v>148895.79097498249</v>
      </c>
    </row>
    <row r="15" spans="1:17" ht="15" thickBot="1">
      <c r="A15" s="70">
        <v>2</v>
      </c>
      <c r="B15" s="70">
        <v>7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 s="6">
        <v>956</v>
      </c>
      <c r="L15" s="33" t="s">
        <v>21</v>
      </c>
      <c r="M15" s="33">
        <v>103</v>
      </c>
      <c r="N15" s="33">
        <v>16220284.41836735</v>
      </c>
      <c r="O15" s="33"/>
      <c r="P15" s="33"/>
      <c r="Q15" s="33"/>
    </row>
    <row r="16" spans="1:17" ht="15" thickBot="1">
      <c r="A16" s="70">
        <v>3</v>
      </c>
      <c r="B16" s="70">
        <v>1</v>
      </c>
      <c r="C16">
        <f t="shared" si="0"/>
        <v>1</v>
      </c>
      <c r="D16">
        <f t="shared" si="0"/>
        <v>1</v>
      </c>
      <c r="E16">
        <f t="shared" si="0"/>
        <v>1</v>
      </c>
      <c r="F16">
        <f t="shared" si="0"/>
        <v>1</v>
      </c>
      <c r="G16">
        <f t="shared" si="0"/>
        <v>1</v>
      </c>
      <c r="H16">
        <f t="shared" si="0"/>
        <v>1</v>
      </c>
      <c r="I16">
        <f t="shared" si="0"/>
        <v>1</v>
      </c>
      <c r="J16" s="6">
        <v>1455</v>
      </c>
    </row>
    <row r="17" spans="1:20">
      <c r="A17" s="70">
        <v>3</v>
      </c>
      <c r="B17" s="70">
        <v>2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 s="6">
        <v>1001</v>
      </c>
      <c r="L17" s="34"/>
      <c r="M17" s="34" t="s">
        <v>43</v>
      </c>
      <c r="N17" s="34" t="s">
        <v>32</v>
      </c>
      <c r="O17" s="34" t="s">
        <v>44</v>
      </c>
      <c r="P17" s="34" t="s">
        <v>45</v>
      </c>
      <c r="Q17" s="34" t="s">
        <v>46</v>
      </c>
      <c r="R17" s="34" t="s">
        <v>47</v>
      </c>
      <c r="S17" s="34" t="s">
        <v>48</v>
      </c>
      <c r="T17" s="34" t="s">
        <v>49</v>
      </c>
    </row>
    <row r="18" spans="1:20">
      <c r="A18" s="70">
        <v>3</v>
      </c>
      <c r="B18" s="70">
        <v>3</v>
      </c>
      <c r="C18">
        <f t="shared" ref="C18:I54" si="1">IF(B18=1, 1, 0)</f>
        <v>0</v>
      </c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 s="6">
        <v>1131</v>
      </c>
      <c r="L18" t="s">
        <v>37</v>
      </c>
      <c r="M18">
        <v>1518.0398744113029</v>
      </c>
      <c r="N18">
        <v>139.06305170515398</v>
      </c>
      <c r="O18">
        <v>10.916198485489161</v>
      </c>
      <c r="P18">
        <v>2.1111660969036547E-18</v>
      </c>
      <c r="Q18">
        <v>1241.9269253532118</v>
      </c>
      <c r="R18">
        <v>1794.152823469394</v>
      </c>
      <c r="S18">
        <v>1241.9269253532118</v>
      </c>
      <c r="T18">
        <v>1794.152823469394</v>
      </c>
    </row>
    <row r="19" spans="1:20">
      <c r="A19" s="70">
        <v>3</v>
      </c>
      <c r="B19" s="70">
        <v>4</v>
      </c>
      <c r="C19">
        <f t="shared" si="1"/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 s="6">
        <v>1151</v>
      </c>
      <c r="L19" t="s">
        <v>75</v>
      </c>
      <c r="M19">
        <v>8.2295133437990629</v>
      </c>
      <c r="N19">
        <v>9.6694437223409118</v>
      </c>
      <c r="O19">
        <v>0.85108446567459306</v>
      </c>
      <c r="P19">
        <v>0.39688531640897928</v>
      </c>
      <c r="Q19">
        <v>-10.96939383671871</v>
      </c>
      <c r="R19">
        <v>27.428420524316834</v>
      </c>
      <c r="S19">
        <v>-10.96939383671871</v>
      </c>
      <c r="T19">
        <v>27.428420524316834</v>
      </c>
    </row>
    <row r="20" spans="1:20">
      <c r="A20" s="70">
        <v>3</v>
      </c>
      <c r="B20" s="70">
        <v>5</v>
      </c>
      <c r="C20">
        <f t="shared" si="1"/>
        <v>0</v>
      </c>
      <c r="D20">
        <f t="shared" si="1"/>
        <v>0</v>
      </c>
      <c r="E20">
        <f t="shared" si="1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 s="6">
        <v>942</v>
      </c>
      <c r="L20" t="s">
        <v>76</v>
      </c>
      <c r="M20">
        <v>-48.375510204081642</v>
      </c>
      <c r="N20">
        <v>24.65234111290178</v>
      </c>
      <c r="O20">
        <v>-1.9623089743295967</v>
      </c>
      <c r="P20">
        <v>5.2683713577347781E-2</v>
      </c>
      <c r="Q20">
        <v>-97.323311380640021</v>
      </c>
      <c r="R20">
        <v>0.57229097247673388</v>
      </c>
      <c r="S20">
        <v>-97.323311380640021</v>
      </c>
      <c r="T20">
        <v>0.57229097247673388</v>
      </c>
    </row>
    <row r="21" spans="1:20">
      <c r="A21" s="70">
        <v>3</v>
      </c>
      <c r="B21" s="70">
        <v>6</v>
      </c>
      <c r="C21">
        <f t="shared" si="1"/>
        <v>0</v>
      </c>
      <c r="D21">
        <f t="shared" si="1"/>
        <v>0</v>
      </c>
      <c r="E21">
        <f t="shared" si="1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 s="6">
        <v>884</v>
      </c>
      <c r="L21" t="s">
        <v>77</v>
      </c>
      <c r="M21">
        <v>0</v>
      </c>
      <c r="N21">
        <v>0</v>
      </c>
      <c r="O21">
        <v>65535</v>
      </c>
      <c r="P21" t="e">
        <v>#NUM!</v>
      </c>
      <c r="Q21">
        <v>0</v>
      </c>
      <c r="R21">
        <v>0</v>
      </c>
      <c r="S21">
        <v>0</v>
      </c>
      <c r="T21">
        <v>0</v>
      </c>
    </row>
    <row r="22" spans="1:20">
      <c r="A22" s="70">
        <v>3</v>
      </c>
      <c r="B22" s="70">
        <v>7</v>
      </c>
      <c r="C22">
        <f t="shared" si="1"/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 s="6">
        <v>1315</v>
      </c>
      <c r="L22" t="s">
        <v>78</v>
      </c>
      <c r="M22">
        <v>189.25714285714284</v>
      </c>
      <c r="N22">
        <v>140.89986561383813</v>
      </c>
      <c r="O22">
        <v>1.343203146664715</v>
      </c>
      <c r="P22" t="e">
        <v>#NUM!</v>
      </c>
      <c r="Q22">
        <v>-90.502843274987285</v>
      </c>
      <c r="R22">
        <v>469.01712898927298</v>
      </c>
      <c r="S22">
        <v>-90.502843274987285</v>
      </c>
      <c r="T22">
        <v>469.01712898927298</v>
      </c>
    </row>
    <row r="23" spans="1:20">
      <c r="A23" s="70">
        <v>4</v>
      </c>
      <c r="B23" s="70">
        <v>1</v>
      </c>
      <c r="C23">
        <f t="shared" si="1"/>
        <v>1</v>
      </c>
      <c r="D23">
        <f t="shared" si="1"/>
        <v>1</v>
      </c>
      <c r="E23">
        <f t="shared" si="1"/>
        <v>1</v>
      </c>
      <c r="F23">
        <f t="shared" si="1"/>
        <v>1</v>
      </c>
      <c r="G23">
        <f t="shared" si="1"/>
        <v>1</v>
      </c>
      <c r="H23">
        <f t="shared" si="1"/>
        <v>1</v>
      </c>
      <c r="I23">
        <f t="shared" si="1"/>
        <v>1</v>
      </c>
      <c r="J23" s="6">
        <v>1885</v>
      </c>
      <c r="L23" t="s">
        <v>79</v>
      </c>
      <c r="M23">
        <v>0</v>
      </c>
      <c r="N23">
        <v>0</v>
      </c>
      <c r="O23">
        <v>65535</v>
      </c>
      <c r="P23" t="e">
        <v>#NUM!</v>
      </c>
      <c r="Q23">
        <v>0</v>
      </c>
      <c r="R23">
        <v>0</v>
      </c>
      <c r="S23">
        <v>0</v>
      </c>
      <c r="T23">
        <v>0</v>
      </c>
    </row>
    <row r="24" spans="1:20">
      <c r="A24" s="70">
        <v>4</v>
      </c>
      <c r="B24" s="70">
        <v>2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 s="6">
        <v>1963</v>
      </c>
      <c r="L24" t="s">
        <v>84</v>
      </c>
      <c r="M24">
        <v>0</v>
      </c>
      <c r="N24">
        <v>0</v>
      </c>
      <c r="O24">
        <v>65535</v>
      </c>
      <c r="P24" t="e">
        <v>#NUM!</v>
      </c>
      <c r="Q24">
        <v>0</v>
      </c>
      <c r="R24">
        <v>0</v>
      </c>
      <c r="S24">
        <v>0</v>
      </c>
      <c r="T24">
        <v>0</v>
      </c>
    </row>
    <row r="25" spans="1:20">
      <c r="A25" s="70">
        <v>4</v>
      </c>
      <c r="B25" s="70">
        <v>3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  <c r="J25" s="6">
        <v>2006</v>
      </c>
      <c r="L25" t="s">
        <v>81</v>
      </c>
      <c r="M25">
        <v>0</v>
      </c>
      <c r="N25">
        <v>0</v>
      </c>
      <c r="O25">
        <v>65535</v>
      </c>
      <c r="P25" t="e">
        <v>#NUM!</v>
      </c>
      <c r="Q25">
        <v>0</v>
      </c>
      <c r="R25">
        <v>0</v>
      </c>
      <c r="S25">
        <v>0</v>
      </c>
      <c r="T25">
        <v>0</v>
      </c>
    </row>
    <row r="26" spans="1:20">
      <c r="A26" s="70">
        <v>4</v>
      </c>
      <c r="B26" s="70">
        <v>4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 s="6">
        <v>1855</v>
      </c>
      <c r="L26" t="s">
        <v>82</v>
      </c>
      <c r="M26">
        <v>0</v>
      </c>
      <c r="N26">
        <v>0</v>
      </c>
      <c r="O26">
        <v>65535</v>
      </c>
      <c r="P26" t="e">
        <v>#NUM!</v>
      </c>
      <c r="Q26">
        <v>0</v>
      </c>
      <c r="R26">
        <v>0</v>
      </c>
      <c r="S26">
        <v>0</v>
      </c>
      <c r="T26">
        <v>0</v>
      </c>
    </row>
    <row r="27" spans="1:20" ht="15" thickBot="1">
      <c r="A27" s="70">
        <v>4</v>
      </c>
      <c r="B27" s="70">
        <v>5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 s="6">
        <v>1962</v>
      </c>
      <c r="L27" s="33" t="s">
        <v>83</v>
      </c>
      <c r="M27" s="33">
        <v>0</v>
      </c>
      <c r="N27" s="33">
        <v>0</v>
      </c>
      <c r="O27" s="33">
        <v>65535</v>
      </c>
      <c r="P27" s="33" t="e">
        <v>#NUM!</v>
      </c>
      <c r="Q27" s="33">
        <v>0</v>
      </c>
      <c r="R27" s="33">
        <v>0</v>
      </c>
      <c r="S27" s="33">
        <v>0</v>
      </c>
      <c r="T27" s="33">
        <v>0</v>
      </c>
    </row>
    <row r="28" spans="1:20">
      <c r="A28" s="70">
        <v>4</v>
      </c>
      <c r="B28" s="70">
        <v>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  <c r="J28" s="6">
        <v>2019</v>
      </c>
    </row>
    <row r="29" spans="1:20">
      <c r="A29" s="70">
        <v>4</v>
      </c>
      <c r="B29" s="70">
        <v>7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  <c r="J29" s="6">
        <v>2052</v>
      </c>
    </row>
    <row r="30" spans="1:20">
      <c r="A30" s="70">
        <v>5</v>
      </c>
      <c r="B30" s="70">
        <v>1</v>
      </c>
      <c r="C30">
        <f t="shared" si="1"/>
        <v>1</v>
      </c>
      <c r="D30">
        <f t="shared" si="1"/>
        <v>1</v>
      </c>
      <c r="E30">
        <f t="shared" si="1"/>
        <v>1</v>
      </c>
      <c r="F30">
        <f t="shared" si="1"/>
        <v>1</v>
      </c>
      <c r="G30">
        <f t="shared" si="1"/>
        <v>1</v>
      </c>
      <c r="H30">
        <f t="shared" si="1"/>
        <v>1</v>
      </c>
      <c r="I30">
        <f t="shared" si="1"/>
        <v>1</v>
      </c>
      <c r="J30" s="6">
        <v>2018</v>
      </c>
    </row>
    <row r="31" spans="1:20">
      <c r="A31" s="70">
        <v>5</v>
      </c>
      <c r="B31" s="70">
        <v>2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0</v>
      </c>
      <c r="J31" s="6">
        <v>1706</v>
      </c>
      <c r="L31" t="s">
        <v>62</v>
      </c>
    </row>
    <row r="32" spans="1:20" ht="15" thickBot="1">
      <c r="A32" s="70">
        <v>5</v>
      </c>
      <c r="B32" s="70">
        <v>3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  <c r="J32" s="6">
        <v>1874</v>
      </c>
    </row>
    <row r="33" spans="1:15">
      <c r="A33" s="70">
        <v>5</v>
      </c>
      <c r="B33" s="70">
        <v>4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0</v>
      </c>
      <c r="J33" s="6">
        <v>1827</v>
      </c>
      <c r="L33" s="34" t="s">
        <v>63</v>
      </c>
      <c r="M33" s="34" t="s">
        <v>85</v>
      </c>
      <c r="N33" s="34" t="s">
        <v>65</v>
      </c>
      <c r="O33" s="34" t="s">
        <v>66</v>
      </c>
    </row>
    <row r="34" spans="1:15">
      <c r="A34" s="70">
        <v>5</v>
      </c>
      <c r="B34" s="70">
        <v>5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  <c r="J34" s="6">
        <v>1734</v>
      </c>
      <c r="L34">
        <v>1</v>
      </c>
      <c r="M34">
        <v>1667.151020408163</v>
      </c>
      <c r="N34">
        <v>-155.15102040816305</v>
      </c>
      <c r="O34">
        <v>-0.420889519117081</v>
      </c>
    </row>
    <row r="35" spans="1:15">
      <c r="A35" s="70">
        <v>5</v>
      </c>
      <c r="B35" s="70">
        <v>6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</v>
      </c>
      <c r="J35" s="6">
        <v>1124</v>
      </c>
      <c r="L35">
        <v>2</v>
      </c>
      <c r="M35">
        <v>1429.5183673469387</v>
      </c>
      <c r="N35">
        <v>-565.5183673469387</v>
      </c>
      <c r="O35">
        <v>-1.5341230309562739</v>
      </c>
    </row>
    <row r="36" spans="1:15">
      <c r="A36" s="70">
        <v>5</v>
      </c>
      <c r="B36" s="70">
        <v>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  <c r="J36" s="6">
        <v>803</v>
      </c>
      <c r="L36">
        <v>3</v>
      </c>
      <c r="M36">
        <v>1381.1428571428569</v>
      </c>
      <c r="N36">
        <v>-554.14285714285688</v>
      </c>
      <c r="O36">
        <v>-1.5032638525447373</v>
      </c>
    </row>
    <row r="37" spans="1:15">
      <c r="A37" s="70">
        <v>6</v>
      </c>
      <c r="B37" s="70">
        <v>1</v>
      </c>
      <c r="C37">
        <f t="shared" si="1"/>
        <v>1</v>
      </c>
      <c r="D37">
        <f t="shared" si="1"/>
        <v>1</v>
      </c>
      <c r="E37">
        <f t="shared" si="1"/>
        <v>1</v>
      </c>
      <c r="F37">
        <f t="shared" si="1"/>
        <v>1</v>
      </c>
      <c r="G37">
        <f t="shared" si="1"/>
        <v>1</v>
      </c>
      <c r="H37">
        <f t="shared" si="1"/>
        <v>1</v>
      </c>
      <c r="I37">
        <f t="shared" si="1"/>
        <v>1</v>
      </c>
      <c r="J37" s="6">
        <v>1356</v>
      </c>
      <c r="L37">
        <v>4</v>
      </c>
      <c r="M37">
        <v>1332.7673469387753</v>
      </c>
      <c r="N37">
        <v>-380.76734693877529</v>
      </c>
      <c r="O37">
        <v>-1.0329354272175704</v>
      </c>
    </row>
    <row r="38" spans="1:15">
      <c r="A38" s="70">
        <v>6</v>
      </c>
      <c r="B38" s="70">
        <v>2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>
        <f t="shared" si="1"/>
        <v>0</v>
      </c>
      <c r="I38">
        <f t="shared" si="1"/>
        <v>0</v>
      </c>
      <c r="J38" s="6">
        <v>848</v>
      </c>
      <c r="L38">
        <v>5</v>
      </c>
      <c r="M38">
        <v>1284.3918367346937</v>
      </c>
      <c r="N38">
        <v>-544.3918367346937</v>
      </c>
      <c r="O38">
        <v>-1.4768115464000804</v>
      </c>
    </row>
    <row r="39" spans="1:15">
      <c r="A39" s="70">
        <v>6</v>
      </c>
      <c r="B39" s="70">
        <v>3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0</v>
      </c>
      <c r="I39">
        <f t="shared" si="1"/>
        <v>0</v>
      </c>
      <c r="J39" s="6">
        <v>966</v>
      </c>
      <c r="L39">
        <v>6</v>
      </c>
      <c r="M39">
        <v>1236.0163265306121</v>
      </c>
      <c r="N39">
        <v>-328.0163265306121</v>
      </c>
      <c r="O39">
        <v>-0.88983387652123358</v>
      </c>
    </row>
    <row r="40" spans="1:15">
      <c r="A40" s="70">
        <v>6</v>
      </c>
      <c r="B40" s="70">
        <v>4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  <c r="H40">
        <f t="shared" si="1"/>
        <v>0</v>
      </c>
      <c r="I40">
        <f t="shared" si="1"/>
        <v>0</v>
      </c>
      <c r="J40" s="6">
        <v>909</v>
      </c>
      <c r="L40">
        <v>7</v>
      </c>
      <c r="M40">
        <v>1187.6408163265303</v>
      </c>
      <c r="N40">
        <v>123.35918367346972</v>
      </c>
      <c r="O40">
        <v>0.33464547869818984</v>
      </c>
    </row>
    <row r="41" spans="1:15">
      <c r="A41" s="70">
        <v>6</v>
      </c>
      <c r="B41" s="70">
        <v>5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  <c r="G41">
        <f t="shared" si="1"/>
        <v>0</v>
      </c>
      <c r="H41">
        <f t="shared" si="1"/>
        <v>0</v>
      </c>
      <c r="I41">
        <f t="shared" si="1"/>
        <v>0</v>
      </c>
      <c r="J41" s="6">
        <v>798</v>
      </c>
      <c r="L41">
        <v>8</v>
      </c>
      <c r="M41">
        <v>1675.3805337519623</v>
      </c>
      <c r="N41">
        <v>358.61946624803772</v>
      </c>
      <c r="O41">
        <v>0.97285325161302916</v>
      </c>
    </row>
    <row r="42" spans="1:15">
      <c r="A42" s="70">
        <v>6</v>
      </c>
      <c r="B42" s="70">
        <v>6</v>
      </c>
      <c r="C42">
        <f t="shared" si="1"/>
        <v>0</v>
      </c>
      <c r="D42">
        <f t="shared" si="1"/>
        <v>0</v>
      </c>
      <c r="E42">
        <f t="shared" si="1"/>
        <v>0</v>
      </c>
      <c r="F42">
        <f t="shared" si="1"/>
        <v>0</v>
      </c>
      <c r="G42">
        <f t="shared" si="1"/>
        <v>0</v>
      </c>
      <c r="H42">
        <f t="shared" si="1"/>
        <v>0</v>
      </c>
      <c r="I42">
        <f t="shared" si="1"/>
        <v>0</v>
      </c>
      <c r="J42" s="6">
        <v>731</v>
      </c>
      <c r="L42">
        <v>9</v>
      </c>
      <c r="M42">
        <v>1437.7478806907379</v>
      </c>
      <c r="N42">
        <v>146.25211930926207</v>
      </c>
      <c r="O42">
        <v>0.39674881933738537</v>
      </c>
    </row>
    <row r="43" spans="1:15">
      <c r="A43" s="70">
        <v>6</v>
      </c>
      <c r="B43" s="70">
        <v>7</v>
      </c>
      <c r="C43">
        <f t="shared" si="1"/>
        <v>0</v>
      </c>
      <c r="D43">
        <f t="shared" si="1"/>
        <v>0</v>
      </c>
      <c r="E43">
        <f t="shared" si="1"/>
        <v>0</v>
      </c>
      <c r="F43">
        <f t="shared" si="1"/>
        <v>0</v>
      </c>
      <c r="G43">
        <f t="shared" si="1"/>
        <v>0</v>
      </c>
      <c r="H43">
        <f t="shared" si="1"/>
        <v>0</v>
      </c>
      <c r="I43">
        <f t="shared" si="1"/>
        <v>0</v>
      </c>
      <c r="J43" s="6">
        <v>869</v>
      </c>
      <c r="L43">
        <v>10</v>
      </c>
      <c r="M43">
        <v>1389.3723704866561</v>
      </c>
      <c r="N43">
        <v>292.62762951334389</v>
      </c>
      <c r="O43">
        <v>0.79383237017861441</v>
      </c>
    </row>
    <row r="44" spans="1:15">
      <c r="A44" s="70">
        <v>7</v>
      </c>
      <c r="B44" s="70">
        <v>1</v>
      </c>
      <c r="C44">
        <f t="shared" si="1"/>
        <v>1</v>
      </c>
      <c r="D44">
        <f t="shared" si="1"/>
        <v>1</v>
      </c>
      <c r="E44">
        <f t="shared" si="1"/>
        <v>1</v>
      </c>
      <c r="F44">
        <f t="shared" si="1"/>
        <v>1</v>
      </c>
      <c r="G44">
        <f t="shared" si="1"/>
        <v>1</v>
      </c>
      <c r="H44">
        <f t="shared" si="1"/>
        <v>1</v>
      </c>
      <c r="I44">
        <f t="shared" si="1"/>
        <v>1</v>
      </c>
      <c r="J44" s="6">
        <v>1372</v>
      </c>
      <c r="L44">
        <v>11</v>
      </c>
      <c r="M44">
        <v>1340.9968602825745</v>
      </c>
      <c r="N44">
        <v>343.00313971742548</v>
      </c>
      <c r="O44">
        <v>0.93048970062539482</v>
      </c>
    </row>
    <row r="45" spans="1:15">
      <c r="A45" s="70">
        <v>7</v>
      </c>
      <c r="B45" s="70">
        <v>2</v>
      </c>
      <c r="C45">
        <f t="shared" si="1"/>
        <v>0</v>
      </c>
      <c r="D45">
        <f t="shared" si="1"/>
        <v>0</v>
      </c>
      <c r="E45">
        <f t="shared" si="1"/>
        <v>0</v>
      </c>
      <c r="F45">
        <f t="shared" si="1"/>
        <v>0</v>
      </c>
      <c r="G45">
        <f t="shared" si="1"/>
        <v>0</v>
      </c>
      <c r="H45">
        <f t="shared" si="1"/>
        <v>0</v>
      </c>
      <c r="I45">
        <f t="shared" si="1"/>
        <v>0</v>
      </c>
      <c r="J45" s="6">
        <v>760</v>
      </c>
      <c r="L45">
        <v>12</v>
      </c>
      <c r="M45">
        <v>1292.6213500784929</v>
      </c>
      <c r="N45">
        <v>307.37864992150708</v>
      </c>
      <c r="O45">
        <v>0.83384854196881553</v>
      </c>
    </row>
    <row r="46" spans="1:15">
      <c r="A46" s="70">
        <v>7</v>
      </c>
      <c r="B46" s="70">
        <v>3</v>
      </c>
      <c r="C46">
        <f t="shared" si="1"/>
        <v>0</v>
      </c>
      <c r="D46">
        <f t="shared" si="1"/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0</v>
      </c>
      <c r="I46">
        <f t="shared" si="1"/>
        <v>0</v>
      </c>
      <c r="J46" s="6">
        <v>1144</v>
      </c>
      <c r="L46">
        <v>13</v>
      </c>
      <c r="M46">
        <v>1244.2458398744113</v>
      </c>
      <c r="N46">
        <v>-167.24583987441133</v>
      </c>
      <c r="O46">
        <v>-0.45370002036654178</v>
      </c>
    </row>
    <row r="47" spans="1:15">
      <c r="A47" s="70">
        <v>7</v>
      </c>
      <c r="B47" s="70">
        <v>4</v>
      </c>
      <c r="C47">
        <f t="shared" si="1"/>
        <v>0</v>
      </c>
      <c r="D47">
        <f t="shared" si="1"/>
        <v>0</v>
      </c>
      <c r="E47">
        <f t="shared" si="1"/>
        <v>0</v>
      </c>
      <c r="F47">
        <f t="shared" si="1"/>
        <v>0</v>
      </c>
      <c r="G47">
        <f t="shared" si="1"/>
        <v>0</v>
      </c>
      <c r="H47">
        <f t="shared" si="1"/>
        <v>0</v>
      </c>
      <c r="I47">
        <f t="shared" si="1"/>
        <v>0</v>
      </c>
      <c r="J47" s="6">
        <v>1450</v>
      </c>
      <c r="L47">
        <v>14</v>
      </c>
      <c r="M47">
        <v>1195.8703296703295</v>
      </c>
      <c r="N47">
        <v>-239.87032967032951</v>
      </c>
      <c r="O47">
        <v>-0.6507137848001473</v>
      </c>
    </row>
    <row r="48" spans="1:15">
      <c r="A48" s="70">
        <v>7</v>
      </c>
      <c r="B48" s="70">
        <v>5</v>
      </c>
      <c r="C48">
        <f t="shared" si="1"/>
        <v>0</v>
      </c>
      <c r="D48">
        <f t="shared" si="1"/>
        <v>0</v>
      </c>
      <c r="E48">
        <f t="shared" si="1"/>
        <v>0</v>
      </c>
      <c r="F48">
        <f t="shared" si="1"/>
        <v>0</v>
      </c>
      <c r="G48">
        <f t="shared" si="1"/>
        <v>0</v>
      </c>
      <c r="H48">
        <f t="shared" si="1"/>
        <v>0</v>
      </c>
      <c r="I48">
        <f t="shared" si="1"/>
        <v>0</v>
      </c>
      <c r="J48" s="6">
        <v>1739</v>
      </c>
      <c r="L48">
        <v>15</v>
      </c>
      <c r="M48">
        <v>1683.6100470957613</v>
      </c>
      <c r="N48">
        <v>-228.61004709576127</v>
      </c>
      <c r="O48">
        <v>-0.62016719280568622</v>
      </c>
    </row>
    <row r="49" spans="1:15">
      <c r="A49" s="70">
        <v>7</v>
      </c>
      <c r="B49" s="70">
        <v>6</v>
      </c>
      <c r="C49">
        <f t="shared" si="1"/>
        <v>0</v>
      </c>
      <c r="D49">
        <f t="shared" si="1"/>
        <v>0</v>
      </c>
      <c r="E49">
        <f t="shared" si="1"/>
        <v>0</v>
      </c>
      <c r="F49">
        <f t="shared" si="1"/>
        <v>0</v>
      </c>
      <c r="G49">
        <f t="shared" si="1"/>
        <v>0</v>
      </c>
      <c r="H49">
        <f t="shared" si="1"/>
        <v>0</v>
      </c>
      <c r="I49">
        <f t="shared" si="1"/>
        <v>0</v>
      </c>
      <c r="J49" s="6">
        <v>1491</v>
      </c>
      <c r="L49">
        <v>16</v>
      </c>
      <c r="M49">
        <v>1445.9773940345369</v>
      </c>
      <c r="N49">
        <v>-444.97739403453693</v>
      </c>
      <c r="O49">
        <v>-1.2071227175977652</v>
      </c>
    </row>
    <row r="50" spans="1:15">
      <c r="A50" s="70">
        <v>7</v>
      </c>
      <c r="B50" s="70">
        <v>7</v>
      </c>
      <c r="C50">
        <f t="shared" si="1"/>
        <v>0</v>
      </c>
      <c r="D50">
        <f t="shared" si="1"/>
        <v>0</v>
      </c>
      <c r="E50">
        <f t="shared" si="1"/>
        <v>0</v>
      </c>
      <c r="F50">
        <f t="shared" si="1"/>
        <v>0</v>
      </c>
      <c r="G50">
        <f t="shared" si="1"/>
        <v>0</v>
      </c>
      <c r="H50">
        <f t="shared" si="1"/>
        <v>0</v>
      </c>
      <c r="I50">
        <f t="shared" si="1"/>
        <v>0</v>
      </c>
      <c r="J50" s="6">
        <v>1477</v>
      </c>
      <c r="L50">
        <v>17</v>
      </c>
      <c r="M50">
        <v>1397.6018838304551</v>
      </c>
      <c r="N50">
        <v>-266.60188383045511</v>
      </c>
      <c r="O50">
        <v>-0.72323042662505355</v>
      </c>
    </row>
    <row r="51" spans="1:15">
      <c r="A51" s="70">
        <v>8</v>
      </c>
      <c r="B51" s="70">
        <v>1</v>
      </c>
      <c r="C51">
        <f t="shared" si="1"/>
        <v>1</v>
      </c>
      <c r="D51">
        <f t="shared" si="1"/>
        <v>1</v>
      </c>
      <c r="E51">
        <f t="shared" si="1"/>
        <v>1</v>
      </c>
      <c r="F51">
        <f t="shared" si="1"/>
        <v>1</v>
      </c>
      <c r="G51">
        <f t="shared" si="1"/>
        <v>1</v>
      </c>
      <c r="H51">
        <f t="shared" si="1"/>
        <v>1</v>
      </c>
      <c r="I51">
        <f t="shared" si="1"/>
        <v>1</v>
      </c>
      <c r="J51" s="6">
        <v>1801</v>
      </c>
      <c r="L51">
        <v>18</v>
      </c>
      <c r="M51">
        <v>1349.2263736263735</v>
      </c>
      <c r="N51">
        <v>-198.22637362637352</v>
      </c>
      <c r="O51">
        <v>-0.53774317985431408</v>
      </c>
    </row>
    <row r="52" spans="1:15">
      <c r="A52" s="70">
        <v>8</v>
      </c>
      <c r="B52" s="70">
        <v>2</v>
      </c>
      <c r="C52">
        <f t="shared" si="1"/>
        <v>0</v>
      </c>
      <c r="D52">
        <f t="shared" si="1"/>
        <v>0</v>
      </c>
      <c r="E52">
        <f t="shared" si="1"/>
        <v>0</v>
      </c>
      <c r="F52">
        <f t="shared" si="1"/>
        <v>0</v>
      </c>
      <c r="G52">
        <f t="shared" si="1"/>
        <v>0</v>
      </c>
      <c r="H52">
        <f t="shared" si="1"/>
        <v>0</v>
      </c>
      <c r="I52">
        <f t="shared" si="1"/>
        <v>0</v>
      </c>
      <c r="J52" s="6">
        <v>1096</v>
      </c>
      <c r="L52">
        <v>19</v>
      </c>
      <c r="M52">
        <v>1300.8508634222919</v>
      </c>
      <c r="N52">
        <v>-358.85086342229192</v>
      </c>
      <c r="O52">
        <v>-0.97348097964949765</v>
      </c>
    </row>
    <row r="53" spans="1:15">
      <c r="A53" s="70">
        <v>8</v>
      </c>
      <c r="B53" s="70">
        <v>3</v>
      </c>
      <c r="C53">
        <f t="shared" si="1"/>
        <v>0</v>
      </c>
      <c r="D53">
        <f t="shared" si="1"/>
        <v>0</v>
      </c>
      <c r="E53">
        <f t="shared" si="1"/>
        <v>0</v>
      </c>
      <c r="F53">
        <f t="shared" si="1"/>
        <v>0</v>
      </c>
      <c r="G53">
        <f t="shared" si="1"/>
        <v>0</v>
      </c>
      <c r="H53">
        <f t="shared" si="1"/>
        <v>0</v>
      </c>
      <c r="I53">
        <f t="shared" si="1"/>
        <v>0</v>
      </c>
      <c r="J53" s="6">
        <v>1605</v>
      </c>
      <c r="L53">
        <v>20</v>
      </c>
      <c r="M53">
        <v>1252.4753532182103</v>
      </c>
      <c r="N53">
        <v>-368.47535321821033</v>
      </c>
      <c r="O53">
        <v>-0.9995900369492472</v>
      </c>
    </row>
    <row r="54" spans="1:15">
      <c r="A54" s="70">
        <v>8</v>
      </c>
      <c r="B54" s="70">
        <v>4</v>
      </c>
      <c r="C54">
        <f t="shared" si="1"/>
        <v>0</v>
      </c>
      <c r="D54">
        <f t="shared" si="1"/>
        <v>0</v>
      </c>
      <c r="E54">
        <f t="shared" si="1"/>
        <v>0</v>
      </c>
      <c r="F54">
        <f t="shared" ref="C54:I90" si="2">IF(E54=1, 1, 0)</f>
        <v>0</v>
      </c>
      <c r="G54">
        <f t="shared" si="2"/>
        <v>0</v>
      </c>
      <c r="H54">
        <f t="shared" si="2"/>
        <v>0</v>
      </c>
      <c r="I54">
        <f t="shared" si="2"/>
        <v>0</v>
      </c>
      <c r="J54" s="6">
        <v>1788</v>
      </c>
      <c r="L54">
        <v>21</v>
      </c>
      <c r="M54">
        <v>1204.0998430141285</v>
      </c>
      <c r="N54">
        <v>110.90015698587149</v>
      </c>
      <c r="O54">
        <v>0.30084696588522353</v>
      </c>
    </row>
    <row r="55" spans="1:15">
      <c r="A55" s="70">
        <v>8</v>
      </c>
      <c r="B55" s="70">
        <v>5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2"/>
        <v>0</v>
      </c>
      <c r="J55" s="6">
        <v>1836</v>
      </c>
      <c r="L55">
        <v>22</v>
      </c>
      <c r="M55">
        <v>1691.8395604395603</v>
      </c>
      <c r="N55">
        <v>193.16043956043973</v>
      </c>
      <c r="O55">
        <v>0.52400045004641183</v>
      </c>
    </row>
    <row r="56" spans="1:15">
      <c r="A56" s="70">
        <v>8</v>
      </c>
      <c r="B56" s="70">
        <v>6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  <c r="G56">
        <f t="shared" si="2"/>
        <v>0</v>
      </c>
      <c r="H56">
        <f t="shared" si="2"/>
        <v>0</v>
      </c>
      <c r="I56">
        <f t="shared" si="2"/>
        <v>0</v>
      </c>
      <c r="J56" s="6">
        <v>1626</v>
      </c>
      <c r="L56">
        <v>23</v>
      </c>
      <c r="M56">
        <v>1454.2069073783359</v>
      </c>
      <c r="N56">
        <v>508.79309262166407</v>
      </c>
      <c r="O56">
        <v>1.3802402299402323</v>
      </c>
    </row>
    <row r="57" spans="1:15">
      <c r="A57" s="70">
        <v>8</v>
      </c>
      <c r="B57" s="70">
        <v>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  <c r="G57">
        <f t="shared" si="2"/>
        <v>0</v>
      </c>
      <c r="H57">
        <f t="shared" si="2"/>
        <v>0</v>
      </c>
      <c r="I57">
        <f t="shared" si="2"/>
        <v>0</v>
      </c>
      <c r="J57" s="6">
        <v>1479</v>
      </c>
      <c r="L57">
        <v>24</v>
      </c>
      <c r="M57">
        <v>1405.8313971742541</v>
      </c>
      <c r="N57">
        <v>600.16860282574589</v>
      </c>
      <c r="O57">
        <v>1.6281212586804756</v>
      </c>
    </row>
    <row r="58" spans="1:15">
      <c r="A58" s="70">
        <v>9</v>
      </c>
      <c r="B58" s="70">
        <v>1</v>
      </c>
      <c r="C58">
        <f t="shared" si="2"/>
        <v>1</v>
      </c>
      <c r="D58">
        <f t="shared" si="2"/>
        <v>1</v>
      </c>
      <c r="E58">
        <f t="shared" si="2"/>
        <v>1</v>
      </c>
      <c r="F58">
        <f t="shared" si="2"/>
        <v>1</v>
      </c>
      <c r="G58">
        <f t="shared" si="2"/>
        <v>1</v>
      </c>
      <c r="H58">
        <f t="shared" si="2"/>
        <v>1</v>
      </c>
      <c r="I58">
        <f t="shared" si="2"/>
        <v>1</v>
      </c>
      <c r="J58" s="6">
        <v>2105</v>
      </c>
      <c r="L58">
        <v>25</v>
      </c>
      <c r="M58">
        <v>1357.4558869701725</v>
      </c>
      <c r="N58">
        <v>497.54411302982749</v>
      </c>
      <c r="O58">
        <v>1.3497243003736044</v>
      </c>
    </row>
    <row r="59" spans="1:15">
      <c r="A59" s="70">
        <v>9</v>
      </c>
      <c r="B59" s="70">
        <v>2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  <c r="G59">
        <f t="shared" si="2"/>
        <v>0</v>
      </c>
      <c r="H59">
        <f t="shared" si="2"/>
        <v>0</v>
      </c>
      <c r="I59">
        <f t="shared" si="2"/>
        <v>0</v>
      </c>
      <c r="J59" s="6">
        <v>1720</v>
      </c>
      <c r="L59">
        <v>26</v>
      </c>
      <c r="M59">
        <v>1309.0803767660909</v>
      </c>
      <c r="N59">
        <v>652.91962323390908</v>
      </c>
      <c r="O59">
        <v>1.7712228093768123</v>
      </c>
    </row>
    <row r="60" spans="1:15">
      <c r="A60" s="70">
        <v>9</v>
      </c>
      <c r="B60" s="70">
        <v>3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  <c r="H60">
        <f t="shared" si="2"/>
        <v>0</v>
      </c>
      <c r="I60">
        <f t="shared" si="2"/>
        <v>0</v>
      </c>
      <c r="J60" s="6">
        <v>1554</v>
      </c>
      <c r="L60">
        <v>27</v>
      </c>
      <c r="M60">
        <v>1260.7048665620093</v>
      </c>
      <c r="N60">
        <v>758.29513343799067</v>
      </c>
      <c r="O60">
        <v>2.0570826619245786</v>
      </c>
    </row>
    <row r="61" spans="1:15">
      <c r="A61" s="70">
        <v>9</v>
      </c>
      <c r="B61" s="70">
        <v>4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  <c r="H61">
        <f t="shared" si="2"/>
        <v>0</v>
      </c>
      <c r="I61">
        <f t="shared" si="2"/>
        <v>0</v>
      </c>
      <c r="J61" s="6">
        <v>1561</v>
      </c>
      <c r="L61">
        <v>28</v>
      </c>
      <c r="M61">
        <v>1212.3293563579275</v>
      </c>
      <c r="N61">
        <v>839.67064364207249</v>
      </c>
      <c r="O61">
        <v>2.2778359593737334</v>
      </c>
    </row>
    <row r="62" spans="1:15">
      <c r="A62" s="70">
        <v>9</v>
      </c>
      <c r="B62" s="70">
        <v>5</v>
      </c>
      <c r="C62">
        <f t="shared" si="2"/>
        <v>0</v>
      </c>
      <c r="D62">
        <f t="shared" si="2"/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2"/>
        <v>0</v>
      </c>
      <c r="J62" s="6">
        <v>1563</v>
      </c>
      <c r="L62">
        <v>29</v>
      </c>
      <c r="M62">
        <v>1700.0690737833593</v>
      </c>
      <c r="N62">
        <v>317.93092621664073</v>
      </c>
      <c r="O62">
        <v>0.86247447355318629</v>
      </c>
    </row>
    <row r="63" spans="1:15">
      <c r="A63" s="70">
        <v>9</v>
      </c>
      <c r="B63" s="70">
        <v>6</v>
      </c>
      <c r="C63">
        <f t="shared" si="2"/>
        <v>0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si="2"/>
        <v>0</v>
      </c>
      <c r="I63">
        <f t="shared" si="2"/>
        <v>0</v>
      </c>
      <c r="J63" s="6">
        <v>1594</v>
      </c>
      <c r="L63">
        <v>30</v>
      </c>
      <c r="M63">
        <v>1462.4364207221349</v>
      </c>
      <c r="N63">
        <v>243.56357927786507</v>
      </c>
      <c r="O63">
        <v>0.6607327330945616</v>
      </c>
    </row>
    <row r="64" spans="1:15">
      <c r="A64" s="70">
        <v>9</v>
      </c>
      <c r="B64" s="70">
        <v>7</v>
      </c>
      <c r="C64">
        <f t="shared" si="2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2"/>
        <v>0</v>
      </c>
      <c r="I64">
        <f t="shared" si="2"/>
        <v>0</v>
      </c>
      <c r="J64" s="6">
        <v>1708</v>
      </c>
      <c r="L64">
        <v>31</v>
      </c>
      <c r="M64">
        <v>1414.0609105180531</v>
      </c>
      <c r="N64">
        <v>459.93908948194689</v>
      </c>
      <c r="O64">
        <v>1.247710402973409</v>
      </c>
    </row>
    <row r="65" spans="1:15">
      <c r="A65" s="70">
        <v>10</v>
      </c>
      <c r="B65" s="70">
        <v>1</v>
      </c>
      <c r="C65">
        <f t="shared" si="2"/>
        <v>1</v>
      </c>
      <c r="D65">
        <f t="shared" si="2"/>
        <v>1</v>
      </c>
      <c r="E65">
        <f t="shared" si="2"/>
        <v>1</v>
      </c>
      <c r="F65">
        <f t="shared" si="2"/>
        <v>1</v>
      </c>
      <c r="G65">
        <f t="shared" si="2"/>
        <v>1</v>
      </c>
      <c r="H65">
        <f t="shared" si="2"/>
        <v>1</v>
      </c>
      <c r="I65">
        <f t="shared" si="2"/>
        <v>1</v>
      </c>
      <c r="J65" s="6">
        <v>2086</v>
      </c>
      <c r="L65">
        <v>32</v>
      </c>
      <c r="M65">
        <v>1365.6854003139715</v>
      </c>
      <c r="N65">
        <v>461.31459968602849</v>
      </c>
      <c r="O65">
        <v>1.2514418500938567</v>
      </c>
    </row>
    <row r="66" spans="1:15">
      <c r="A66" s="70">
        <v>10</v>
      </c>
      <c r="B66" s="70">
        <v>2</v>
      </c>
      <c r="C66">
        <f t="shared" si="2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0</v>
      </c>
      <c r="I66">
        <f t="shared" si="2"/>
        <v>0</v>
      </c>
      <c r="J66" s="6">
        <v>1816</v>
      </c>
      <c r="L66">
        <v>33</v>
      </c>
      <c r="M66">
        <v>1317.3098901098899</v>
      </c>
      <c r="N66">
        <v>416.69010989011008</v>
      </c>
      <c r="O66">
        <v>1.1303857332752978</v>
      </c>
    </row>
    <row r="67" spans="1:15">
      <c r="A67" s="70">
        <v>10</v>
      </c>
      <c r="B67" s="70">
        <v>3</v>
      </c>
      <c r="C67">
        <f t="shared" si="2"/>
        <v>0</v>
      </c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2"/>
        <v>0</v>
      </c>
      <c r="I67">
        <f t="shared" si="2"/>
        <v>0</v>
      </c>
      <c r="J67" s="6">
        <v>1668</v>
      </c>
      <c r="L67">
        <v>34</v>
      </c>
      <c r="M67">
        <v>1268.9343799058083</v>
      </c>
      <c r="N67">
        <v>-144.93437990580833</v>
      </c>
      <c r="O67">
        <v>-0.39317409129252817</v>
      </c>
    </row>
    <row r="68" spans="1:15">
      <c r="A68" s="70">
        <v>10</v>
      </c>
      <c r="B68" s="70">
        <v>4</v>
      </c>
      <c r="C68">
        <f t="shared" si="2"/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 s="6">
        <v>1461</v>
      </c>
      <c r="L68">
        <v>35</v>
      </c>
      <c r="M68">
        <v>1220.5588697017265</v>
      </c>
      <c r="N68">
        <v>-417.55886970172651</v>
      </c>
      <c r="O68">
        <v>-1.1327424815479004</v>
      </c>
    </row>
    <row r="69" spans="1:15">
      <c r="A69" s="70">
        <v>10</v>
      </c>
      <c r="B69" s="70">
        <v>5</v>
      </c>
      <c r="C69">
        <f t="shared" si="2"/>
        <v>0</v>
      </c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 s="6">
        <v>1027</v>
      </c>
      <c r="L69">
        <v>36</v>
      </c>
      <c r="M69">
        <v>1708.2985871271585</v>
      </c>
      <c r="N69">
        <v>-352.2985871271585</v>
      </c>
      <c r="O69">
        <v>-0.95570614058156289</v>
      </c>
    </row>
    <row r="70" spans="1:15">
      <c r="A70" s="70">
        <v>10</v>
      </c>
      <c r="B70" s="70">
        <v>6</v>
      </c>
      <c r="C70">
        <f t="shared" si="2"/>
        <v>0</v>
      </c>
      <c r="D70">
        <f t="shared" si="2"/>
        <v>0</v>
      </c>
      <c r="E70">
        <f t="shared" si="2"/>
        <v>0</v>
      </c>
      <c r="F70">
        <f t="shared" si="2"/>
        <v>0</v>
      </c>
      <c r="G70">
        <f t="shared" si="2"/>
        <v>0</v>
      </c>
      <c r="H70">
        <f t="shared" si="2"/>
        <v>0</v>
      </c>
      <c r="I70">
        <f t="shared" si="2"/>
        <v>0</v>
      </c>
      <c r="J70" s="6">
        <v>1042</v>
      </c>
      <c r="L70">
        <v>37</v>
      </c>
      <c r="M70">
        <v>1470.6659340659342</v>
      </c>
      <c r="N70">
        <v>-622.66593406593415</v>
      </c>
      <c r="O70">
        <v>-1.6891514143455191</v>
      </c>
    </row>
    <row r="71" spans="1:15">
      <c r="A71" s="70">
        <v>10</v>
      </c>
      <c r="B71" s="70">
        <v>7</v>
      </c>
      <c r="C71">
        <f t="shared" si="2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 s="6">
        <v>1442</v>
      </c>
      <c r="L71">
        <v>38</v>
      </c>
      <c r="M71">
        <v>1422.2904238618523</v>
      </c>
      <c r="N71">
        <v>-456.29042386185233</v>
      </c>
      <c r="O71">
        <v>-1.2378124009221132</v>
      </c>
    </row>
    <row r="72" spans="1:15">
      <c r="A72" s="70">
        <v>11</v>
      </c>
      <c r="B72" s="70">
        <v>1</v>
      </c>
      <c r="C72">
        <f t="shared" si="2"/>
        <v>1</v>
      </c>
      <c r="D72">
        <f t="shared" si="2"/>
        <v>1</v>
      </c>
      <c r="E72">
        <f t="shared" si="2"/>
        <v>1</v>
      </c>
      <c r="F72">
        <f t="shared" si="2"/>
        <v>1</v>
      </c>
      <c r="G72">
        <f t="shared" si="2"/>
        <v>1</v>
      </c>
      <c r="H72">
        <f t="shared" si="2"/>
        <v>1</v>
      </c>
      <c r="I72">
        <f t="shared" si="2"/>
        <v>1</v>
      </c>
      <c r="J72" s="6">
        <v>1941</v>
      </c>
      <c r="L72">
        <v>39</v>
      </c>
      <c r="M72">
        <v>1373.9149136577707</v>
      </c>
      <c r="N72">
        <v>-464.91491365777074</v>
      </c>
      <c r="O72">
        <v>-1.261208685092754</v>
      </c>
    </row>
    <row r="73" spans="1:15">
      <c r="A73" s="70">
        <v>11</v>
      </c>
      <c r="B73" s="70">
        <v>2</v>
      </c>
      <c r="C73">
        <f t="shared" si="2"/>
        <v>0</v>
      </c>
      <c r="D73">
        <f t="shared" si="2"/>
        <v>0</v>
      </c>
      <c r="E73">
        <f t="shared" si="2"/>
        <v>0</v>
      </c>
      <c r="F73">
        <f t="shared" si="2"/>
        <v>0</v>
      </c>
      <c r="G73">
        <f t="shared" si="2"/>
        <v>0</v>
      </c>
      <c r="H73">
        <f t="shared" si="2"/>
        <v>0</v>
      </c>
      <c r="I73">
        <f t="shared" si="2"/>
        <v>0</v>
      </c>
      <c r="J73" s="6">
        <v>1401</v>
      </c>
      <c r="L73">
        <v>40</v>
      </c>
      <c r="M73">
        <v>1325.5394034536891</v>
      </c>
      <c r="N73">
        <v>-527.53940345368915</v>
      </c>
      <c r="O73">
        <v>-1.4310947182352718</v>
      </c>
    </row>
    <row r="74" spans="1:15">
      <c r="A74" s="70">
        <v>11</v>
      </c>
      <c r="B74" s="70">
        <v>3</v>
      </c>
      <c r="C74">
        <f t="shared" si="2"/>
        <v>0</v>
      </c>
      <c r="D74">
        <f t="shared" si="2"/>
        <v>0</v>
      </c>
      <c r="E74">
        <f t="shared" si="2"/>
        <v>0</v>
      </c>
      <c r="F74">
        <f t="shared" si="2"/>
        <v>0</v>
      </c>
      <c r="G74">
        <f t="shared" si="2"/>
        <v>0</v>
      </c>
      <c r="H74">
        <f t="shared" si="2"/>
        <v>0</v>
      </c>
      <c r="I74">
        <f t="shared" si="2"/>
        <v>0</v>
      </c>
      <c r="J74" s="6">
        <v>1807</v>
      </c>
      <c r="L74">
        <v>41</v>
      </c>
      <c r="M74">
        <v>1277.1638932496076</v>
      </c>
      <c r="N74">
        <v>-546.16389324960755</v>
      </c>
      <c r="O74">
        <v>-1.481618733697001</v>
      </c>
    </row>
    <row r="75" spans="1:15">
      <c r="A75" s="70">
        <v>11</v>
      </c>
      <c r="B75" s="70">
        <v>4</v>
      </c>
      <c r="C75">
        <f t="shared" si="2"/>
        <v>0</v>
      </c>
      <c r="D75">
        <f t="shared" si="2"/>
        <v>0</v>
      </c>
      <c r="E75">
        <f t="shared" si="2"/>
        <v>0</v>
      </c>
      <c r="F75">
        <f t="shared" si="2"/>
        <v>0</v>
      </c>
      <c r="G75">
        <f t="shared" si="2"/>
        <v>0</v>
      </c>
      <c r="H75">
        <f t="shared" si="2"/>
        <v>0</v>
      </c>
      <c r="I75">
        <f>IF(H75=1, 1, 0)</f>
        <v>0</v>
      </c>
      <c r="J75" s="6">
        <v>1681</v>
      </c>
      <c r="L75">
        <v>42</v>
      </c>
      <c r="M75">
        <v>1228.7883830455257</v>
      </c>
      <c r="N75">
        <v>-359.78838304552573</v>
      </c>
      <c r="O75">
        <v>-0.97602425769141854</v>
      </c>
    </row>
    <row r="76" spans="1:15">
      <c r="A76" s="70">
        <v>11</v>
      </c>
      <c r="B76" s="70">
        <v>5</v>
      </c>
      <c r="C76">
        <f t="shared" si="2"/>
        <v>0</v>
      </c>
      <c r="D76">
        <f t="shared" si="2"/>
        <v>0</v>
      </c>
      <c r="E76">
        <f t="shared" si="2"/>
        <v>0</v>
      </c>
      <c r="F76">
        <f t="shared" si="2"/>
        <v>0</v>
      </c>
      <c r="G76">
        <f t="shared" si="2"/>
        <v>0</v>
      </c>
      <c r="H76">
        <f t="shared" si="2"/>
        <v>0</v>
      </c>
      <c r="I76">
        <f t="shared" si="2"/>
        <v>0</v>
      </c>
      <c r="J76" s="6">
        <v>1413</v>
      </c>
      <c r="L76">
        <v>43</v>
      </c>
      <c r="M76">
        <v>1716.5281004709575</v>
      </c>
      <c r="N76">
        <v>-344.5281004709575</v>
      </c>
      <c r="O76">
        <v>-0.93462657318052211</v>
      </c>
    </row>
    <row r="77" spans="1:15">
      <c r="A77" s="70">
        <v>11</v>
      </c>
      <c r="B77" s="70">
        <v>6</v>
      </c>
      <c r="C77">
        <f t="shared" si="2"/>
        <v>0</v>
      </c>
      <c r="D77">
        <f t="shared" si="2"/>
        <v>0</v>
      </c>
      <c r="E77">
        <f t="shared" si="2"/>
        <v>0</v>
      </c>
      <c r="F77">
        <f t="shared" si="2"/>
        <v>0</v>
      </c>
      <c r="G77">
        <f t="shared" si="2"/>
        <v>0</v>
      </c>
      <c r="H77">
        <f t="shared" si="2"/>
        <v>0</v>
      </c>
      <c r="I77">
        <f t="shared" si="2"/>
        <v>0</v>
      </c>
      <c r="J77" s="6">
        <v>599</v>
      </c>
      <c r="L77">
        <v>44</v>
      </c>
      <c r="M77">
        <v>1478.8954474097332</v>
      </c>
      <c r="N77">
        <v>-718.89544740973315</v>
      </c>
      <c r="O77">
        <v>-1.9502002523717969</v>
      </c>
    </row>
    <row r="78" spans="1:15">
      <c r="A78" s="70">
        <v>11</v>
      </c>
      <c r="B78" s="70">
        <v>7</v>
      </c>
      <c r="C78">
        <f t="shared" si="2"/>
        <v>0</v>
      </c>
      <c r="D78">
        <f t="shared" si="2"/>
        <v>0</v>
      </c>
      <c r="E78">
        <f t="shared" si="2"/>
        <v>0</v>
      </c>
      <c r="F78">
        <f t="shared" si="2"/>
        <v>0</v>
      </c>
      <c r="G78">
        <f t="shared" si="2"/>
        <v>0</v>
      </c>
      <c r="H78">
        <f t="shared" si="2"/>
        <v>0</v>
      </c>
      <c r="I78">
        <f t="shared" si="2"/>
        <v>0</v>
      </c>
      <c r="J78" s="6">
        <v>831</v>
      </c>
      <c r="L78">
        <v>45</v>
      </c>
      <c r="M78">
        <v>1430.5199372056513</v>
      </c>
      <c r="N78">
        <v>-286.51993720565133</v>
      </c>
      <c r="O78">
        <v>-0.77726358660544137</v>
      </c>
    </row>
    <row r="79" spans="1:15">
      <c r="A79" s="70">
        <v>12</v>
      </c>
      <c r="B79" s="70">
        <v>1</v>
      </c>
      <c r="C79">
        <f t="shared" si="2"/>
        <v>1</v>
      </c>
      <c r="D79">
        <f t="shared" si="2"/>
        <v>1</v>
      </c>
      <c r="E79">
        <f t="shared" si="2"/>
        <v>1</v>
      </c>
      <c r="F79">
        <f t="shared" si="2"/>
        <v>1</v>
      </c>
      <c r="G79">
        <f t="shared" si="2"/>
        <v>1</v>
      </c>
      <c r="H79">
        <f t="shared" si="2"/>
        <v>1</v>
      </c>
      <c r="I79">
        <f t="shared" si="2"/>
        <v>1</v>
      </c>
      <c r="J79" s="6">
        <v>1123</v>
      </c>
      <c r="L79">
        <v>46</v>
      </c>
      <c r="M79">
        <v>1382.1444270015697</v>
      </c>
      <c r="N79">
        <v>67.855572998430262</v>
      </c>
      <c r="O79">
        <v>0.18407677509042455</v>
      </c>
    </row>
    <row r="80" spans="1:15">
      <c r="A80" s="70">
        <v>12</v>
      </c>
      <c r="B80" s="70">
        <v>2</v>
      </c>
      <c r="C80">
        <f t="shared" si="2"/>
        <v>0</v>
      </c>
      <c r="D80">
        <f t="shared" si="2"/>
        <v>0</v>
      </c>
      <c r="E80">
        <f t="shared" si="2"/>
        <v>0</v>
      </c>
      <c r="F80">
        <f t="shared" si="2"/>
        <v>0</v>
      </c>
      <c r="G80">
        <f t="shared" si="2"/>
        <v>0</v>
      </c>
      <c r="H80">
        <f t="shared" si="2"/>
        <v>0</v>
      </c>
      <c r="I80">
        <f t="shared" si="2"/>
        <v>0</v>
      </c>
      <c r="J80" s="6">
        <v>952</v>
      </c>
      <c r="L80">
        <v>47</v>
      </c>
      <c r="M80">
        <v>1333.7689167974881</v>
      </c>
      <c r="N80">
        <v>405.23108320251185</v>
      </c>
      <c r="O80">
        <v>1.0992999935914403</v>
      </c>
    </row>
    <row r="81" spans="1:15">
      <c r="A81" s="70">
        <v>12</v>
      </c>
      <c r="B81" s="70">
        <v>3</v>
      </c>
      <c r="C81">
        <f t="shared" si="2"/>
        <v>0</v>
      </c>
      <c r="D81">
        <f t="shared" si="2"/>
        <v>0</v>
      </c>
      <c r="E81">
        <f t="shared" si="2"/>
        <v>0</v>
      </c>
      <c r="F81">
        <f t="shared" si="2"/>
        <v>0</v>
      </c>
      <c r="G81">
        <f t="shared" si="2"/>
        <v>0</v>
      </c>
      <c r="H81">
        <f t="shared" si="2"/>
        <v>0</v>
      </c>
      <c r="I81">
        <f t="shared" si="2"/>
        <v>0</v>
      </c>
      <c r="J81" s="6">
        <v>1750</v>
      </c>
      <c r="L81">
        <v>48</v>
      </c>
      <c r="M81">
        <v>1285.3934065934066</v>
      </c>
      <c r="N81">
        <v>205.60659340659345</v>
      </c>
      <c r="O81">
        <v>0.55776404176101224</v>
      </c>
    </row>
    <row r="82" spans="1:15">
      <c r="A82" s="70">
        <v>12</v>
      </c>
      <c r="B82" s="70">
        <v>4</v>
      </c>
      <c r="C82">
        <f t="shared" si="2"/>
        <v>0</v>
      </c>
      <c r="D82">
        <f t="shared" si="2"/>
        <v>0</v>
      </c>
      <c r="E82">
        <f t="shared" si="2"/>
        <v>0</v>
      </c>
      <c r="F82">
        <f t="shared" si="2"/>
        <v>0</v>
      </c>
      <c r="G82">
        <f t="shared" si="2"/>
        <v>0</v>
      </c>
      <c r="H82">
        <f t="shared" si="2"/>
        <v>0</v>
      </c>
      <c r="I82">
        <f t="shared" si="2"/>
        <v>0</v>
      </c>
      <c r="J82" s="6">
        <v>1777</v>
      </c>
      <c r="L82">
        <v>49</v>
      </c>
      <c r="M82">
        <v>1237.0178963893247</v>
      </c>
      <c r="N82">
        <v>239.98210361067527</v>
      </c>
      <c r="O82">
        <v>0.65101700214205194</v>
      </c>
    </row>
    <row r="83" spans="1:15">
      <c r="A83" s="70">
        <v>12</v>
      </c>
      <c r="B83" s="70">
        <v>5</v>
      </c>
      <c r="C83">
        <f t="shared" si="2"/>
        <v>0</v>
      </c>
      <c r="D83">
        <f t="shared" si="2"/>
        <v>0</v>
      </c>
      <c r="E83">
        <f t="shared" si="2"/>
        <v>0</v>
      </c>
      <c r="F83">
        <f t="shared" si="2"/>
        <v>0</v>
      </c>
      <c r="G83">
        <f t="shared" si="2"/>
        <v>0</v>
      </c>
      <c r="H83">
        <f t="shared" si="2"/>
        <v>0</v>
      </c>
      <c r="I83">
        <f t="shared" si="2"/>
        <v>0</v>
      </c>
      <c r="J83" s="6">
        <v>1748</v>
      </c>
      <c r="L83">
        <v>50</v>
      </c>
      <c r="M83">
        <v>1724.7576138147565</v>
      </c>
      <c r="N83">
        <v>76.242386185243504</v>
      </c>
      <c r="O83">
        <v>0.20682829654246715</v>
      </c>
    </row>
    <row r="84" spans="1:15">
      <c r="A84" s="70">
        <v>12</v>
      </c>
      <c r="B84" s="70">
        <v>6</v>
      </c>
      <c r="C84">
        <f t="shared" si="2"/>
        <v>0</v>
      </c>
      <c r="D84">
        <f t="shared" si="2"/>
        <v>0</v>
      </c>
      <c r="E84">
        <f t="shared" si="2"/>
        <v>0</v>
      </c>
      <c r="F84">
        <f t="shared" si="2"/>
        <v>0</v>
      </c>
      <c r="G84">
        <f t="shared" si="2"/>
        <v>0</v>
      </c>
      <c r="H84">
        <f t="shared" si="2"/>
        <v>0</v>
      </c>
      <c r="I84">
        <f t="shared" si="2"/>
        <v>0</v>
      </c>
      <c r="J84" s="6">
        <v>932</v>
      </c>
      <c r="L84">
        <v>51</v>
      </c>
      <c r="M84">
        <v>1487.1249607535322</v>
      </c>
      <c r="N84">
        <v>-391.12496075353215</v>
      </c>
      <c r="O84">
        <v>-1.0610332836559293</v>
      </c>
    </row>
    <row r="85" spans="1:15">
      <c r="A85" s="70">
        <v>12</v>
      </c>
      <c r="B85" s="70">
        <v>7</v>
      </c>
      <c r="C85">
        <f t="shared" si="2"/>
        <v>0</v>
      </c>
      <c r="D85">
        <f t="shared" si="2"/>
        <v>0</v>
      </c>
      <c r="E85">
        <f t="shared" si="2"/>
        <v>0</v>
      </c>
      <c r="F85">
        <f t="shared" si="2"/>
        <v>0</v>
      </c>
      <c r="G85">
        <f t="shared" si="2"/>
        <v>0</v>
      </c>
      <c r="H85">
        <f t="shared" si="2"/>
        <v>0</v>
      </c>
      <c r="I85">
        <f t="shared" si="2"/>
        <v>0</v>
      </c>
      <c r="J85" s="6">
        <v>969</v>
      </c>
      <c r="L85">
        <v>52</v>
      </c>
      <c r="M85">
        <v>1438.7494505494503</v>
      </c>
      <c r="N85">
        <v>166.25054945054967</v>
      </c>
      <c r="O85">
        <v>0.45100002324903055</v>
      </c>
    </row>
    <row r="86" spans="1:15">
      <c r="A86" s="70">
        <v>13</v>
      </c>
      <c r="B86" s="70">
        <v>1</v>
      </c>
      <c r="C86">
        <f t="shared" si="2"/>
        <v>1</v>
      </c>
      <c r="D86">
        <f t="shared" si="2"/>
        <v>1</v>
      </c>
      <c r="E86">
        <f t="shared" si="2"/>
        <v>1</v>
      </c>
      <c r="F86">
        <f t="shared" si="2"/>
        <v>1</v>
      </c>
      <c r="G86">
        <f t="shared" si="2"/>
        <v>1</v>
      </c>
      <c r="H86">
        <f t="shared" si="2"/>
        <v>1</v>
      </c>
      <c r="I86">
        <f t="shared" si="2"/>
        <v>1</v>
      </c>
      <c r="J86" s="6">
        <v>1562</v>
      </c>
      <c r="L86">
        <v>53</v>
      </c>
      <c r="M86">
        <v>1390.3739403453687</v>
      </c>
      <c r="N86">
        <v>397.62605965463126</v>
      </c>
      <c r="O86">
        <v>1.0786692900645098</v>
      </c>
    </row>
    <row r="87" spans="1:15">
      <c r="A87" s="70">
        <v>13</v>
      </c>
      <c r="B87" s="70">
        <v>2</v>
      </c>
      <c r="C87">
        <f t="shared" si="2"/>
        <v>0</v>
      </c>
      <c r="D87">
        <f t="shared" si="2"/>
        <v>0</v>
      </c>
      <c r="E87">
        <f t="shared" si="2"/>
        <v>0</v>
      </c>
      <c r="F87">
        <f t="shared" si="2"/>
        <v>0</v>
      </c>
      <c r="G87">
        <f t="shared" si="2"/>
        <v>0</v>
      </c>
      <c r="H87">
        <f t="shared" si="2"/>
        <v>0</v>
      </c>
      <c r="I87">
        <f t="shared" si="2"/>
        <v>0</v>
      </c>
      <c r="J87" s="6">
        <v>1004</v>
      </c>
      <c r="L87">
        <v>54</v>
      </c>
      <c r="M87">
        <v>1341.9984301412871</v>
      </c>
      <c r="N87">
        <v>494.00156985871286</v>
      </c>
      <c r="O87">
        <v>1.3401141844502966</v>
      </c>
    </row>
    <row r="88" spans="1:15">
      <c r="A88" s="70">
        <v>13</v>
      </c>
      <c r="B88" s="70">
        <v>3</v>
      </c>
      <c r="C88">
        <f t="shared" si="2"/>
        <v>0</v>
      </c>
      <c r="D88">
        <f t="shared" si="2"/>
        <v>0</v>
      </c>
      <c r="E88">
        <f t="shared" si="2"/>
        <v>0</v>
      </c>
      <c r="F88">
        <f t="shared" si="2"/>
        <v>0</v>
      </c>
      <c r="G88">
        <f t="shared" si="2"/>
        <v>0</v>
      </c>
      <c r="H88">
        <f t="shared" si="2"/>
        <v>0</v>
      </c>
      <c r="I88">
        <f t="shared" si="2"/>
        <v>0</v>
      </c>
      <c r="J88" s="6">
        <v>1404</v>
      </c>
      <c r="L88">
        <v>55</v>
      </c>
      <c r="M88">
        <v>1293.6229199372056</v>
      </c>
      <c r="N88">
        <v>332.37708006279445</v>
      </c>
      <c r="O88">
        <v>0.90166361152600427</v>
      </c>
    </row>
    <row r="89" spans="1:15">
      <c r="A89" s="70">
        <v>13</v>
      </c>
      <c r="B89" s="70">
        <v>4</v>
      </c>
      <c r="C89">
        <f t="shared" si="2"/>
        <v>0</v>
      </c>
      <c r="D89">
        <f t="shared" si="2"/>
        <v>0</v>
      </c>
      <c r="E89">
        <f t="shared" si="2"/>
        <v>0</v>
      </c>
      <c r="F89">
        <f t="shared" si="2"/>
        <v>0</v>
      </c>
      <c r="G89">
        <f t="shared" si="2"/>
        <v>0</v>
      </c>
      <c r="H89">
        <f t="shared" si="2"/>
        <v>0</v>
      </c>
      <c r="I89">
        <f t="shared" si="2"/>
        <v>0</v>
      </c>
      <c r="J89" s="6">
        <v>1657</v>
      </c>
      <c r="L89">
        <v>56</v>
      </c>
      <c r="M89">
        <v>1245.2474097331237</v>
      </c>
      <c r="N89">
        <v>233.75259026687627</v>
      </c>
      <c r="O89">
        <v>0.63411774573556912</v>
      </c>
    </row>
    <row r="90" spans="1:15">
      <c r="A90" s="70">
        <v>13</v>
      </c>
      <c r="B90" s="70">
        <v>5</v>
      </c>
      <c r="C90">
        <f t="shared" si="2"/>
        <v>0</v>
      </c>
      <c r="D90">
        <f t="shared" si="2"/>
        <v>0</v>
      </c>
      <c r="E90">
        <f t="shared" si="2"/>
        <v>0</v>
      </c>
      <c r="F90">
        <f t="shared" si="2"/>
        <v>0</v>
      </c>
      <c r="G90">
        <f t="shared" si="2"/>
        <v>0</v>
      </c>
      <c r="H90">
        <f t="shared" si="2"/>
        <v>0</v>
      </c>
      <c r="I90">
        <f t="shared" si="2"/>
        <v>0</v>
      </c>
      <c r="J90" s="6">
        <v>1643</v>
      </c>
      <c r="L90">
        <v>57</v>
      </c>
      <c r="M90">
        <v>1732.9871271585557</v>
      </c>
      <c r="N90">
        <v>372.01287284144428</v>
      </c>
      <c r="O90">
        <v>1.0091865251268515</v>
      </c>
    </row>
    <row r="91" spans="1:15">
      <c r="A91" s="70">
        <v>13</v>
      </c>
      <c r="B91" s="70">
        <v>6</v>
      </c>
      <c r="C91">
        <f t="shared" ref="C91:I99" si="3">IF(B91=1, 1, 0)</f>
        <v>0</v>
      </c>
      <c r="D91">
        <f t="shared" si="3"/>
        <v>0</v>
      </c>
      <c r="E91">
        <f t="shared" si="3"/>
        <v>0</v>
      </c>
      <c r="F91">
        <f t="shared" si="3"/>
        <v>0</v>
      </c>
      <c r="G91">
        <f t="shared" si="3"/>
        <v>0</v>
      </c>
      <c r="H91">
        <f t="shared" si="3"/>
        <v>0</v>
      </c>
      <c r="I91">
        <f t="shared" si="3"/>
        <v>0</v>
      </c>
      <c r="J91" s="6">
        <v>1124</v>
      </c>
      <c r="L91">
        <v>58</v>
      </c>
      <c r="M91">
        <v>1495.3544740973314</v>
      </c>
      <c r="N91">
        <v>224.64552590266862</v>
      </c>
      <c r="O91">
        <v>0.609412346243282</v>
      </c>
    </row>
    <row r="92" spans="1:15">
      <c r="A92" s="70">
        <v>13</v>
      </c>
      <c r="B92" s="70">
        <v>7</v>
      </c>
      <c r="C92">
        <f t="shared" si="3"/>
        <v>0</v>
      </c>
      <c r="D92">
        <f t="shared" si="3"/>
        <v>0</v>
      </c>
      <c r="E92">
        <f t="shared" si="3"/>
        <v>0</v>
      </c>
      <c r="F92">
        <f t="shared" si="3"/>
        <v>0</v>
      </c>
      <c r="G92">
        <f t="shared" si="3"/>
        <v>0</v>
      </c>
      <c r="H92">
        <f t="shared" si="3"/>
        <v>0</v>
      </c>
      <c r="I92">
        <f t="shared" si="3"/>
        <v>0</v>
      </c>
      <c r="J92" s="6">
        <v>1074</v>
      </c>
      <c r="L92">
        <v>59</v>
      </c>
      <c r="M92">
        <v>1446.9789638932496</v>
      </c>
      <c r="N92">
        <v>107.02103610675044</v>
      </c>
      <c r="O92">
        <v>0.2903237909997789</v>
      </c>
    </row>
    <row r="93" spans="1:15">
      <c r="A93" s="70">
        <v>14</v>
      </c>
      <c r="B93" s="70">
        <v>1</v>
      </c>
      <c r="C93">
        <f t="shared" si="3"/>
        <v>1</v>
      </c>
      <c r="D93">
        <f t="shared" si="3"/>
        <v>1</v>
      </c>
      <c r="E93">
        <f t="shared" si="3"/>
        <v>1</v>
      </c>
      <c r="F93">
        <f t="shared" si="3"/>
        <v>1</v>
      </c>
      <c r="G93">
        <f t="shared" si="3"/>
        <v>1</v>
      </c>
      <c r="H93">
        <f t="shared" si="3"/>
        <v>1</v>
      </c>
      <c r="I93">
        <f t="shared" si="3"/>
        <v>1</v>
      </c>
      <c r="J93" s="6">
        <v>1839</v>
      </c>
      <c r="L93">
        <v>60</v>
      </c>
      <c r="M93">
        <v>1398.603453689168</v>
      </c>
      <c r="N93">
        <v>162.39654631083204</v>
      </c>
      <c r="O93">
        <v>0.44054498709210349</v>
      </c>
    </row>
    <row r="94" spans="1:15">
      <c r="A94" s="70">
        <v>14</v>
      </c>
      <c r="B94" s="70">
        <v>2</v>
      </c>
      <c r="C94">
        <f t="shared" si="3"/>
        <v>0</v>
      </c>
      <c r="D94">
        <f t="shared" si="3"/>
        <v>0</v>
      </c>
      <c r="E94">
        <f t="shared" si="3"/>
        <v>0</v>
      </c>
      <c r="F94">
        <f t="shared" si="3"/>
        <v>0</v>
      </c>
      <c r="G94">
        <f t="shared" si="3"/>
        <v>0</v>
      </c>
      <c r="H94">
        <f t="shared" si="3"/>
        <v>0</v>
      </c>
      <c r="I94">
        <f t="shared" si="3"/>
        <v>0</v>
      </c>
      <c r="J94" s="6">
        <v>1862</v>
      </c>
      <c r="L94">
        <v>61</v>
      </c>
      <c r="M94">
        <v>1350.2279434850864</v>
      </c>
      <c r="N94">
        <v>212.77205651491363</v>
      </c>
      <c r="O94">
        <v>0.57720231753888385</v>
      </c>
    </row>
    <row r="95" spans="1:15">
      <c r="A95" s="70">
        <v>14</v>
      </c>
      <c r="B95" s="70">
        <v>3</v>
      </c>
      <c r="C95">
        <f t="shared" si="3"/>
        <v>0</v>
      </c>
      <c r="D95">
        <f t="shared" si="3"/>
        <v>0</v>
      </c>
      <c r="E95">
        <f t="shared" si="3"/>
        <v>0</v>
      </c>
      <c r="F95">
        <f t="shared" si="3"/>
        <v>0</v>
      </c>
      <c r="G95">
        <f t="shared" si="3"/>
        <v>0</v>
      </c>
      <c r="H95">
        <f t="shared" si="3"/>
        <v>0</v>
      </c>
      <c r="I95">
        <f t="shared" si="3"/>
        <v>0</v>
      </c>
      <c r="J95" s="6">
        <v>1886</v>
      </c>
      <c r="L95">
        <v>62</v>
      </c>
      <c r="M95">
        <v>1301.8524332810048</v>
      </c>
      <c r="N95">
        <v>292.14756671899522</v>
      </c>
      <c r="O95">
        <v>0.79253006872982046</v>
      </c>
    </row>
    <row r="96" spans="1:15">
      <c r="A96" s="70">
        <v>14</v>
      </c>
      <c r="B96" s="70">
        <v>4</v>
      </c>
      <c r="C96">
        <f t="shared" si="3"/>
        <v>0</v>
      </c>
      <c r="D96">
        <f t="shared" si="3"/>
        <v>0</v>
      </c>
      <c r="E96">
        <f t="shared" si="3"/>
        <v>0</v>
      </c>
      <c r="F96">
        <f t="shared" si="3"/>
        <v>0</v>
      </c>
      <c r="G96">
        <f t="shared" si="3"/>
        <v>0</v>
      </c>
      <c r="H96">
        <f t="shared" si="3"/>
        <v>0</v>
      </c>
      <c r="I96">
        <f t="shared" si="3"/>
        <v>0</v>
      </c>
      <c r="J96" s="6">
        <v>1696</v>
      </c>
      <c r="L96">
        <v>63</v>
      </c>
      <c r="M96">
        <v>1253.476923076923</v>
      </c>
      <c r="N96">
        <v>454.52307692307704</v>
      </c>
      <c r="O96">
        <v>1.233017989636791</v>
      </c>
    </row>
    <row r="97" spans="1:15">
      <c r="A97" s="70">
        <v>14</v>
      </c>
      <c r="B97" s="70">
        <v>5</v>
      </c>
      <c r="C97">
        <f t="shared" si="3"/>
        <v>0</v>
      </c>
      <c r="D97">
        <f t="shared" si="3"/>
        <v>0</v>
      </c>
      <c r="E97">
        <f t="shared" si="3"/>
        <v>0</v>
      </c>
      <c r="F97">
        <f t="shared" si="3"/>
        <v>0</v>
      </c>
      <c r="G97">
        <f t="shared" si="3"/>
        <v>0</v>
      </c>
      <c r="H97">
        <f t="shared" si="3"/>
        <v>0</v>
      </c>
      <c r="I97">
        <f t="shared" si="3"/>
        <v>0</v>
      </c>
      <c r="J97" s="6">
        <v>1002</v>
      </c>
      <c r="L97">
        <v>64</v>
      </c>
      <c r="M97">
        <v>1741.2166405023547</v>
      </c>
      <c r="N97">
        <v>344.78335949764528</v>
      </c>
      <c r="O97">
        <v>0.93531903300908315</v>
      </c>
    </row>
    <row r="98" spans="1:15">
      <c r="A98" s="70">
        <v>14</v>
      </c>
      <c r="B98" s="70">
        <v>6</v>
      </c>
      <c r="C98">
        <f t="shared" si="3"/>
        <v>0</v>
      </c>
      <c r="D98">
        <f t="shared" si="3"/>
        <v>0</v>
      </c>
      <c r="E98">
        <f t="shared" si="3"/>
        <v>0</v>
      </c>
      <c r="F98">
        <f t="shared" si="3"/>
        <v>0</v>
      </c>
      <c r="G98">
        <f t="shared" si="3"/>
        <v>0</v>
      </c>
      <c r="H98">
        <f t="shared" si="3"/>
        <v>0</v>
      </c>
      <c r="I98">
        <f t="shared" si="3"/>
        <v>0</v>
      </c>
      <c r="J98" s="6">
        <v>794</v>
      </c>
      <c r="L98">
        <v>65</v>
      </c>
      <c r="M98">
        <v>1503.5839874411304</v>
      </c>
      <c r="N98">
        <v>312.41601255886962</v>
      </c>
      <c r="O98">
        <v>0.84751376397302947</v>
      </c>
    </row>
    <row r="99" spans="1:15">
      <c r="A99" s="70">
        <v>14</v>
      </c>
      <c r="B99" s="70">
        <v>7</v>
      </c>
      <c r="C99">
        <f t="shared" si="3"/>
        <v>0</v>
      </c>
      <c r="D99">
        <f t="shared" si="3"/>
        <v>0</v>
      </c>
      <c r="E99">
        <f t="shared" si="3"/>
        <v>0</v>
      </c>
      <c r="F99">
        <f t="shared" si="3"/>
        <v>0</v>
      </c>
      <c r="G99">
        <f t="shared" si="3"/>
        <v>0</v>
      </c>
      <c r="H99">
        <f t="shared" si="3"/>
        <v>0</v>
      </c>
      <c r="I99">
        <f t="shared" si="3"/>
        <v>0</v>
      </c>
      <c r="J99" s="6">
        <v>1106</v>
      </c>
      <c r="L99">
        <v>66</v>
      </c>
      <c r="M99">
        <v>1455.2084772370486</v>
      </c>
      <c r="N99">
        <v>212.79152276295144</v>
      </c>
      <c r="O99">
        <v>0.57725512505348542</v>
      </c>
    </row>
    <row r="100" spans="1:15">
      <c r="L100">
        <v>67</v>
      </c>
      <c r="M100">
        <v>1406.832967032967</v>
      </c>
      <c r="N100">
        <v>54.167032967033037</v>
      </c>
      <c r="O100">
        <v>0.14694287151651958</v>
      </c>
    </row>
    <row r="101" spans="1:15">
      <c r="L101">
        <v>68</v>
      </c>
      <c r="M101">
        <v>1358.4574568288854</v>
      </c>
      <c r="N101">
        <v>-331.45745682888537</v>
      </c>
      <c r="O101">
        <v>-0.89916888232815162</v>
      </c>
    </row>
    <row r="102" spans="1:15">
      <c r="L102">
        <v>69</v>
      </c>
      <c r="M102">
        <v>1310.0819466248038</v>
      </c>
      <c r="N102">
        <v>-268.08194662480378</v>
      </c>
      <c r="O102">
        <v>-0.72724550120295628</v>
      </c>
    </row>
    <row r="103" spans="1:15">
      <c r="L103">
        <v>70</v>
      </c>
      <c r="M103">
        <v>1261.706436420722</v>
      </c>
      <c r="N103">
        <v>180.29356357927804</v>
      </c>
      <c r="O103">
        <v>0.48909553462914057</v>
      </c>
    </row>
    <row r="104" spans="1:15">
      <c r="L104">
        <v>71</v>
      </c>
      <c r="M104">
        <v>1749.4461538461537</v>
      </c>
      <c r="N104">
        <v>191.55384615384628</v>
      </c>
      <c r="O104">
        <v>0.51964212662360176</v>
      </c>
    </row>
    <row r="105" spans="1:15">
      <c r="L105">
        <v>72</v>
      </c>
      <c r="M105">
        <v>1511.8135007849294</v>
      </c>
      <c r="N105">
        <v>-110.81350078492937</v>
      </c>
      <c r="O105">
        <v>-0.30061188727183707</v>
      </c>
    </row>
    <row r="106" spans="1:15">
      <c r="L106">
        <v>73</v>
      </c>
      <c r="M106">
        <v>1463.4379905808476</v>
      </c>
      <c r="N106">
        <v>343.56200941915245</v>
      </c>
      <c r="O106">
        <v>0.93200578733491279</v>
      </c>
    </row>
    <row r="107" spans="1:15">
      <c r="L107">
        <v>74</v>
      </c>
      <c r="M107">
        <v>1415.062480376766</v>
      </c>
      <c r="N107">
        <v>265.93751962323404</v>
      </c>
      <c r="O107">
        <v>0.72142815725576248</v>
      </c>
    </row>
    <row r="108" spans="1:15">
      <c r="L108">
        <v>75</v>
      </c>
      <c r="M108">
        <v>1366.6869701726844</v>
      </c>
      <c r="N108">
        <v>46.313029827315631</v>
      </c>
      <c r="O108">
        <v>0.12563674284315779</v>
      </c>
    </row>
    <row r="109" spans="1:15">
      <c r="L109">
        <v>76</v>
      </c>
      <c r="M109">
        <v>1318.3114599686028</v>
      </c>
      <c r="N109">
        <v>-719.31145996860278</v>
      </c>
      <c r="O109">
        <v>-1.9513288000628701</v>
      </c>
    </row>
    <row r="110" spans="1:15">
      <c r="L110">
        <v>77</v>
      </c>
      <c r="M110">
        <v>1269.935949764521</v>
      </c>
      <c r="N110">
        <v>-438.93594976452096</v>
      </c>
      <c r="O110">
        <v>-1.1907336499210575</v>
      </c>
    </row>
    <row r="111" spans="1:15">
      <c r="L111">
        <v>78</v>
      </c>
      <c r="M111">
        <v>1757.6756671899527</v>
      </c>
      <c r="N111">
        <v>-634.67566718995272</v>
      </c>
      <c r="O111">
        <v>-1.7217310956521248</v>
      </c>
    </row>
    <row r="112" spans="1:15">
      <c r="L112">
        <v>79</v>
      </c>
      <c r="M112">
        <v>1520.0430141287284</v>
      </c>
      <c r="N112">
        <v>-568.04301412872837</v>
      </c>
      <c r="O112">
        <v>-1.5409718249064039</v>
      </c>
    </row>
    <row r="113" spans="12:15">
      <c r="L113">
        <v>80</v>
      </c>
      <c r="M113">
        <v>1471.6675039246466</v>
      </c>
      <c r="N113">
        <v>278.33249607535345</v>
      </c>
      <c r="O113">
        <v>0.75505291631100879</v>
      </c>
    </row>
    <row r="114" spans="12:15">
      <c r="L114">
        <v>81</v>
      </c>
      <c r="M114">
        <v>1423.291993720565</v>
      </c>
      <c r="N114">
        <v>353.70800627943504</v>
      </c>
      <c r="O114">
        <v>0.95952957498551006</v>
      </c>
    </row>
    <row r="115" spans="12:15">
      <c r="L115">
        <v>82</v>
      </c>
      <c r="M115">
        <v>1374.9164835164834</v>
      </c>
      <c r="N115">
        <v>373.08351648351663</v>
      </c>
      <c r="O115">
        <v>1.0120909384299166</v>
      </c>
    </row>
    <row r="116" spans="12:15">
      <c r="L116">
        <v>83</v>
      </c>
      <c r="M116">
        <v>1326.5409733124018</v>
      </c>
      <c r="N116">
        <v>-394.54097331240177</v>
      </c>
      <c r="O116">
        <v>-1.070300150734329</v>
      </c>
    </row>
    <row r="117" spans="12:15">
      <c r="L117">
        <v>84</v>
      </c>
      <c r="M117">
        <v>1278.16546310832</v>
      </c>
      <c r="N117">
        <v>-309.16546310831995</v>
      </c>
      <c r="O117">
        <v>-0.83869576076873886</v>
      </c>
    </row>
    <row r="118" spans="12:15">
      <c r="L118">
        <v>85</v>
      </c>
      <c r="M118">
        <v>1765.9051805337519</v>
      </c>
      <c r="N118">
        <v>-203.90518053375195</v>
      </c>
      <c r="O118">
        <v>-0.55314849463804794</v>
      </c>
    </row>
    <row r="119" spans="12:15">
      <c r="L119">
        <v>86</v>
      </c>
      <c r="M119">
        <v>1528.2725274725276</v>
      </c>
      <c r="N119">
        <v>-524.2725274725276</v>
      </c>
      <c r="O119">
        <v>-1.4222324248574458</v>
      </c>
    </row>
    <row r="120" spans="12:15">
      <c r="L120">
        <v>87</v>
      </c>
      <c r="M120">
        <v>1479.8970172684458</v>
      </c>
      <c r="N120">
        <v>-75.897017268445779</v>
      </c>
      <c r="O120">
        <v>-0.20589138902534884</v>
      </c>
    </row>
    <row r="121" spans="12:15">
      <c r="L121">
        <v>88</v>
      </c>
      <c r="M121">
        <v>1431.5215070643642</v>
      </c>
      <c r="N121">
        <v>225.47849293563581</v>
      </c>
      <c r="O121">
        <v>0.61167199682774887</v>
      </c>
    </row>
    <row r="122" spans="12:15">
      <c r="L122">
        <v>89</v>
      </c>
      <c r="M122">
        <v>1383.1459968602826</v>
      </c>
      <c r="N122">
        <v>259.85400313971741</v>
      </c>
      <c r="O122">
        <v>0.70492495720878789</v>
      </c>
    </row>
    <row r="123" spans="12:15">
      <c r="L123">
        <v>90</v>
      </c>
      <c r="M123">
        <v>1334.770486656201</v>
      </c>
      <c r="N123">
        <v>-210.770486656201</v>
      </c>
      <c r="O123">
        <v>-0.57177251261013406</v>
      </c>
    </row>
    <row r="124" spans="12:15">
      <c r="L124">
        <v>91</v>
      </c>
      <c r="M124">
        <v>1286.3949764521192</v>
      </c>
      <c r="N124">
        <v>-212.39497645211918</v>
      </c>
      <c r="O124">
        <v>-0.57617938487701248</v>
      </c>
    </row>
    <row r="125" spans="12:15">
      <c r="L125">
        <v>92</v>
      </c>
      <c r="M125">
        <v>1774.1346938775509</v>
      </c>
      <c r="N125">
        <v>64.865306122449056</v>
      </c>
      <c r="O125">
        <v>0.17596485946039853</v>
      </c>
    </row>
    <row r="126" spans="12:15">
      <c r="L126">
        <v>93</v>
      </c>
      <c r="M126">
        <v>1536.5020408163266</v>
      </c>
      <c r="N126">
        <v>325.4979591836734</v>
      </c>
      <c r="O126">
        <v>0.88300211725323319</v>
      </c>
    </row>
    <row r="127" spans="12:15">
      <c r="L127">
        <v>94</v>
      </c>
      <c r="M127">
        <v>1488.1265306122448</v>
      </c>
      <c r="N127">
        <v>397.87346938775522</v>
      </c>
      <c r="O127">
        <v>1.0793404565404086</v>
      </c>
    </row>
    <row r="128" spans="12:15">
      <c r="L128">
        <v>95</v>
      </c>
      <c r="M128">
        <v>1439.7510204081632</v>
      </c>
      <c r="N128">
        <v>256.24897959183681</v>
      </c>
      <c r="O128">
        <v>0.69514534619829282</v>
      </c>
    </row>
    <row r="129" spans="12:15">
      <c r="L129">
        <v>96</v>
      </c>
      <c r="M129">
        <v>1391.3755102040816</v>
      </c>
      <c r="N129">
        <v>-389.37551020408159</v>
      </c>
      <c r="O129">
        <v>-1.0562874212146751</v>
      </c>
    </row>
    <row r="130" spans="12:15">
      <c r="L130">
        <v>97</v>
      </c>
      <c r="M130">
        <v>1343</v>
      </c>
      <c r="N130">
        <v>-549</v>
      </c>
      <c r="O130">
        <v>-1.4893124478807498</v>
      </c>
    </row>
    <row r="131" spans="12:15" ht="15" thickBot="1">
      <c r="L131" s="33">
        <v>98</v>
      </c>
      <c r="M131" s="33">
        <v>1294.6244897959182</v>
      </c>
      <c r="N131" s="33">
        <v>-188.62448979591818</v>
      </c>
      <c r="O131" s="33">
        <v>-0.51169544741023021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D768-F0FF-452A-BBE5-A587829B17B0}">
  <sheetPr syncVertical="1" syncRef="A2" transitionEvaluation="1"/>
  <dimension ref="A1:CX119"/>
  <sheetViews>
    <sheetView showGridLines="0" topLeftCell="C1" zoomScale="150" workbookViewId="0">
      <pane ySplit="1" topLeftCell="A2" activePane="bottomLeft" state="frozen"/>
      <selection pane="bottomLeft" activeCell="L2" sqref="L2"/>
    </sheetView>
  </sheetViews>
  <sheetFormatPr baseColWidth="10" defaultColWidth="9.6640625" defaultRowHeight="13"/>
  <cols>
    <col min="1" max="1" width="7.6640625" style="5" bestFit="1" customWidth="1"/>
    <col min="2" max="2" width="12.33203125" style="5" bestFit="1" customWidth="1"/>
    <col min="3" max="3" width="9.1640625" style="6" customWidth="1"/>
    <col min="4" max="4" width="10.5" style="6" customWidth="1"/>
    <col min="5" max="6" width="10" style="13" customWidth="1"/>
    <col min="7" max="7" width="14.83203125" style="5" customWidth="1"/>
    <col min="8" max="8" width="10" style="5" customWidth="1"/>
    <col min="9" max="9" width="14.83203125" style="5" customWidth="1"/>
    <col min="10" max="10" width="9" style="5" customWidth="1"/>
    <col min="11" max="11" width="9.6640625" style="5"/>
    <col min="12" max="12" width="13.33203125" style="5" customWidth="1"/>
    <col min="13" max="14" width="10.1640625" style="5" customWidth="1"/>
    <col min="15" max="15" width="33.6640625" style="5" bestFit="1" customWidth="1"/>
    <col min="16" max="16" width="29.6640625" style="5" customWidth="1"/>
    <col min="17" max="17" width="15.6640625" style="5" bestFit="1" customWidth="1"/>
    <col min="18" max="18" width="32.1640625" style="5" customWidth="1"/>
    <col min="19" max="19" width="23.1640625" style="5" bestFit="1" customWidth="1"/>
    <col min="20" max="20" width="42" style="5" customWidth="1"/>
    <col min="21" max="21" width="8.83203125" style="5" bestFit="1" customWidth="1"/>
    <col min="22" max="102" width="23.1640625" style="5" bestFit="1" customWidth="1"/>
    <col min="103" max="103" width="11.83203125" style="5" bestFit="1" customWidth="1"/>
    <col min="104" max="16384" width="9.6640625" style="5"/>
  </cols>
  <sheetData>
    <row r="1" spans="1:102" s="39" customFormat="1" ht="30">
      <c r="A1" s="3" t="s">
        <v>0</v>
      </c>
      <c r="B1" s="3" t="s">
        <v>13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18</v>
      </c>
      <c r="H1" s="3" t="s">
        <v>22</v>
      </c>
      <c r="I1" s="3" t="s">
        <v>53</v>
      </c>
      <c r="J1" s="3" t="s">
        <v>26</v>
      </c>
      <c r="K1" s="3" t="s">
        <v>23</v>
      </c>
      <c r="L1" s="3" t="s">
        <v>24</v>
      </c>
      <c r="M1" s="3" t="s">
        <v>25</v>
      </c>
      <c r="N1" s="40"/>
      <c r="O1" s="38"/>
      <c r="S1" s="40"/>
      <c r="AG1" s="41"/>
      <c r="AJ1" s="41"/>
      <c r="AM1" s="41"/>
    </row>
    <row r="2" spans="1:102" ht="14">
      <c r="A2" s="5">
        <v>1</v>
      </c>
      <c r="B2" s="5">
        <v>1</v>
      </c>
      <c r="C2" s="6">
        <v>1470</v>
      </c>
      <c r="D2" s="6">
        <v>1512</v>
      </c>
      <c r="E2" s="7">
        <f t="shared" ref="E2:E33" si="0">C2/D2</f>
        <v>0.97222222222222221</v>
      </c>
      <c r="F2" s="7">
        <v>0.86477254160930805</v>
      </c>
      <c r="G2" s="8">
        <f t="shared" ref="G2:G33" si="1">C2/F2</f>
        <v>1699.8689589107296</v>
      </c>
      <c r="H2" s="8" cm="1">
        <f t="array" ref="H2">INDEX($O$4:$Q$10,B2,3)</f>
        <v>1.2334812848583319</v>
      </c>
      <c r="I2" s="8">
        <f>D2/H2</f>
        <v>1225.7988982570228</v>
      </c>
      <c r="J2" s="32">
        <v>1</v>
      </c>
      <c r="K2" s="8">
        <f t="shared" ref="K2:K12" si="2">$P$41+$P$42*J2</f>
        <v>1362.3980714402694</v>
      </c>
      <c r="L2" s="8">
        <f t="shared" ref="L2:L12" si="3">K2*H2</f>
        <v>1680.492523648657</v>
      </c>
      <c r="M2" s="8">
        <f t="shared" ref="M2:M12" si="4">MIN(L2,$P$16)</f>
        <v>1680.492523648657</v>
      </c>
      <c r="N2" s="8"/>
      <c r="O2" s="21" t="s">
        <v>54</v>
      </c>
      <c r="P2" s="25"/>
      <c r="Q2"/>
      <c r="V2"/>
      <c r="W2"/>
      <c r="X2"/>
      <c r="Y2"/>
      <c r="Z2"/>
      <c r="AE2" s="11"/>
      <c r="AF2" s="12"/>
      <c r="AI2" s="10"/>
      <c r="AL2" s="10"/>
    </row>
    <row r="3" spans="1:102" ht="14">
      <c r="B3" s="5">
        <v>2</v>
      </c>
      <c r="C3" s="6">
        <v>870</v>
      </c>
      <c r="D3" s="6">
        <v>864</v>
      </c>
      <c r="E3" s="7">
        <f t="shared" si="0"/>
        <v>1.0069444444444444</v>
      </c>
      <c r="F3" s="7">
        <v>0.91058524219765746</v>
      </c>
      <c r="G3" s="8">
        <f t="shared" si="1"/>
        <v>955.42949707848686</v>
      </c>
      <c r="H3" s="8" cm="1">
        <f t="array" ref="H3">INDEX($O$4:$Q$10,B3,3)</f>
        <v>0.91888758010548444</v>
      </c>
      <c r="I3" s="8">
        <f t="shared" ref="I3:I66" si="5">D3/H3</f>
        <v>940.26736099841116</v>
      </c>
      <c r="J3" s="32">
        <v>2</v>
      </c>
      <c r="K3" s="8">
        <f t="shared" si="2"/>
        <v>1363.5912575137991</v>
      </c>
      <c r="L3" s="8">
        <f t="shared" si="3"/>
        <v>1252.9870708698493</v>
      </c>
      <c r="M3" s="8">
        <f t="shared" si="4"/>
        <v>1252.9870708698493</v>
      </c>
      <c r="N3" s="8"/>
      <c r="O3" s="21" t="s">
        <v>19</v>
      </c>
      <c r="P3" s="25" t="s">
        <v>21</v>
      </c>
      <c r="Q3" s="25" t="s">
        <v>22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</row>
    <row r="4" spans="1:102" ht="14">
      <c r="B4" s="5">
        <v>3</v>
      </c>
      <c r="C4" s="6">
        <v>986</v>
      </c>
      <c r="D4" s="6">
        <v>827</v>
      </c>
      <c r="E4" s="7">
        <f t="shared" si="0"/>
        <v>1.1922611850060461</v>
      </c>
      <c r="F4" s="7">
        <v>0.97288319361211051</v>
      </c>
      <c r="G4" s="8">
        <f t="shared" si="1"/>
        <v>1013.4824061860803</v>
      </c>
      <c r="H4" s="8" cm="1">
        <f t="array" ref="H4">INDEX($O$4:$Q$10,B4,3)</f>
        <v>1.0631211284931448</v>
      </c>
      <c r="I4" s="8">
        <f t="shared" si="5"/>
        <v>777.89818848975369</v>
      </c>
      <c r="J4" s="32">
        <v>3</v>
      </c>
      <c r="K4" s="8">
        <f t="shared" si="2"/>
        <v>1364.7844435873285</v>
      </c>
      <c r="L4" s="8">
        <f t="shared" si="3"/>
        <v>1450.9311778164495</v>
      </c>
      <c r="M4" s="8">
        <f t="shared" si="4"/>
        <v>1450.9311778164495</v>
      </c>
      <c r="N4" s="8"/>
      <c r="O4" s="20">
        <v>1</v>
      </c>
      <c r="P4" s="24">
        <v>1874.9261075834834</v>
      </c>
      <c r="Q4" s="24">
        <f>P4/$P$11</f>
        <v>1.2334812848583319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</row>
    <row r="5" spans="1:102" ht="14">
      <c r="B5" s="5">
        <v>4</v>
      </c>
      <c r="C5" s="6">
        <v>1247</v>
      </c>
      <c r="D5" s="6">
        <v>952</v>
      </c>
      <c r="E5" s="7">
        <f t="shared" si="0"/>
        <v>1.3098739495798319</v>
      </c>
      <c r="F5" s="7">
        <v>1.0125249125445135</v>
      </c>
      <c r="G5" s="8">
        <f t="shared" si="1"/>
        <v>1231.5746353995792</v>
      </c>
      <c r="H5" s="8" cm="1">
        <f t="array" ref="H5">INDEX($O$4:$Q$10,B5,3)</f>
        <v>1.0767892672425037</v>
      </c>
      <c r="I5" s="8">
        <f t="shared" si="5"/>
        <v>884.10985228143079</v>
      </c>
      <c r="J5" s="32">
        <v>4</v>
      </c>
      <c r="K5" s="8">
        <f t="shared" si="2"/>
        <v>1365.9776296608579</v>
      </c>
      <c r="L5" s="8">
        <f t="shared" si="3"/>
        <v>1470.8700509121672</v>
      </c>
      <c r="M5" s="8">
        <f t="shared" si="4"/>
        <v>1470.8700509121672</v>
      </c>
      <c r="N5" s="8"/>
      <c r="O5" s="22">
        <v>2</v>
      </c>
      <c r="P5" s="26">
        <v>1396.7348633683202</v>
      </c>
      <c r="Q5" s="26">
        <f t="shared" ref="Q5:Q10" si="6">P5/$P$11</f>
        <v>0.91888758010548444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</row>
    <row r="6" spans="1:102" ht="14">
      <c r="B6" s="5">
        <v>5</v>
      </c>
      <c r="C6" s="6">
        <v>1109</v>
      </c>
      <c r="D6" s="6">
        <v>740</v>
      </c>
      <c r="E6" s="7">
        <f t="shared" si="0"/>
        <v>1.4986486486486486</v>
      </c>
      <c r="F6" s="7">
        <v>1.067881308670606</v>
      </c>
      <c r="G6" s="8">
        <f t="shared" si="1"/>
        <v>1038.5049265265091</v>
      </c>
      <c r="H6" s="8" cm="1">
        <f t="array" ref="H6">INDEX($O$4:$Q$10,B6,3)</f>
        <v>0.98929517644114162</v>
      </c>
      <c r="I6" s="8">
        <f t="shared" si="5"/>
        <v>748.0072860175585</v>
      </c>
      <c r="J6" s="32">
        <v>5</v>
      </c>
      <c r="K6" s="8">
        <f t="shared" si="2"/>
        <v>1367.1708157343874</v>
      </c>
      <c r="L6" s="8">
        <f t="shared" si="3"/>
        <v>1352.5354933771303</v>
      </c>
      <c r="M6" s="8">
        <f t="shared" si="4"/>
        <v>1352.5354933771303</v>
      </c>
      <c r="N6" s="8"/>
      <c r="O6" s="22">
        <v>3</v>
      </c>
      <c r="P6" s="26">
        <v>1615.9738974591285</v>
      </c>
      <c r="Q6" s="26">
        <f t="shared" si="6"/>
        <v>1.0631211284931448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</row>
    <row r="7" spans="1:102" ht="14">
      <c r="B7" s="5">
        <v>6</v>
      </c>
      <c r="C7" s="6">
        <v>1197</v>
      </c>
      <c r="D7" s="6">
        <v>908</v>
      </c>
      <c r="E7" s="7">
        <f t="shared" si="0"/>
        <v>1.3182819383259912</v>
      </c>
      <c r="F7" s="7">
        <v>1.1227265356633715</v>
      </c>
      <c r="G7" s="8">
        <f t="shared" si="1"/>
        <v>1066.1545460780826</v>
      </c>
      <c r="H7" s="8" cm="1">
        <f t="array" ref="H7">INDEX($O$4:$Q$10,B7,3)</f>
        <v>0.80766019565621949</v>
      </c>
      <c r="I7" s="8">
        <f t="shared" si="5"/>
        <v>1124.2351732615161</v>
      </c>
      <c r="J7" s="32">
        <v>6</v>
      </c>
      <c r="K7" s="8">
        <f t="shared" si="2"/>
        <v>1368.364001807917</v>
      </c>
      <c r="L7" s="8">
        <f t="shared" si="3"/>
        <v>1105.1731374291098</v>
      </c>
      <c r="M7" s="8">
        <f t="shared" si="4"/>
        <v>1105.1731374291098</v>
      </c>
      <c r="N7" s="8"/>
      <c r="O7" s="22">
        <v>4</v>
      </c>
      <c r="P7" s="26">
        <v>1636.7498512557765</v>
      </c>
      <c r="Q7" s="26">
        <f t="shared" si="6"/>
        <v>1.0767892672425037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</row>
    <row r="8" spans="1:102" ht="14">
      <c r="B8" s="5">
        <v>7</v>
      </c>
      <c r="C8" s="6">
        <v>1500</v>
      </c>
      <c r="D8" s="6">
        <v>1311</v>
      </c>
      <c r="E8" s="7">
        <f t="shared" si="0"/>
        <v>1.1441647597254005</v>
      </c>
      <c r="F8" s="7">
        <v>1.0486262657024321</v>
      </c>
      <c r="G8" s="8">
        <f t="shared" si="1"/>
        <v>1430.4429033114204</v>
      </c>
      <c r="H8" s="8" cm="1">
        <f t="array" ref="H8">INDEX($O$4:$Q$10,B8,3)</f>
        <v>0.89280786774842857</v>
      </c>
      <c r="I8" s="8">
        <f t="shared" si="5"/>
        <v>1468.401038295294</v>
      </c>
      <c r="J8" s="32">
        <v>7</v>
      </c>
      <c r="K8" s="8">
        <f t="shared" si="2"/>
        <v>1369.5571878814465</v>
      </c>
      <c r="L8" s="8">
        <f t="shared" si="3"/>
        <v>1222.7514326719681</v>
      </c>
      <c r="M8" s="8">
        <f t="shared" si="4"/>
        <v>1222.7514326719681</v>
      </c>
      <c r="N8" s="8"/>
      <c r="O8" s="22">
        <v>5</v>
      </c>
      <c r="P8" s="26">
        <v>1503.7563821885951</v>
      </c>
      <c r="Q8" s="26">
        <f t="shared" si="6"/>
        <v>0.98929517644114162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</row>
    <row r="9" spans="1:102" ht="14">
      <c r="A9" s="5">
        <v>2</v>
      </c>
      <c r="B9" s="5">
        <v>1</v>
      </c>
      <c r="C9" s="6">
        <v>1854</v>
      </c>
      <c r="D9" s="6">
        <v>2034</v>
      </c>
      <c r="E9" s="7">
        <f t="shared" si="0"/>
        <v>0.91150442477876104</v>
      </c>
      <c r="F9" s="7">
        <v>0.86477254160930794</v>
      </c>
      <c r="G9" s="8">
        <f t="shared" si="1"/>
        <v>2143.9163604221039</v>
      </c>
      <c r="H9" s="8" cm="1">
        <f t="array" ref="H9">INDEX($O$4:$Q$10,B9,3)</f>
        <v>1.2334812848583319</v>
      </c>
      <c r="I9" s="8">
        <f t="shared" si="5"/>
        <v>1648.991375036233</v>
      </c>
      <c r="J9" s="32">
        <v>8</v>
      </c>
      <c r="K9" s="8">
        <f t="shared" si="2"/>
        <v>1370.7503739549759</v>
      </c>
      <c r="L9" s="8">
        <f t="shared" si="3"/>
        <v>1690.7949324860226</v>
      </c>
      <c r="M9" s="8">
        <f t="shared" si="4"/>
        <v>1690.7949324860226</v>
      </c>
      <c r="N9" s="8"/>
      <c r="O9" s="22">
        <v>6</v>
      </c>
      <c r="P9" s="26">
        <v>1227.6661230946454</v>
      </c>
      <c r="Q9" s="26">
        <f t="shared" si="6"/>
        <v>0.80766019565621949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</row>
    <row r="10" spans="1:102" ht="14">
      <c r="B10" s="5">
        <v>2</v>
      </c>
      <c r="C10" s="6">
        <v>1489</v>
      </c>
      <c r="D10" s="6">
        <v>1584</v>
      </c>
      <c r="E10" s="7">
        <f t="shared" si="0"/>
        <v>0.94002525252525249</v>
      </c>
      <c r="F10" s="7">
        <v>0.91058524219765746</v>
      </c>
      <c r="G10" s="8">
        <f t="shared" si="1"/>
        <v>1635.2120932757091</v>
      </c>
      <c r="H10" s="8" cm="1">
        <f t="array" ref="H10">INDEX($O$4:$Q$10,B10,3)</f>
        <v>0.91888758010548444</v>
      </c>
      <c r="I10" s="8">
        <f t="shared" si="5"/>
        <v>1723.8234951637539</v>
      </c>
      <c r="J10" s="32">
        <v>9</v>
      </c>
      <c r="K10" s="8">
        <f t="shared" si="2"/>
        <v>1371.9435600285053</v>
      </c>
      <c r="L10" s="8">
        <f t="shared" si="3"/>
        <v>1260.6618979158966</v>
      </c>
      <c r="M10" s="8">
        <f t="shared" si="4"/>
        <v>1260.6618979158966</v>
      </c>
      <c r="N10" s="8"/>
      <c r="O10" s="22">
        <v>7</v>
      </c>
      <c r="P10" s="26">
        <v>1357.092969991618</v>
      </c>
      <c r="Q10" s="45">
        <f t="shared" si="6"/>
        <v>0.89280786774842857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</row>
    <row r="11" spans="1:102" ht="14">
      <c r="B11" s="5">
        <v>3</v>
      </c>
      <c r="C11" s="6">
        <v>1792</v>
      </c>
      <c r="D11" s="6">
        <v>1682</v>
      </c>
      <c r="E11" s="7">
        <f t="shared" si="0"/>
        <v>1.0653983353151011</v>
      </c>
      <c r="F11" s="7">
        <v>0.97288319361211051</v>
      </c>
      <c r="G11" s="8">
        <f t="shared" si="1"/>
        <v>1841.947740248941</v>
      </c>
      <c r="H11" s="8" cm="1">
        <f t="array" ref="H11">INDEX($O$4:$Q$10,B11,3)</f>
        <v>1.0631211284931448</v>
      </c>
      <c r="I11" s="8">
        <f t="shared" si="5"/>
        <v>1582.1339214507445</v>
      </c>
      <c r="J11" s="32">
        <v>10</v>
      </c>
      <c r="K11" s="8">
        <f t="shared" si="2"/>
        <v>1373.136746102035</v>
      </c>
      <c r="L11" s="8">
        <f t="shared" si="3"/>
        <v>1459.8106870914003</v>
      </c>
      <c r="M11" s="8">
        <f t="shared" si="4"/>
        <v>1459.8106870914003</v>
      </c>
      <c r="N11" s="8"/>
      <c r="O11" s="23" t="s">
        <v>20</v>
      </c>
      <c r="P11" s="27">
        <v>1520.0280138817209</v>
      </c>
      <c r="Q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</row>
    <row r="12" spans="1:102" ht="14">
      <c r="B12" s="5">
        <v>4</v>
      </c>
      <c r="C12" s="6">
        <v>1708</v>
      </c>
      <c r="D12" s="6">
        <v>1684</v>
      </c>
      <c r="E12" s="7">
        <f t="shared" si="0"/>
        <v>1.0142517814726841</v>
      </c>
      <c r="F12" s="7">
        <v>1.0125249125445135</v>
      </c>
      <c r="G12" s="8">
        <f t="shared" si="1"/>
        <v>1686.8720747894797</v>
      </c>
      <c r="H12" s="8" cm="1">
        <f t="array" ref="H12">INDEX($O$4:$Q$10,B12,3)</f>
        <v>1.0767892672425037</v>
      </c>
      <c r="I12" s="8">
        <f t="shared" si="5"/>
        <v>1563.9086042457241</v>
      </c>
      <c r="J12" s="32">
        <v>11</v>
      </c>
      <c r="K12" s="8">
        <f t="shared" si="2"/>
        <v>1374.3299321755644</v>
      </c>
      <c r="L12" s="8">
        <f t="shared" si="3"/>
        <v>1479.8637206167657</v>
      </c>
      <c r="M12" s="8">
        <f t="shared" si="4"/>
        <v>1479.8637206167657</v>
      </c>
      <c r="N12" s="8"/>
      <c r="O12"/>
      <c r="P12"/>
      <c r="R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</row>
    <row r="13" spans="1:102" ht="14">
      <c r="B13" s="5">
        <v>5</v>
      </c>
      <c r="C13" s="6">
        <v>1787</v>
      </c>
      <c r="D13" s="6">
        <v>1600</v>
      </c>
      <c r="E13" s="7">
        <f t="shared" si="0"/>
        <v>1.1168750000000001</v>
      </c>
      <c r="F13" s="7">
        <v>1.067881308670606</v>
      </c>
      <c r="G13" s="8">
        <f t="shared" si="1"/>
        <v>1673.4069465309933</v>
      </c>
      <c r="H13" s="8" cm="1">
        <f t="array" ref="H13">INDEX($O$4:$Q$10,B13,3)</f>
        <v>0.98929517644114162</v>
      </c>
      <c r="I13" s="8">
        <f t="shared" si="5"/>
        <v>1617.313050848775</v>
      </c>
      <c r="J13" s="32">
        <v>12</v>
      </c>
      <c r="K13" s="8">
        <f>$P$41+$P$42*J13</f>
        <v>1375.5231182490938</v>
      </c>
      <c r="L13" s="8">
        <f>K13*H13</f>
        <v>1360.7983859671067</v>
      </c>
      <c r="M13" s="8">
        <f t="shared" ref="M13:M44" si="7">MIN(L13,$P$16)</f>
        <v>1360.7983859671067</v>
      </c>
      <c r="N13" s="8"/>
      <c r="O13"/>
      <c r="P13"/>
      <c r="Q13"/>
      <c r="R13"/>
      <c r="S13"/>
      <c r="T13"/>
      <c r="U13"/>
      <c r="V13"/>
      <c r="W13"/>
      <c r="X13"/>
      <c r="Y13"/>
      <c r="Z13"/>
    </row>
    <row r="14" spans="1:102" ht="14">
      <c r="B14" s="5">
        <v>6</v>
      </c>
      <c r="C14" s="6">
        <v>1314</v>
      </c>
      <c r="D14" s="6">
        <v>1077</v>
      </c>
      <c r="E14" s="7">
        <f t="shared" si="0"/>
        <v>1.2200557103064067</v>
      </c>
      <c r="F14" s="7">
        <v>1.1227265356633715</v>
      </c>
      <c r="G14" s="8">
        <f t="shared" si="1"/>
        <v>1170.3651408075191</v>
      </c>
      <c r="H14" s="8" cm="1">
        <f t="array" ref="H14">INDEX($O$4:$Q$10,B14,3)</f>
        <v>0.80766019565621949</v>
      </c>
      <c r="I14" s="8">
        <f t="shared" si="5"/>
        <v>1333.48158766812</v>
      </c>
      <c r="J14" s="32">
        <v>13</v>
      </c>
      <c r="K14" s="8">
        <f t="shared" ref="K14:K77" si="8">$P$41+$P$42*J14</f>
        <v>1376.7163043226233</v>
      </c>
      <c r="L14" s="8">
        <f t="shared" ref="L14:L77" si="9">K14*H14</f>
        <v>1111.9189597123172</v>
      </c>
      <c r="M14" s="8">
        <f t="shared" si="7"/>
        <v>1111.9189597123172</v>
      </c>
      <c r="N14" s="8"/>
      <c r="O14"/>
      <c r="P14"/>
      <c r="Q14"/>
      <c r="R14"/>
      <c r="S14"/>
      <c r="T14"/>
      <c r="U14"/>
      <c r="V14"/>
      <c r="W14"/>
      <c r="X14"/>
      <c r="Y14"/>
      <c r="Z14"/>
    </row>
    <row r="15" spans="1:102" ht="14">
      <c r="B15" s="5">
        <v>7</v>
      </c>
      <c r="C15" s="6">
        <v>1136</v>
      </c>
      <c r="D15" s="6">
        <v>956</v>
      </c>
      <c r="E15" s="7">
        <f t="shared" si="0"/>
        <v>1.1882845188284519</v>
      </c>
      <c r="F15" s="7">
        <v>1.0486262657024321</v>
      </c>
      <c r="G15" s="8">
        <f t="shared" si="1"/>
        <v>1083.3220921078491</v>
      </c>
      <c r="H15" s="8" cm="1">
        <f t="array" ref="H15">INDEX($O$4:$Q$10,B15,3)</f>
        <v>0.89280786774842857</v>
      </c>
      <c r="I15" s="8">
        <f t="shared" si="5"/>
        <v>1070.7790942870336</v>
      </c>
      <c r="J15" s="32">
        <v>14</v>
      </c>
      <c r="K15" s="8">
        <f t="shared" si="8"/>
        <v>1377.9094903961529</v>
      </c>
      <c r="L15" s="8">
        <f t="shared" si="9"/>
        <v>1230.2084340709132</v>
      </c>
      <c r="M15" s="8">
        <f t="shared" si="7"/>
        <v>1230.2084340709132</v>
      </c>
      <c r="N15" s="8"/>
      <c r="O15"/>
      <c r="P15"/>
      <c r="Q15"/>
      <c r="R15"/>
      <c r="S15"/>
      <c r="T15"/>
      <c r="U15"/>
      <c r="V15"/>
      <c r="W15"/>
      <c r="X15"/>
      <c r="Y15"/>
      <c r="Z15"/>
    </row>
    <row r="16" spans="1:102" ht="14">
      <c r="A16" s="5">
        <v>3</v>
      </c>
      <c r="B16" s="5">
        <v>1</v>
      </c>
      <c r="C16" s="6">
        <v>1537</v>
      </c>
      <c r="D16" s="6">
        <v>1455</v>
      </c>
      <c r="E16" s="7">
        <f t="shared" si="0"/>
        <v>1.0563573883161512</v>
      </c>
      <c r="F16" s="7">
        <v>0.86477254160930794</v>
      </c>
      <c r="G16" s="8">
        <f t="shared" si="1"/>
        <v>1777.3459794869329</v>
      </c>
      <c r="H16" s="8" cm="1">
        <f t="array" ref="H16">INDEX($O$4:$Q$10,B16,3)</f>
        <v>1.2334812848583319</v>
      </c>
      <c r="I16" s="8">
        <f t="shared" si="5"/>
        <v>1179.58822550527</v>
      </c>
      <c r="J16" s="32">
        <v>15</v>
      </c>
      <c r="K16" s="8">
        <f>$P$41+$P$42*J16</f>
        <v>1379.1026764696824</v>
      </c>
      <c r="L16" s="8">
        <f t="shared" si="9"/>
        <v>1701.0973413233883</v>
      </c>
      <c r="M16" s="8">
        <f t="shared" si="7"/>
        <v>1701.0973413233883</v>
      </c>
      <c r="N16" s="8"/>
      <c r="O16" s="43" t="s">
        <v>51</v>
      </c>
      <c r="P16" s="44">
        <v>1877</v>
      </c>
      <c r="Q16"/>
      <c r="R16"/>
      <c r="S16"/>
      <c r="T16"/>
      <c r="U16"/>
      <c r="W16"/>
      <c r="X16"/>
      <c r="Y16"/>
      <c r="Z16"/>
    </row>
    <row r="17" spans="1:27" ht="14">
      <c r="B17" s="5">
        <v>2</v>
      </c>
      <c r="C17" s="6">
        <v>1132</v>
      </c>
      <c r="D17" s="6">
        <v>1001</v>
      </c>
      <c r="E17" s="7">
        <f t="shared" si="0"/>
        <v>1.1308691308691308</v>
      </c>
      <c r="F17" s="7">
        <v>0.91058524219765746</v>
      </c>
      <c r="G17" s="8">
        <f t="shared" si="1"/>
        <v>1243.156541026261</v>
      </c>
      <c r="H17" s="8" cm="1">
        <f t="array" ref="H17">INDEX($O$4:$Q$10,B17,3)</f>
        <v>0.91888758010548444</v>
      </c>
      <c r="I17" s="8">
        <f t="shared" si="5"/>
        <v>1089.3606809715388</v>
      </c>
      <c r="J17" s="32">
        <v>16</v>
      </c>
      <c r="K17" s="8">
        <f t="shared" si="8"/>
        <v>1380.2958625432118</v>
      </c>
      <c r="L17" s="8">
        <f t="shared" si="9"/>
        <v>1268.3367249619444</v>
      </c>
      <c r="M17" s="8">
        <f t="shared" si="7"/>
        <v>1268.3367249619444</v>
      </c>
      <c r="N17" s="8"/>
      <c r="O17"/>
      <c r="P17"/>
      <c r="Q17"/>
      <c r="R17"/>
      <c r="S17"/>
      <c r="T17"/>
      <c r="U17"/>
      <c r="V17"/>
      <c r="W17"/>
      <c r="X17"/>
      <c r="Y17"/>
      <c r="Z17"/>
    </row>
    <row r="18" spans="1:27" ht="14">
      <c r="B18" s="5">
        <v>3</v>
      </c>
      <c r="C18" s="6">
        <v>1368</v>
      </c>
      <c r="D18" s="6">
        <v>1131</v>
      </c>
      <c r="E18" s="7">
        <f t="shared" si="0"/>
        <v>1.209549071618037</v>
      </c>
      <c r="F18" s="7">
        <v>0.97288319361211051</v>
      </c>
      <c r="G18" s="8">
        <f t="shared" si="1"/>
        <v>1406.1297481364684</v>
      </c>
      <c r="H18" s="8" cm="1">
        <f t="array" ref="H18">INDEX($O$4:$Q$10,B18,3)</f>
        <v>1.0631211284931448</v>
      </c>
      <c r="I18" s="8">
        <f t="shared" si="5"/>
        <v>1063.8486713203283</v>
      </c>
      <c r="J18" s="32">
        <v>17</v>
      </c>
      <c r="K18" s="8">
        <f t="shared" si="8"/>
        <v>1381.4890486167415</v>
      </c>
      <c r="L18" s="8">
        <f t="shared" si="9"/>
        <v>1468.6901963663511</v>
      </c>
      <c r="M18" s="8">
        <f t="shared" si="7"/>
        <v>1468.6901963663511</v>
      </c>
      <c r="N18" s="8"/>
      <c r="O18"/>
      <c r="P18"/>
      <c r="Q18"/>
      <c r="R18"/>
      <c r="S18"/>
      <c r="T18"/>
      <c r="U18"/>
      <c r="V18"/>
      <c r="W18"/>
      <c r="X18"/>
      <c r="Y18"/>
      <c r="Z18"/>
    </row>
    <row r="19" spans="1:27" ht="14">
      <c r="B19" s="5">
        <v>4</v>
      </c>
      <c r="C19" s="6">
        <v>1488</v>
      </c>
      <c r="D19" s="6">
        <v>1151</v>
      </c>
      <c r="E19" s="7">
        <f t="shared" si="0"/>
        <v>1.2927888792354474</v>
      </c>
      <c r="F19" s="7">
        <v>1.0125249125445135</v>
      </c>
      <c r="G19" s="8">
        <f t="shared" si="1"/>
        <v>1469.5934703083992</v>
      </c>
      <c r="H19" s="8" cm="1">
        <f t="array" ref="H19">INDEX($O$4:$Q$10,B19,3)</f>
        <v>1.0767892672425037</v>
      </c>
      <c r="I19" s="8">
        <f t="shared" si="5"/>
        <v>1068.9185293864778</v>
      </c>
      <c r="J19" s="32">
        <v>18</v>
      </c>
      <c r="K19" s="8">
        <f t="shared" si="8"/>
        <v>1382.6822346902709</v>
      </c>
      <c r="L19" s="8">
        <f t="shared" si="9"/>
        <v>1488.8573903213644</v>
      </c>
      <c r="M19" s="8">
        <f t="shared" si="7"/>
        <v>1488.8573903213644</v>
      </c>
      <c r="N19" s="8"/>
      <c r="O19" s="43" t="s">
        <v>52</v>
      </c>
      <c r="P19" s="44">
        <f>SUMXMY2(C2:C88,M2:M88)/COUNT(B2:B88)</f>
        <v>100969.57033921096</v>
      </c>
      <c r="Q19"/>
      <c r="R19"/>
      <c r="S19"/>
      <c r="T19"/>
      <c r="U19"/>
      <c r="V19"/>
      <c r="W19"/>
      <c r="X19"/>
      <c r="Y19"/>
      <c r="Z19"/>
    </row>
    <row r="20" spans="1:27" ht="14">
      <c r="B20" s="5">
        <v>5</v>
      </c>
      <c r="C20" s="6">
        <v>1392</v>
      </c>
      <c r="D20" s="6">
        <v>942</v>
      </c>
      <c r="E20" s="7">
        <f t="shared" si="0"/>
        <v>1.4777070063694266</v>
      </c>
      <c r="F20" s="7">
        <v>1.067881308670606</v>
      </c>
      <c r="G20" s="8">
        <f t="shared" si="1"/>
        <v>1303.5156516906227</v>
      </c>
      <c r="H20" s="8" cm="1">
        <f t="array" ref="H20">INDEX($O$4:$Q$10,B20,3)</f>
        <v>0.98929517644114162</v>
      </c>
      <c r="I20" s="8">
        <f t="shared" si="5"/>
        <v>952.19305868721631</v>
      </c>
      <c r="J20" s="32">
        <v>19</v>
      </c>
      <c r="K20" s="8">
        <f t="shared" si="8"/>
        <v>1383.8754207638003</v>
      </c>
      <c r="L20" s="8">
        <f t="shared" si="9"/>
        <v>1369.0612785570829</v>
      </c>
      <c r="M20" s="8">
        <f t="shared" si="7"/>
        <v>1369.0612785570829</v>
      </c>
      <c r="N20" s="8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14">
      <c r="B21" s="5">
        <v>6</v>
      </c>
      <c r="C21" s="6">
        <v>1321</v>
      </c>
      <c r="D21" s="6">
        <v>884</v>
      </c>
      <c r="E21" s="7">
        <f t="shared" si="0"/>
        <v>1.494343891402715</v>
      </c>
      <c r="F21" s="7">
        <v>1.1227265356633715</v>
      </c>
      <c r="G21" s="8">
        <f t="shared" si="1"/>
        <v>1176.5999627144085</v>
      </c>
      <c r="H21" s="8" cm="1">
        <f t="array" ref="H21">INDEX($O$4:$Q$10,B21,3)</f>
        <v>0.80766019565621949</v>
      </c>
      <c r="I21" s="8">
        <f t="shared" si="5"/>
        <v>1094.5197061268507</v>
      </c>
      <c r="J21" s="32">
        <v>20</v>
      </c>
      <c r="K21" s="8">
        <f t="shared" si="8"/>
        <v>1385.0686068373298</v>
      </c>
      <c r="L21" s="8">
        <f t="shared" si="9"/>
        <v>1118.6647819955251</v>
      </c>
      <c r="M21" s="8">
        <f t="shared" si="7"/>
        <v>1118.6647819955251</v>
      </c>
      <c r="N21" s="8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14">
      <c r="B22" s="5">
        <v>7</v>
      </c>
      <c r="C22" s="6">
        <v>1469</v>
      </c>
      <c r="D22" s="6">
        <v>1315</v>
      </c>
      <c r="E22" s="7">
        <f t="shared" si="0"/>
        <v>1.1171102661596959</v>
      </c>
      <c r="F22" s="7">
        <v>1.0486262657024321</v>
      </c>
      <c r="G22" s="8">
        <f t="shared" si="1"/>
        <v>1400.8804166429845</v>
      </c>
      <c r="H22" s="8" cm="1">
        <f t="array" ref="H22">INDEX($O$4:$Q$10,B22,3)</f>
        <v>0.89280786774842857</v>
      </c>
      <c r="I22" s="8">
        <f t="shared" si="5"/>
        <v>1472.8812855517251</v>
      </c>
      <c r="J22" s="32">
        <v>21</v>
      </c>
      <c r="K22" s="8">
        <f t="shared" si="8"/>
        <v>1386.2617929108594</v>
      </c>
      <c r="L22" s="8">
        <f t="shared" si="9"/>
        <v>1237.665435469858</v>
      </c>
      <c r="M22" s="8">
        <f t="shared" si="7"/>
        <v>1237.665435469858</v>
      </c>
      <c r="N22" s="8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14">
      <c r="A23" s="5">
        <v>4</v>
      </c>
      <c r="B23" s="5">
        <v>1</v>
      </c>
      <c r="C23" s="6">
        <v>1795</v>
      </c>
      <c r="D23" s="6">
        <v>1885</v>
      </c>
      <c r="E23" s="7">
        <f t="shared" si="0"/>
        <v>0.95225464190981435</v>
      </c>
      <c r="F23" s="7">
        <v>0.86477254160930794</v>
      </c>
      <c r="G23" s="8">
        <f t="shared" si="1"/>
        <v>2075.6903273773878</v>
      </c>
      <c r="H23" s="8" cm="1">
        <f t="array" ref="H23">INDEX($O$4:$Q$10,B23,3)</f>
        <v>1.2334812848583319</v>
      </c>
      <c r="I23" s="8">
        <f t="shared" si="5"/>
        <v>1528.1950550360368</v>
      </c>
      <c r="J23" s="32">
        <v>22</v>
      </c>
      <c r="K23" s="8">
        <f t="shared" si="8"/>
        <v>1387.4549789843888</v>
      </c>
      <c r="L23" s="8">
        <f t="shared" si="9"/>
        <v>1711.3997501607537</v>
      </c>
      <c r="M23" s="8">
        <f t="shared" si="7"/>
        <v>1711.3997501607537</v>
      </c>
      <c r="N23" s="8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14">
      <c r="B24" s="5">
        <v>2</v>
      </c>
      <c r="C24" s="6">
        <v>1780</v>
      </c>
      <c r="D24" s="6">
        <v>1963</v>
      </c>
      <c r="E24" s="7">
        <f t="shared" si="0"/>
        <v>0.90677534386143654</v>
      </c>
      <c r="F24" s="7">
        <v>0.91058524219765746</v>
      </c>
      <c r="G24" s="8">
        <f t="shared" si="1"/>
        <v>1954.7867871260994</v>
      </c>
      <c r="H24" s="8" cm="1">
        <f t="array" ref="H24">INDEX($O$4:$Q$10,B24,3)</f>
        <v>0.91888758010548444</v>
      </c>
      <c r="I24" s="8">
        <f t="shared" si="5"/>
        <v>2136.2787380091218</v>
      </c>
      <c r="J24" s="32">
        <v>23</v>
      </c>
      <c r="K24" s="8">
        <f t="shared" si="8"/>
        <v>1388.6481650579183</v>
      </c>
      <c r="L24" s="8">
        <f t="shared" si="9"/>
        <v>1276.0115520079919</v>
      </c>
      <c r="M24" s="8">
        <f t="shared" si="7"/>
        <v>1276.0115520079919</v>
      </c>
      <c r="N24" s="8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ht="14">
      <c r="B25" s="5">
        <v>3</v>
      </c>
      <c r="C25" s="6">
        <v>1841</v>
      </c>
      <c r="D25" s="6">
        <v>2006</v>
      </c>
      <c r="E25" s="7">
        <f t="shared" si="0"/>
        <v>0.91774675972083752</v>
      </c>
      <c r="F25" s="7">
        <v>0.97288319361211051</v>
      </c>
      <c r="G25" s="8">
        <f t="shared" si="1"/>
        <v>1892.3134987713731</v>
      </c>
      <c r="H25" s="8" cm="1">
        <f t="array" ref="H25">INDEX($O$4:$Q$10,B25,3)</f>
        <v>1.0631211284931448</v>
      </c>
      <c r="I25" s="8">
        <f t="shared" si="5"/>
        <v>1886.8969360464885</v>
      </c>
      <c r="J25" s="32">
        <v>24</v>
      </c>
      <c r="K25" s="8">
        <f t="shared" si="8"/>
        <v>1389.8413511314477</v>
      </c>
      <c r="L25" s="8">
        <f t="shared" si="9"/>
        <v>1477.5697056413017</v>
      </c>
      <c r="M25" s="8">
        <f t="shared" si="7"/>
        <v>1477.5697056413017</v>
      </c>
      <c r="N25" s="8"/>
      <c r="O25" t="s">
        <v>27</v>
      </c>
      <c r="P25"/>
      <c r="Q25"/>
      <c r="R25"/>
      <c r="S25"/>
      <c r="T25"/>
      <c r="U25"/>
      <c r="V25"/>
      <c r="W25"/>
      <c r="X25"/>
    </row>
    <row r="26" spans="1:27" ht="15" thickBot="1">
      <c r="B26" s="5">
        <v>4</v>
      </c>
      <c r="C26" s="6">
        <v>1774</v>
      </c>
      <c r="D26" s="6">
        <v>1855</v>
      </c>
      <c r="E26" s="7">
        <f t="shared" si="0"/>
        <v>0.95633423180592991</v>
      </c>
      <c r="F26" s="7">
        <v>1.0125249125445135</v>
      </c>
      <c r="G26" s="8">
        <f t="shared" si="1"/>
        <v>1752.055656133804</v>
      </c>
      <c r="H26" s="8" cm="1">
        <f t="array" ref="H26">INDEX($O$4:$Q$10,B26,3)</f>
        <v>1.0767892672425037</v>
      </c>
      <c r="I26" s="8">
        <f t="shared" si="5"/>
        <v>1722.7140504013173</v>
      </c>
      <c r="J26" s="32">
        <v>25</v>
      </c>
      <c r="K26" s="8">
        <f t="shared" si="8"/>
        <v>1391.0345372049774</v>
      </c>
      <c r="L26" s="8">
        <f t="shared" si="9"/>
        <v>1497.8510600259629</v>
      </c>
      <c r="M26" s="8">
        <f t="shared" si="7"/>
        <v>1497.8510600259629</v>
      </c>
      <c r="N26" s="8"/>
      <c r="O26"/>
      <c r="P26"/>
      <c r="Q26"/>
      <c r="R26"/>
      <c r="S26"/>
      <c r="T26"/>
      <c r="U26"/>
      <c r="V26"/>
      <c r="W26"/>
      <c r="X26"/>
    </row>
    <row r="27" spans="1:27" ht="14">
      <c r="B27" s="5">
        <v>5</v>
      </c>
      <c r="C27" s="6">
        <v>1835</v>
      </c>
      <c r="D27" s="6">
        <v>1962</v>
      </c>
      <c r="E27" s="7">
        <f t="shared" si="0"/>
        <v>0.93527013251783897</v>
      </c>
      <c r="F27" s="7">
        <v>1.067881308670606</v>
      </c>
      <c r="G27" s="8">
        <f t="shared" si="1"/>
        <v>1718.355762106532</v>
      </c>
      <c r="H27" s="8" cm="1">
        <f t="array" ref="H27">INDEX($O$4:$Q$10,B27,3)</f>
        <v>0.98929517644114162</v>
      </c>
      <c r="I27" s="8">
        <f t="shared" si="5"/>
        <v>1983.2301286033105</v>
      </c>
      <c r="J27" s="32">
        <v>26</v>
      </c>
      <c r="K27" s="8">
        <f t="shared" si="8"/>
        <v>1392.2277232785068</v>
      </c>
      <c r="L27" s="8">
        <f t="shared" si="9"/>
        <v>1377.3241711470594</v>
      </c>
      <c r="M27" s="8">
        <f t="shared" si="7"/>
        <v>1377.3241711470594</v>
      </c>
      <c r="N27" s="8"/>
      <c r="O27" s="35" t="s">
        <v>28</v>
      </c>
      <c r="P27" s="35"/>
      <c r="Q27"/>
      <c r="R27"/>
      <c r="S27"/>
      <c r="T27"/>
      <c r="U27"/>
      <c r="V27"/>
      <c r="W27"/>
      <c r="X27"/>
    </row>
    <row r="28" spans="1:27" ht="14">
      <c r="B28" s="5">
        <v>6</v>
      </c>
      <c r="C28" s="6">
        <v>1847</v>
      </c>
      <c r="D28" s="6">
        <v>2019</v>
      </c>
      <c r="E28" s="7">
        <f t="shared" si="0"/>
        <v>0.91480931154036649</v>
      </c>
      <c r="F28" s="7">
        <v>1.1227265356633715</v>
      </c>
      <c r="G28" s="8">
        <f t="shared" si="1"/>
        <v>1645.1022945749528</v>
      </c>
      <c r="H28" s="8" cm="1">
        <f t="array" ref="H28">INDEX($O$4:$Q$10,B28,3)</f>
        <v>0.80766019565621949</v>
      </c>
      <c r="I28" s="8">
        <f t="shared" si="5"/>
        <v>2499.8136727037459</v>
      </c>
      <c r="J28" s="32">
        <v>27</v>
      </c>
      <c r="K28" s="8">
        <f t="shared" si="8"/>
        <v>1393.4209093520362</v>
      </c>
      <c r="L28" s="8">
        <f t="shared" si="9"/>
        <v>1125.4106042787328</v>
      </c>
      <c r="M28" s="8">
        <f t="shared" si="7"/>
        <v>1125.4106042787328</v>
      </c>
      <c r="N28" s="8"/>
      <c r="O28" t="s">
        <v>29</v>
      </c>
      <c r="P28">
        <v>7.6939404617145934E-2</v>
      </c>
      <c r="Q28"/>
      <c r="R28"/>
      <c r="S28"/>
      <c r="T28"/>
      <c r="U28"/>
      <c r="V28"/>
      <c r="W28"/>
      <c r="X28"/>
    </row>
    <row r="29" spans="1:27" ht="14">
      <c r="B29" s="5">
        <v>7</v>
      </c>
      <c r="C29" s="6">
        <v>1833</v>
      </c>
      <c r="D29" s="6">
        <v>2052</v>
      </c>
      <c r="E29" s="7">
        <f t="shared" si="0"/>
        <v>0.89327485380116955</v>
      </c>
      <c r="F29" s="7">
        <v>1.0486262657024321</v>
      </c>
      <c r="G29" s="8">
        <f t="shared" si="1"/>
        <v>1748.0012278465558</v>
      </c>
      <c r="H29" s="8" cm="1">
        <f t="array" ref="H29">INDEX($O$4:$Q$10,B29,3)</f>
        <v>0.89280786774842857</v>
      </c>
      <c r="I29" s="8">
        <f t="shared" si="5"/>
        <v>2298.3668425491555</v>
      </c>
      <c r="J29" s="32">
        <v>28</v>
      </c>
      <c r="K29" s="8">
        <f t="shared" si="8"/>
        <v>1394.6140954255657</v>
      </c>
      <c r="L29" s="8">
        <f t="shared" si="9"/>
        <v>1245.1224368688029</v>
      </c>
      <c r="M29" s="8">
        <f t="shared" si="7"/>
        <v>1245.1224368688029</v>
      </c>
      <c r="N29" s="8"/>
      <c r="O29" t="s">
        <v>30</v>
      </c>
      <c r="P29">
        <v>5.9196719828408968E-3</v>
      </c>
      <c r="Q29"/>
      <c r="R29"/>
      <c r="S29"/>
      <c r="T29"/>
      <c r="U29"/>
      <c r="V29"/>
      <c r="W29"/>
      <c r="X29"/>
    </row>
    <row r="30" spans="1:27" ht="14">
      <c r="A30" s="5">
        <v>5</v>
      </c>
      <c r="B30" s="5">
        <v>1</v>
      </c>
      <c r="C30" s="6">
        <v>1847</v>
      </c>
      <c r="D30" s="6">
        <v>2018</v>
      </c>
      <c r="E30" s="7">
        <f t="shared" si="0"/>
        <v>0.91526263627353821</v>
      </c>
      <c r="F30" s="7">
        <v>0.86477254160930794</v>
      </c>
      <c r="G30" s="8">
        <f t="shared" si="1"/>
        <v>2135.821746332053</v>
      </c>
      <c r="H30" s="8" cm="1">
        <f t="array" ref="H30">INDEX($O$4:$Q$10,B30,3)</f>
        <v>1.2334812848583319</v>
      </c>
      <c r="I30" s="8">
        <f t="shared" si="5"/>
        <v>1636.0199581234601</v>
      </c>
      <c r="J30" s="32">
        <v>29</v>
      </c>
      <c r="K30" s="8">
        <f t="shared" si="8"/>
        <v>1395.8072814990953</v>
      </c>
      <c r="L30" s="8">
        <f t="shared" si="9"/>
        <v>1721.7021589981193</v>
      </c>
      <c r="M30" s="8">
        <f t="shared" si="7"/>
        <v>1721.7021589981193</v>
      </c>
      <c r="N30" s="8"/>
      <c r="O30" t="s">
        <v>31</v>
      </c>
      <c r="P30">
        <v>-5.7753906997139171E-3</v>
      </c>
      <c r="Q30"/>
      <c r="R30"/>
      <c r="S30"/>
      <c r="T30"/>
      <c r="U30"/>
      <c r="V30"/>
      <c r="W30"/>
      <c r="X30"/>
    </row>
    <row r="31" spans="1:27" ht="14">
      <c r="B31" s="5">
        <v>2</v>
      </c>
      <c r="C31" s="6">
        <v>1680</v>
      </c>
      <c r="D31" s="6">
        <v>1706</v>
      </c>
      <c r="E31" s="7">
        <f t="shared" si="0"/>
        <v>0.98475967174677603</v>
      </c>
      <c r="F31" s="7">
        <v>0.91058524219765746</v>
      </c>
      <c r="G31" s="8">
        <f t="shared" si="1"/>
        <v>1844.967304703285</v>
      </c>
      <c r="H31" s="8" cm="1">
        <f t="array" ref="H31">INDEX($O$4:$Q$10,B31,3)</f>
        <v>0.91888758010548444</v>
      </c>
      <c r="I31" s="8">
        <f t="shared" si="5"/>
        <v>1856.5927290084369</v>
      </c>
      <c r="J31" s="32">
        <v>30</v>
      </c>
      <c r="K31" s="8">
        <f t="shared" si="8"/>
        <v>1397.0004675726248</v>
      </c>
      <c r="L31" s="8">
        <f t="shared" si="9"/>
        <v>1283.6863790540394</v>
      </c>
      <c r="M31" s="8">
        <f t="shared" si="7"/>
        <v>1283.6863790540394</v>
      </c>
      <c r="N31" s="8"/>
      <c r="O31" t="s">
        <v>32</v>
      </c>
      <c r="P31">
        <v>392.84406510521137</v>
      </c>
      <c r="Q31"/>
      <c r="R31"/>
      <c r="S31"/>
      <c r="T31"/>
      <c r="U31"/>
      <c r="V31"/>
      <c r="W31"/>
      <c r="X31"/>
    </row>
    <row r="32" spans="1:27" ht="15" thickBot="1">
      <c r="B32" s="5">
        <v>3</v>
      </c>
      <c r="C32" s="6">
        <v>1680</v>
      </c>
      <c r="D32" s="6">
        <v>1874</v>
      </c>
      <c r="E32" s="7">
        <f t="shared" si="0"/>
        <v>0.89647812166488794</v>
      </c>
      <c r="F32" s="7">
        <v>0.97288319361211051</v>
      </c>
      <c r="G32" s="8">
        <f t="shared" si="1"/>
        <v>1726.8260064833823</v>
      </c>
      <c r="H32" s="8" cm="1">
        <f t="array" ref="H32">INDEX($O$4:$Q$10,B32,3)</f>
        <v>1.0631211284931448</v>
      </c>
      <c r="I32" s="8">
        <f t="shared" si="5"/>
        <v>1762.7342263963706</v>
      </c>
      <c r="J32" s="32">
        <v>31</v>
      </c>
      <c r="K32" s="8">
        <f t="shared" si="8"/>
        <v>1398.1936536461542</v>
      </c>
      <c r="L32" s="8">
        <f t="shared" si="9"/>
        <v>1486.4492149162527</v>
      </c>
      <c r="M32" s="8">
        <f t="shared" si="7"/>
        <v>1486.4492149162527</v>
      </c>
      <c r="N32" s="8"/>
      <c r="O32" s="33" t="s">
        <v>33</v>
      </c>
      <c r="P32" s="33">
        <v>87</v>
      </c>
      <c r="Q32"/>
      <c r="R32"/>
      <c r="S32"/>
      <c r="T32"/>
      <c r="U32"/>
      <c r="V32"/>
      <c r="W32"/>
      <c r="X32"/>
    </row>
    <row r="33" spans="1:24" ht="14">
      <c r="B33" s="5">
        <v>4</v>
      </c>
      <c r="C33" s="6">
        <v>1798</v>
      </c>
      <c r="D33" s="6">
        <v>1827</v>
      </c>
      <c r="E33" s="7">
        <f t="shared" si="0"/>
        <v>0.98412698412698407</v>
      </c>
      <c r="F33" s="7">
        <v>1.0125249125445135</v>
      </c>
      <c r="G33" s="8">
        <f t="shared" si="1"/>
        <v>1775.7587766226491</v>
      </c>
      <c r="H33" s="8" cm="1">
        <f t="array" ref="H33">INDEX($O$4:$Q$10,B33,3)</f>
        <v>1.0767892672425037</v>
      </c>
      <c r="I33" s="8">
        <f t="shared" si="5"/>
        <v>1696.7108194518635</v>
      </c>
      <c r="J33" s="32">
        <v>32</v>
      </c>
      <c r="K33" s="8">
        <f t="shared" si="8"/>
        <v>1399.3868397196836</v>
      </c>
      <c r="L33" s="8">
        <f t="shared" si="9"/>
        <v>1506.8447297305611</v>
      </c>
      <c r="M33" s="8">
        <f t="shared" si="7"/>
        <v>1506.8447297305611</v>
      </c>
      <c r="N33" s="8"/>
      <c r="O33"/>
      <c r="P33"/>
      <c r="Q33"/>
      <c r="R33"/>
      <c r="S33"/>
      <c r="T33"/>
      <c r="U33"/>
      <c r="V33"/>
      <c r="W33"/>
      <c r="X33"/>
    </row>
    <row r="34" spans="1:24" ht="15" thickBot="1">
      <c r="B34" s="5">
        <v>5</v>
      </c>
      <c r="C34" s="6">
        <v>1843</v>
      </c>
      <c r="D34" s="6">
        <v>1734</v>
      </c>
      <c r="E34" s="7">
        <f t="shared" ref="E34:E65" si="10">C34/D34</f>
        <v>1.0628604382929643</v>
      </c>
      <c r="F34" s="7">
        <v>1.067881308670606</v>
      </c>
      <c r="G34" s="8">
        <f t="shared" ref="G34:G65" si="11">C34/F34</f>
        <v>1725.8472313691218</v>
      </c>
      <c r="H34" s="8" cm="1">
        <f t="array" ref="H34">INDEX($O$4:$Q$10,B34,3)</f>
        <v>0.98929517644114162</v>
      </c>
      <c r="I34" s="8">
        <f t="shared" si="5"/>
        <v>1752.7630188573601</v>
      </c>
      <c r="J34" s="32">
        <v>33</v>
      </c>
      <c r="K34" s="8">
        <f t="shared" si="8"/>
        <v>1400.5800257932133</v>
      </c>
      <c r="L34" s="8">
        <f t="shared" si="9"/>
        <v>1385.5870637370356</v>
      </c>
      <c r="M34" s="8">
        <f t="shared" si="7"/>
        <v>1385.5870637370356</v>
      </c>
      <c r="N34" s="8"/>
      <c r="O34" t="s">
        <v>34</v>
      </c>
      <c r="P34"/>
      <c r="Q34"/>
      <c r="R34"/>
      <c r="S34"/>
      <c r="T34"/>
      <c r="U34"/>
      <c r="V34"/>
      <c r="W34"/>
      <c r="X34"/>
    </row>
    <row r="35" spans="1:24" ht="14">
      <c r="B35" s="5">
        <v>6</v>
      </c>
      <c r="C35" s="6">
        <v>1322</v>
      </c>
      <c r="D35" s="6">
        <v>1124</v>
      </c>
      <c r="E35" s="7">
        <f t="shared" si="10"/>
        <v>1.1761565836298933</v>
      </c>
      <c r="F35" s="7">
        <v>1.1227265356633715</v>
      </c>
      <c r="G35" s="8">
        <f t="shared" si="11"/>
        <v>1177.4906515582497</v>
      </c>
      <c r="H35" s="8" cm="1">
        <f t="array" ref="H35">INDEX($O$4:$Q$10,B35,3)</f>
        <v>0.80766019565621949</v>
      </c>
      <c r="I35" s="8">
        <f t="shared" si="5"/>
        <v>1391.6743774735069</v>
      </c>
      <c r="J35" s="32">
        <v>34</v>
      </c>
      <c r="K35" s="8">
        <f t="shared" si="8"/>
        <v>1401.7732118667427</v>
      </c>
      <c r="L35" s="8">
        <f t="shared" si="9"/>
        <v>1132.1564265619406</v>
      </c>
      <c r="M35" s="8">
        <f t="shared" si="7"/>
        <v>1132.1564265619406</v>
      </c>
      <c r="N35" s="8"/>
      <c r="O35" s="34"/>
      <c r="P35" s="34" t="s">
        <v>38</v>
      </c>
      <c r="Q35" s="34" t="s">
        <v>39</v>
      </c>
      <c r="R35" s="34" t="s">
        <v>40</v>
      </c>
      <c r="S35" s="34" t="s">
        <v>41</v>
      </c>
      <c r="T35" s="34" t="s">
        <v>42</v>
      </c>
      <c r="U35"/>
      <c r="V35"/>
      <c r="W35"/>
      <c r="X35"/>
    </row>
    <row r="36" spans="1:24" ht="14">
      <c r="B36" s="5">
        <v>7</v>
      </c>
      <c r="C36" s="6">
        <v>1022</v>
      </c>
      <c r="D36" s="6">
        <v>803</v>
      </c>
      <c r="E36" s="7">
        <f t="shared" si="10"/>
        <v>1.2727272727272727</v>
      </c>
      <c r="F36" s="7">
        <v>1.0486262657024321</v>
      </c>
      <c r="G36" s="8">
        <f t="shared" si="11"/>
        <v>974.60843145618117</v>
      </c>
      <c r="H36" s="8" cm="1">
        <f t="array" ref="H36">INDEX($O$4:$Q$10,B36,3)</f>
        <v>0.89280786774842857</v>
      </c>
      <c r="I36" s="8">
        <f t="shared" si="5"/>
        <v>899.40963672854389</v>
      </c>
      <c r="J36" s="32">
        <v>35</v>
      </c>
      <c r="K36" s="8">
        <f t="shared" si="8"/>
        <v>1402.9663979402721</v>
      </c>
      <c r="L36" s="8">
        <f t="shared" si="9"/>
        <v>1252.5794382677477</v>
      </c>
      <c r="M36" s="8">
        <f t="shared" si="7"/>
        <v>1252.5794382677477</v>
      </c>
      <c r="N36" s="8"/>
      <c r="O36" t="s">
        <v>35</v>
      </c>
      <c r="P36">
        <v>1</v>
      </c>
      <c r="Q36">
        <v>78115.187856767327</v>
      </c>
      <c r="R36">
        <v>78115.187856767327</v>
      </c>
      <c r="S36">
        <v>0.50616846985105102</v>
      </c>
      <c r="T36">
        <v>0.47875018586625251</v>
      </c>
      <c r="U36"/>
      <c r="V36"/>
      <c r="W36"/>
      <c r="X36"/>
    </row>
    <row r="37" spans="1:24" ht="14">
      <c r="A37" s="5">
        <v>6</v>
      </c>
      <c r="B37" s="5">
        <v>1</v>
      </c>
      <c r="C37" s="6">
        <v>1298</v>
      </c>
      <c r="D37" s="6">
        <v>1356</v>
      </c>
      <c r="E37" s="7">
        <f t="shared" si="10"/>
        <v>0.95722713864306785</v>
      </c>
      <c r="F37" s="7">
        <v>0.86477254160930794</v>
      </c>
      <c r="G37" s="8">
        <f t="shared" si="11"/>
        <v>1500.9727269837599</v>
      </c>
      <c r="H37" s="8" cm="1">
        <f t="array" ref="H37">INDEX($O$4:$Q$10,B37,3)</f>
        <v>1.2334812848583319</v>
      </c>
      <c r="I37" s="8">
        <f t="shared" si="5"/>
        <v>1099.3275833574887</v>
      </c>
      <c r="J37" s="32">
        <v>36</v>
      </c>
      <c r="K37" s="8">
        <f t="shared" si="8"/>
        <v>1404.1595840138018</v>
      </c>
      <c r="L37" s="8">
        <f t="shared" si="9"/>
        <v>1732.004567835485</v>
      </c>
      <c r="M37" s="8">
        <f t="shared" si="7"/>
        <v>1732.004567835485</v>
      </c>
      <c r="N37" s="8"/>
      <c r="O37" t="s">
        <v>36</v>
      </c>
      <c r="P37">
        <v>85</v>
      </c>
      <c r="Q37">
        <v>13117749.056512941</v>
      </c>
      <c r="R37">
        <v>154326.45948838754</v>
      </c>
      <c r="S37"/>
      <c r="T37"/>
      <c r="U37"/>
      <c r="V37"/>
      <c r="W37"/>
      <c r="X37"/>
    </row>
    <row r="38" spans="1:24" ht="15" thickBot="1">
      <c r="B38" s="5">
        <v>2</v>
      </c>
      <c r="C38" s="6">
        <v>956</v>
      </c>
      <c r="D38" s="6">
        <v>848</v>
      </c>
      <c r="E38" s="7">
        <f t="shared" si="10"/>
        <v>1.1273584905660377</v>
      </c>
      <c r="F38" s="7">
        <v>0.91058524219765746</v>
      </c>
      <c r="G38" s="8">
        <f t="shared" si="11"/>
        <v>1049.8742519621073</v>
      </c>
      <c r="H38" s="8" cm="1">
        <f t="array" ref="H38">INDEX($O$4:$Q$10,B38,3)</f>
        <v>0.91888758010548444</v>
      </c>
      <c r="I38" s="8">
        <f t="shared" si="5"/>
        <v>922.85500246140361</v>
      </c>
      <c r="J38" s="32">
        <v>37</v>
      </c>
      <c r="K38" s="8">
        <f t="shared" si="8"/>
        <v>1405.3527700873312</v>
      </c>
      <c r="L38" s="8">
        <f t="shared" si="9"/>
        <v>1291.361206100087</v>
      </c>
      <c r="M38" s="8">
        <f t="shared" si="7"/>
        <v>1291.361206100087</v>
      </c>
      <c r="N38" s="8"/>
      <c r="O38" s="33" t="s">
        <v>21</v>
      </c>
      <c r="P38" s="33">
        <v>86</v>
      </c>
      <c r="Q38" s="33">
        <v>13195864.244369708</v>
      </c>
      <c r="R38" s="33"/>
      <c r="S38" s="33"/>
      <c r="T38" s="33"/>
      <c r="U38"/>
      <c r="V38"/>
      <c r="W38"/>
      <c r="X38"/>
    </row>
    <row r="39" spans="1:24" ht="15" thickBot="1">
      <c r="B39" s="5">
        <v>3</v>
      </c>
      <c r="C39" s="6">
        <v>1236</v>
      </c>
      <c r="D39" s="6">
        <v>966</v>
      </c>
      <c r="E39" s="7">
        <f t="shared" si="10"/>
        <v>1.2795031055900621</v>
      </c>
      <c r="F39" s="7">
        <v>0.97288319361211051</v>
      </c>
      <c r="G39" s="8">
        <f t="shared" si="11"/>
        <v>1270.4505619127742</v>
      </c>
      <c r="H39" s="8" cm="1">
        <f t="array" ref="H39">INDEX($O$4:$Q$10,B39,3)</f>
        <v>1.0631211284931448</v>
      </c>
      <c r="I39" s="8">
        <f t="shared" si="5"/>
        <v>908.64528425768083</v>
      </c>
      <c r="J39" s="32">
        <v>38</v>
      </c>
      <c r="K39" s="8">
        <f t="shared" si="8"/>
        <v>1406.5459561608607</v>
      </c>
      <c r="L39" s="8">
        <f t="shared" si="9"/>
        <v>1495.3287241912035</v>
      </c>
      <c r="M39" s="8">
        <f t="shared" si="7"/>
        <v>1495.3287241912035</v>
      </c>
      <c r="N39" s="8"/>
      <c r="O39"/>
      <c r="P39"/>
      <c r="Q39"/>
      <c r="R39"/>
      <c r="S39"/>
      <c r="T39"/>
      <c r="U39"/>
      <c r="V39"/>
      <c r="W39"/>
      <c r="X39"/>
    </row>
    <row r="40" spans="1:24" ht="14">
      <c r="B40" s="5">
        <v>4</v>
      </c>
      <c r="C40" s="6">
        <v>1306</v>
      </c>
      <c r="D40" s="6">
        <v>909</v>
      </c>
      <c r="E40" s="7">
        <f t="shared" si="10"/>
        <v>1.4367436743674367</v>
      </c>
      <c r="F40" s="7">
        <v>1.0125249125445099</v>
      </c>
      <c r="G40" s="8">
        <f t="shared" si="11"/>
        <v>1289.8448066013279</v>
      </c>
      <c r="H40" s="8" cm="1">
        <f t="array" ref="H40">INDEX($O$4:$Q$10,B40,3)</f>
        <v>1.0767892672425037</v>
      </c>
      <c r="I40" s="8">
        <f t="shared" si="5"/>
        <v>844.17631903762663</v>
      </c>
      <c r="J40" s="32">
        <v>39</v>
      </c>
      <c r="K40" s="8">
        <f t="shared" si="8"/>
        <v>1407.7391422343901</v>
      </c>
      <c r="L40" s="8">
        <f t="shared" si="9"/>
        <v>1515.8383994351595</v>
      </c>
      <c r="M40" s="8">
        <f t="shared" si="7"/>
        <v>1515.8383994351595</v>
      </c>
      <c r="N40" s="8"/>
      <c r="O40" s="34"/>
      <c r="P40" s="34" t="s">
        <v>43</v>
      </c>
      <c r="Q40" s="34" t="s">
        <v>32</v>
      </c>
      <c r="R40" s="34" t="s">
        <v>44</v>
      </c>
      <c r="S40" s="34" t="s">
        <v>45</v>
      </c>
      <c r="T40" s="34" t="s">
        <v>46</v>
      </c>
      <c r="U40" s="34" t="s">
        <v>47</v>
      </c>
      <c r="V40" s="34" t="s">
        <v>48</v>
      </c>
      <c r="W40" s="34" t="s">
        <v>49</v>
      </c>
      <c r="X40" s="34" t="s">
        <v>49</v>
      </c>
    </row>
    <row r="41" spans="1:24" ht="14">
      <c r="B41" s="5">
        <v>5</v>
      </c>
      <c r="C41" s="6">
        <v>1176</v>
      </c>
      <c r="D41" s="6">
        <v>798</v>
      </c>
      <c r="E41" s="7">
        <f t="shared" si="10"/>
        <v>1.4736842105263157</v>
      </c>
      <c r="F41" s="7">
        <v>1.06788130867061</v>
      </c>
      <c r="G41" s="8">
        <f t="shared" si="11"/>
        <v>1101.2459816006942</v>
      </c>
      <c r="H41" s="8" cm="1">
        <f t="array" ref="H41">INDEX($O$4:$Q$10,B41,3)</f>
        <v>0.98929517644114162</v>
      </c>
      <c r="I41" s="8">
        <f t="shared" si="5"/>
        <v>806.63488411082653</v>
      </c>
      <c r="J41" s="32">
        <v>40</v>
      </c>
      <c r="K41" s="8">
        <f t="shared" si="8"/>
        <v>1408.9323283079198</v>
      </c>
      <c r="L41" s="8">
        <f t="shared" si="9"/>
        <v>1393.849956327012</v>
      </c>
      <c r="M41" s="8">
        <f t="shared" si="7"/>
        <v>1393.849956327012</v>
      </c>
      <c r="N41" s="8"/>
      <c r="O41" t="s">
        <v>37</v>
      </c>
      <c r="P41">
        <v>1361.20488536674</v>
      </c>
      <c r="Q41">
        <v>84.966037856340165</v>
      </c>
      <c r="R41">
        <v>16.020576217385273</v>
      </c>
      <c r="S41">
        <v>2.0847228989044005E-27</v>
      </c>
      <c r="T41">
        <v>1192.2696390714839</v>
      </c>
      <c r="U41">
        <v>1530.1401316619961</v>
      </c>
      <c r="V41">
        <v>1192.2696390714839</v>
      </c>
      <c r="W41">
        <v>1530.1401316619961</v>
      </c>
      <c r="X41">
        <v>1658.1269187014955</v>
      </c>
    </row>
    <row r="42" spans="1:24" ht="15" thickBot="1">
      <c r="B42" s="5">
        <v>6</v>
      </c>
      <c r="C42" s="6">
        <v>1134</v>
      </c>
      <c r="D42" s="6">
        <v>731</v>
      </c>
      <c r="E42" s="7">
        <f t="shared" si="10"/>
        <v>1.5512995896032831</v>
      </c>
      <c r="F42" s="7">
        <v>1.1227265356633715</v>
      </c>
      <c r="G42" s="8">
        <f t="shared" si="11"/>
        <v>1010.0411489160782</v>
      </c>
      <c r="H42" s="8" cm="1">
        <f t="array" ref="H42">INDEX($O$4:$Q$10,B42,3)</f>
        <v>0.80766019565621949</v>
      </c>
      <c r="I42" s="8">
        <f t="shared" si="5"/>
        <v>905.08360314335721</v>
      </c>
      <c r="J42" s="32">
        <v>41</v>
      </c>
      <c r="K42" s="8">
        <f t="shared" si="8"/>
        <v>1410.1255143814492</v>
      </c>
      <c r="L42" s="8">
        <f t="shared" si="9"/>
        <v>1138.9022488451485</v>
      </c>
      <c r="M42" s="8">
        <f t="shared" si="7"/>
        <v>1138.9022488451485</v>
      </c>
      <c r="N42" s="8"/>
      <c r="O42" s="33" t="s">
        <v>50</v>
      </c>
      <c r="P42" s="33">
        <v>1.1931860735294924</v>
      </c>
      <c r="Q42" s="33">
        <v>1.677106458647847</v>
      </c>
      <c r="R42" s="33">
        <v>0.71145517768233302</v>
      </c>
      <c r="S42" s="33">
        <v>0.47875018586627471</v>
      </c>
      <c r="T42" s="33">
        <v>-2.1413508756228019</v>
      </c>
      <c r="U42" s="33">
        <v>4.5277230226817862</v>
      </c>
      <c r="V42" s="33">
        <v>-2.1413508756228019</v>
      </c>
      <c r="W42" s="33">
        <v>4.5277230226817862</v>
      </c>
      <c r="X42" s="33">
        <v>3.24245194299779</v>
      </c>
    </row>
    <row r="43" spans="1:24" ht="14">
      <c r="B43" s="5">
        <v>7</v>
      </c>
      <c r="C43" s="6">
        <v>1164</v>
      </c>
      <c r="D43" s="6">
        <v>869</v>
      </c>
      <c r="E43" s="7">
        <f t="shared" si="10"/>
        <v>1.3394706559263521</v>
      </c>
      <c r="F43" s="7">
        <v>1.0486262657024321</v>
      </c>
      <c r="G43" s="8">
        <f t="shared" si="11"/>
        <v>1110.0236929696623</v>
      </c>
      <c r="H43" s="8" cm="1">
        <f t="array" ref="H43">INDEX($O$4:$Q$10,B43,3)</f>
        <v>0.89280786774842857</v>
      </c>
      <c r="I43" s="8">
        <f t="shared" si="5"/>
        <v>973.33371645965713</v>
      </c>
      <c r="J43" s="32">
        <v>42</v>
      </c>
      <c r="K43" s="8">
        <f t="shared" si="8"/>
        <v>1411.3187004549786</v>
      </c>
      <c r="L43" s="8">
        <f t="shared" si="9"/>
        <v>1260.0364396666926</v>
      </c>
      <c r="M43" s="8">
        <f t="shared" si="7"/>
        <v>1260.0364396666926</v>
      </c>
      <c r="N43" s="8"/>
      <c r="O43"/>
      <c r="P43"/>
      <c r="Q43"/>
      <c r="R43"/>
      <c r="S43"/>
      <c r="T43"/>
      <c r="U43"/>
      <c r="V43"/>
      <c r="W43"/>
      <c r="X43"/>
    </row>
    <row r="44" spans="1:24" ht="14">
      <c r="A44" s="5">
        <v>7</v>
      </c>
      <c r="B44" s="5">
        <v>1</v>
      </c>
      <c r="C44" s="6">
        <v>1486</v>
      </c>
      <c r="D44" s="6">
        <v>1372</v>
      </c>
      <c r="E44" s="7">
        <f t="shared" si="10"/>
        <v>1.0830903790087463</v>
      </c>
      <c r="F44" s="7">
        <v>0.86477254160930794</v>
      </c>
      <c r="G44" s="8">
        <f t="shared" si="11"/>
        <v>1718.3709339737036</v>
      </c>
      <c r="H44" s="8" cm="1">
        <f t="array" ref="H44">INDEX($O$4:$Q$10,B44,3)</f>
        <v>1.2334812848583319</v>
      </c>
      <c r="I44" s="8">
        <f t="shared" si="5"/>
        <v>1112.2990002702613</v>
      </c>
      <c r="J44" s="32">
        <v>43</v>
      </c>
      <c r="K44" s="8">
        <f t="shared" si="8"/>
        <v>1412.5118865285081</v>
      </c>
      <c r="L44" s="8">
        <f t="shared" si="9"/>
        <v>1742.3069766728504</v>
      </c>
      <c r="M44" s="8">
        <f t="shared" si="7"/>
        <v>1742.3069766728504</v>
      </c>
      <c r="N44" s="8"/>
      <c r="O44"/>
      <c r="P44"/>
      <c r="Q44"/>
      <c r="R44"/>
      <c r="S44"/>
      <c r="T44"/>
      <c r="U44"/>
      <c r="V44"/>
      <c r="W44"/>
      <c r="X44"/>
    </row>
    <row r="45" spans="1:24" ht="15">
      <c r="B45" s="5">
        <v>2</v>
      </c>
      <c r="C45" s="6">
        <v>870</v>
      </c>
      <c r="D45" s="6">
        <v>760</v>
      </c>
      <c r="E45" s="7">
        <f t="shared" si="10"/>
        <v>1.1447368421052631</v>
      </c>
      <c r="F45" s="7">
        <v>0.91058524219765746</v>
      </c>
      <c r="G45" s="8">
        <f t="shared" si="11"/>
        <v>955.42949707848686</v>
      </c>
      <c r="H45" s="8" cm="1">
        <f t="array" ref="H45">INDEX($O$4:$Q$10,B45,3)</f>
        <v>0.91888758010548444</v>
      </c>
      <c r="I45" s="8">
        <f t="shared" si="5"/>
        <v>827.08703050786164</v>
      </c>
      <c r="J45" s="32">
        <v>44</v>
      </c>
      <c r="K45" s="8">
        <f t="shared" si="8"/>
        <v>1413.7050726020377</v>
      </c>
      <c r="L45" s="8">
        <f t="shared" si="9"/>
        <v>1299.0360331461345</v>
      </c>
      <c r="M45" s="8">
        <f t="shared" ref="M45:M66" si="12">MIN(L45,$P$16)</f>
        <v>1299.0360331461345</v>
      </c>
      <c r="N45" s="8"/>
      <c r="O45" s="47"/>
      <c r="P45" s="46"/>
      <c r="Q45"/>
      <c r="R45"/>
      <c r="S45"/>
      <c r="T45"/>
      <c r="U45"/>
      <c r="V45"/>
      <c r="W45"/>
      <c r="X45"/>
    </row>
    <row r="46" spans="1:24" ht="15">
      <c r="B46" s="5">
        <v>3</v>
      </c>
      <c r="C46" s="6">
        <v>1392</v>
      </c>
      <c r="D46" s="6">
        <v>1144</v>
      </c>
      <c r="E46" s="7">
        <f t="shared" si="10"/>
        <v>1.2167832167832169</v>
      </c>
      <c r="F46" s="7">
        <v>0.97288319361211051</v>
      </c>
      <c r="G46" s="8">
        <f t="shared" si="11"/>
        <v>1430.798691086231</v>
      </c>
      <c r="H46" s="8" cm="1">
        <f t="array" ref="H46">INDEX($O$4:$Q$10,B46,3)</f>
        <v>1.0631211284931448</v>
      </c>
      <c r="I46" s="8">
        <f t="shared" si="5"/>
        <v>1076.0768169676883</v>
      </c>
      <c r="J46" s="32">
        <v>45</v>
      </c>
      <c r="K46" s="8">
        <f t="shared" si="8"/>
        <v>1414.8982586755671</v>
      </c>
      <c r="L46" s="8">
        <f t="shared" si="9"/>
        <v>1504.2082334661545</v>
      </c>
      <c r="M46" s="8">
        <f t="shared" si="12"/>
        <v>1504.2082334661545</v>
      </c>
      <c r="N46" s="8"/>
      <c r="O46" s="48"/>
      <c r="P46" s="46"/>
      <c r="Q46"/>
      <c r="R46"/>
      <c r="S46"/>
      <c r="T46"/>
      <c r="U46"/>
      <c r="V46"/>
      <c r="W46"/>
    </row>
    <row r="47" spans="1:24" ht="15">
      <c r="B47" s="5">
        <v>4</v>
      </c>
      <c r="C47" s="6">
        <v>1747</v>
      </c>
      <c r="D47" s="6">
        <v>1450</v>
      </c>
      <c r="E47" s="7">
        <f t="shared" si="10"/>
        <v>1.2048275862068965</v>
      </c>
      <c r="F47" s="7">
        <v>1.0125249125445135</v>
      </c>
      <c r="G47" s="8">
        <f t="shared" si="11"/>
        <v>1725.3896455838531</v>
      </c>
      <c r="H47" s="8" cm="1">
        <f t="array" ref="H47">INDEX($O$4:$Q$10,B47,3)</f>
        <v>1.0767892672425037</v>
      </c>
      <c r="I47" s="8">
        <f t="shared" si="5"/>
        <v>1346.59588845386</v>
      </c>
      <c r="J47" s="32">
        <v>46</v>
      </c>
      <c r="K47" s="8">
        <f t="shared" si="8"/>
        <v>1416.0914447490966</v>
      </c>
      <c r="L47" s="8">
        <f t="shared" si="9"/>
        <v>1524.832069139758</v>
      </c>
      <c r="M47" s="8">
        <f t="shared" si="12"/>
        <v>1524.832069139758</v>
      </c>
      <c r="N47" s="8"/>
      <c r="O47" s="48"/>
      <c r="P47" s="46"/>
      <c r="Q47"/>
      <c r="R47"/>
      <c r="S47"/>
      <c r="T47"/>
      <c r="U47"/>
      <c r="V47"/>
      <c r="W47"/>
    </row>
    <row r="48" spans="1:24" ht="15">
      <c r="B48" s="5">
        <v>5</v>
      </c>
      <c r="C48" s="6">
        <v>1861</v>
      </c>
      <c r="D48" s="6">
        <v>1739</v>
      </c>
      <c r="E48" s="7">
        <f t="shared" si="10"/>
        <v>1.0701552616446233</v>
      </c>
      <c r="F48" s="7">
        <v>1.067881308670606</v>
      </c>
      <c r="G48" s="8">
        <f t="shared" si="11"/>
        <v>1742.7030372099489</v>
      </c>
      <c r="H48" s="8" cm="1">
        <f t="array" ref="H48">INDEX($O$4:$Q$10,B48,3)</f>
        <v>0.98929517644114162</v>
      </c>
      <c r="I48" s="8">
        <f t="shared" si="5"/>
        <v>1757.8171221412624</v>
      </c>
      <c r="J48" s="32">
        <v>47</v>
      </c>
      <c r="K48" s="8">
        <f t="shared" si="8"/>
        <v>1417.284630822626</v>
      </c>
      <c r="L48" s="8">
        <f t="shared" si="9"/>
        <v>1402.112848916988</v>
      </c>
      <c r="M48" s="8">
        <f t="shared" si="12"/>
        <v>1402.112848916988</v>
      </c>
      <c r="N48" s="8"/>
      <c r="O48" s="48"/>
      <c r="P48" s="46"/>
      <c r="Q48"/>
      <c r="R48"/>
      <c r="S48"/>
      <c r="T48"/>
      <c r="U48"/>
      <c r="V48"/>
      <c r="W48"/>
    </row>
    <row r="49" spans="1:23" ht="15">
      <c r="B49" s="5">
        <v>6</v>
      </c>
      <c r="C49" s="6">
        <v>1797</v>
      </c>
      <c r="D49" s="6">
        <v>1491</v>
      </c>
      <c r="E49" s="7">
        <f t="shared" si="10"/>
        <v>1.2052313883299799</v>
      </c>
      <c r="F49" s="7">
        <v>1.1227265356633715</v>
      </c>
      <c r="G49" s="8">
        <f t="shared" si="11"/>
        <v>1600.5678523828858</v>
      </c>
      <c r="H49" s="8" cm="1">
        <f t="array" ref="H49">INDEX($O$4:$Q$10,B49,3)</f>
        <v>0.80766019565621949</v>
      </c>
      <c r="I49" s="8">
        <f t="shared" si="5"/>
        <v>1846.0733957411021</v>
      </c>
      <c r="J49" s="32">
        <v>48</v>
      </c>
      <c r="K49" s="8">
        <f t="shared" si="8"/>
        <v>1418.4778168961557</v>
      </c>
      <c r="L49" s="8">
        <f t="shared" si="9"/>
        <v>1145.6480711283562</v>
      </c>
      <c r="M49" s="8">
        <f t="shared" si="12"/>
        <v>1145.6480711283562</v>
      </c>
      <c r="N49" s="8"/>
      <c r="O49" s="48"/>
      <c r="P49" s="46"/>
      <c r="Q49"/>
      <c r="R49"/>
      <c r="S49"/>
      <c r="T49"/>
      <c r="U49"/>
      <c r="V49"/>
      <c r="W49"/>
    </row>
    <row r="50" spans="1:23" ht="15">
      <c r="B50" s="5">
        <v>7</v>
      </c>
      <c r="C50" s="6">
        <v>1719</v>
      </c>
      <c r="D50" s="6">
        <v>1477</v>
      </c>
      <c r="E50" s="7">
        <f t="shared" si="10"/>
        <v>1.1638456330399458</v>
      </c>
      <c r="F50" s="7">
        <v>1.0486262657024321</v>
      </c>
      <c r="G50" s="8">
        <f t="shared" si="11"/>
        <v>1639.2875671948877</v>
      </c>
      <c r="H50" s="8" cm="1">
        <f t="array" ref="H50">INDEX($O$4:$Q$10,B50,3)</f>
        <v>0.89280786774842857</v>
      </c>
      <c r="I50" s="8">
        <f t="shared" si="5"/>
        <v>1654.3312994371847</v>
      </c>
      <c r="J50" s="32">
        <v>49</v>
      </c>
      <c r="K50" s="8">
        <f t="shared" si="8"/>
        <v>1419.6710029696851</v>
      </c>
      <c r="L50" s="8">
        <f t="shared" si="9"/>
        <v>1267.4934410656376</v>
      </c>
      <c r="M50" s="8">
        <f t="shared" si="12"/>
        <v>1267.4934410656376</v>
      </c>
      <c r="N50" s="8"/>
      <c r="O50" s="48"/>
      <c r="P50" s="46"/>
      <c r="Q50"/>
      <c r="R50"/>
      <c r="S50"/>
      <c r="T50"/>
      <c r="U50"/>
      <c r="V50"/>
      <c r="W50"/>
    </row>
    <row r="51" spans="1:23" ht="15">
      <c r="A51" s="5">
        <v>8</v>
      </c>
      <c r="B51" s="5">
        <v>1</v>
      </c>
      <c r="C51" s="6">
        <v>1729</v>
      </c>
      <c r="D51" s="6">
        <v>1801</v>
      </c>
      <c r="E51" s="7">
        <f t="shared" si="10"/>
        <v>0.96002220988339815</v>
      </c>
      <c r="F51" s="7">
        <v>0.86477254160930794</v>
      </c>
      <c r="G51" s="8">
        <f t="shared" si="11"/>
        <v>1999.3696802426202</v>
      </c>
      <c r="H51" s="8" cm="1">
        <f t="array" ref="H51">INDEX($O$4:$Q$10,B51,3)</f>
        <v>1.2334812848583319</v>
      </c>
      <c r="I51" s="8">
        <f t="shared" si="5"/>
        <v>1460.0951162439801</v>
      </c>
      <c r="J51" s="32">
        <v>50</v>
      </c>
      <c r="K51" s="8">
        <f t="shared" si="8"/>
        <v>1420.8641890432145</v>
      </c>
      <c r="L51" s="8">
        <f t="shared" si="9"/>
        <v>1752.609385510216</v>
      </c>
      <c r="M51" s="8">
        <f t="shared" si="12"/>
        <v>1752.609385510216</v>
      </c>
      <c r="N51" s="8"/>
      <c r="O51" s="48"/>
      <c r="P51" s="46"/>
      <c r="Q51"/>
      <c r="R51"/>
      <c r="S51"/>
      <c r="T51"/>
      <c r="U51"/>
      <c r="V51"/>
      <c r="W51"/>
    </row>
    <row r="52" spans="1:23" ht="15">
      <c r="B52" s="5">
        <v>2</v>
      </c>
      <c r="C52" s="6">
        <v>1251</v>
      </c>
      <c r="D52" s="6">
        <v>1096</v>
      </c>
      <c r="E52" s="7">
        <f t="shared" si="10"/>
        <v>1.1414233576642336</v>
      </c>
      <c r="F52" s="7">
        <v>0.91058524219765746</v>
      </c>
      <c r="G52" s="8">
        <f t="shared" si="11"/>
        <v>1373.8417251094104</v>
      </c>
      <c r="H52" s="8" cm="1">
        <f t="array" ref="H52">INDEX($O$4:$Q$10,B52,3)</f>
        <v>0.91888758010548444</v>
      </c>
      <c r="I52" s="8">
        <f t="shared" si="5"/>
        <v>1192.7465597850216</v>
      </c>
      <c r="J52" s="32">
        <v>51</v>
      </c>
      <c r="K52" s="8">
        <f t="shared" si="8"/>
        <v>1422.057375116744</v>
      </c>
      <c r="L52" s="8">
        <f t="shared" si="9"/>
        <v>1306.7108601921821</v>
      </c>
      <c r="M52" s="8">
        <f t="shared" si="12"/>
        <v>1306.7108601921821</v>
      </c>
      <c r="N52" s="8"/>
      <c r="O52" s="48"/>
      <c r="P52" s="46"/>
      <c r="Q52"/>
      <c r="R52"/>
      <c r="S52"/>
      <c r="T52"/>
      <c r="U52"/>
      <c r="V52"/>
      <c r="W52"/>
    </row>
    <row r="53" spans="1:23" ht="15">
      <c r="B53" s="5">
        <v>3</v>
      </c>
      <c r="C53" s="6">
        <v>1682</v>
      </c>
      <c r="D53" s="6">
        <v>1605</v>
      </c>
      <c r="E53" s="7">
        <f t="shared" si="10"/>
        <v>1.0479750778816199</v>
      </c>
      <c r="F53" s="7">
        <v>0.97288319361211051</v>
      </c>
      <c r="G53" s="8">
        <f t="shared" si="11"/>
        <v>1728.8817517291959</v>
      </c>
      <c r="H53" s="8" cm="1">
        <f t="array" ref="H53">INDEX($O$4:$Q$10,B53,3)</f>
        <v>1.0631211284931448</v>
      </c>
      <c r="I53" s="8">
        <f t="shared" si="5"/>
        <v>1509.7056741548424</v>
      </c>
      <c r="J53" s="32">
        <v>52</v>
      </c>
      <c r="K53" s="8">
        <f t="shared" si="8"/>
        <v>1423.2505611902736</v>
      </c>
      <c r="L53" s="8">
        <f t="shared" si="9"/>
        <v>1513.0877427411053</v>
      </c>
      <c r="M53" s="8">
        <f t="shared" si="12"/>
        <v>1513.0877427411053</v>
      </c>
      <c r="N53" s="8"/>
      <c r="O53" s="48"/>
      <c r="P53" s="46"/>
      <c r="Q53"/>
      <c r="R53"/>
      <c r="S53"/>
      <c r="T53"/>
      <c r="U53"/>
      <c r="V53"/>
      <c r="W53"/>
    </row>
    <row r="54" spans="1:23" ht="15">
      <c r="B54" s="5">
        <v>4</v>
      </c>
      <c r="C54" s="6">
        <v>1795</v>
      </c>
      <c r="D54" s="6">
        <v>1788</v>
      </c>
      <c r="E54" s="7">
        <f t="shared" si="10"/>
        <v>1.0039149888143177</v>
      </c>
      <c r="F54" s="7">
        <v>1.0125249125445135</v>
      </c>
      <c r="G54" s="8">
        <f t="shared" si="11"/>
        <v>1772.7958865615435</v>
      </c>
      <c r="H54" s="8" cm="1">
        <f t="array" ref="H54">INDEX($O$4:$Q$10,B54,3)</f>
        <v>1.0767892672425037</v>
      </c>
      <c r="I54" s="8">
        <f t="shared" si="5"/>
        <v>1660.4920334865528</v>
      </c>
      <c r="J54" s="32">
        <v>53</v>
      </c>
      <c r="K54" s="8">
        <f t="shared" si="8"/>
        <v>1424.4437472638031</v>
      </c>
      <c r="L54" s="8">
        <f t="shared" si="9"/>
        <v>1533.8257388443567</v>
      </c>
      <c r="M54" s="8">
        <f t="shared" si="12"/>
        <v>1533.8257388443567</v>
      </c>
      <c r="N54" s="8"/>
      <c r="O54" s="48"/>
      <c r="P54" s="46"/>
      <c r="Q54"/>
      <c r="R54"/>
      <c r="S54"/>
      <c r="T54"/>
      <c r="U54"/>
      <c r="V54"/>
      <c r="W54"/>
    </row>
    <row r="55" spans="1:23" ht="14">
      <c r="B55" s="5">
        <v>5</v>
      </c>
      <c r="C55" s="6">
        <v>1814</v>
      </c>
      <c r="D55" s="6">
        <v>1836</v>
      </c>
      <c r="E55" s="7">
        <f t="shared" si="10"/>
        <v>0.98801742919389979</v>
      </c>
      <c r="F55" s="7">
        <v>1.067881308670606</v>
      </c>
      <c r="G55" s="8">
        <f t="shared" si="11"/>
        <v>1698.6906552922337</v>
      </c>
      <c r="H55" s="8" cm="1">
        <f t="array" ref="H55">INDEX($O$4:$Q$10,B55,3)</f>
        <v>0.98929517644114162</v>
      </c>
      <c r="I55" s="8">
        <f t="shared" si="5"/>
        <v>1855.8667258489695</v>
      </c>
      <c r="J55" s="32">
        <v>54</v>
      </c>
      <c r="K55" s="8">
        <f t="shared" si="8"/>
        <v>1425.6369333373325</v>
      </c>
      <c r="L55" s="8">
        <f t="shared" si="9"/>
        <v>1410.3757415069645</v>
      </c>
      <c r="M55" s="8">
        <f t="shared" si="12"/>
        <v>1410.3757415069645</v>
      </c>
      <c r="N55" s="8"/>
      <c r="O55" s="8"/>
      <c r="P55"/>
      <c r="Q55"/>
      <c r="R55"/>
      <c r="S55"/>
      <c r="T55"/>
      <c r="U55"/>
      <c r="V55"/>
      <c r="W55"/>
    </row>
    <row r="56" spans="1:23" ht="14">
      <c r="B56" s="5">
        <v>6</v>
      </c>
      <c r="C56" s="6">
        <v>1772</v>
      </c>
      <c r="D56" s="6">
        <v>1626</v>
      </c>
      <c r="E56" s="7">
        <f t="shared" si="10"/>
        <v>1.089790897908979</v>
      </c>
      <c r="F56" s="7">
        <v>1.1227265356633715</v>
      </c>
      <c r="G56" s="8">
        <f t="shared" si="11"/>
        <v>1578.3006312868522</v>
      </c>
      <c r="H56" s="8" cm="1">
        <f t="array" ref="H56">INDEX($O$4:$Q$10,B56,3)</f>
        <v>0.80766019565621949</v>
      </c>
      <c r="I56" s="8">
        <f t="shared" si="5"/>
        <v>2013.2228983735963</v>
      </c>
      <c r="J56" s="32">
        <v>55</v>
      </c>
      <c r="K56" s="8">
        <f t="shared" si="8"/>
        <v>1426.8301194108622</v>
      </c>
      <c r="L56" s="8">
        <f t="shared" si="9"/>
        <v>1152.393893411564</v>
      </c>
      <c r="M56" s="8">
        <f t="shared" si="12"/>
        <v>1152.393893411564</v>
      </c>
      <c r="N56" s="8"/>
      <c r="O56" s="8"/>
      <c r="P56"/>
      <c r="Q56"/>
      <c r="R56"/>
      <c r="S56"/>
      <c r="T56"/>
      <c r="U56"/>
      <c r="V56"/>
      <c r="W56"/>
    </row>
    <row r="57" spans="1:23" ht="14">
      <c r="B57" s="5">
        <v>7</v>
      </c>
      <c r="C57" s="6">
        <v>1885</v>
      </c>
      <c r="D57" s="6">
        <v>1479</v>
      </c>
      <c r="E57" s="7">
        <f t="shared" si="10"/>
        <v>1.2745098039215685</v>
      </c>
      <c r="F57" s="7">
        <v>1.0486262657024321</v>
      </c>
      <c r="G57" s="8">
        <f t="shared" si="11"/>
        <v>1797.5899151613517</v>
      </c>
      <c r="H57" s="8" cm="1">
        <f t="array" ref="H57">INDEX($O$4:$Q$10,B57,3)</f>
        <v>0.89280786774842857</v>
      </c>
      <c r="I57" s="8">
        <f t="shared" si="5"/>
        <v>1656.5714230654003</v>
      </c>
      <c r="J57" s="32">
        <v>56</v>
      </c>
      <c r="K57" s="8">
        <f t="shared" si="8"/>
        <v>1428.0233054843916</v>
      </c>
      <c r="L57" s="8">
        <f t="shared" si="9"/>
        <v>1274.9504424645825</v>
      </c>
      <c r="M57" s="8">
        <f t="shared" si="12"/>
        <v>1274.9504424645825</v>
      </c>
      <c r="N57" s="8"/>
      <c r="O57" s="8"/>
      <c r="P57"/>
      <c r="Q57"/>
      <c r="R57"/>
      <c r="S57"/>
      <c r="T57"/>
      <c r="U57"/>
      <c r="V57"/>
      <c r="W57"/>
    </row>
    <row r="58" spans="1:23" ht="14">
      <c r="A58" s="5">
        <v>9</v>
      </c>
      <c r="B58" s="5">
        <v>1</v>
      </c>
      <c r="C58" s="6">
        <v>1924</v>
      </c>
      <c r="D58" s="6">
        <v>2105</v>
      </c>
      <c r="E58" s="7">
        <f t="shared" si="10"/>
        <v>0.91401425178147266</v>
      </c>
      <c r="F58" s="7">
        <v>0.86477254160930794</v>
      </c>
      <c r="G58" s="8">
        <f t="shared" si="11"/>
        <v>2224.8625013226151</v>
      </c>
      <c r="H58" s="8" cm="1">
        <f t="array" ref="H58">INDEX($O$4:$Q$10,B58,3)</f>
        <v>1.2334812848583319</v>
      </c>
      <c r="I58" s="8">
        <f t="shared" si="5"/>
        <v>1706.552037586662</v>
      </c>
      <c r="J58" s="32">
        <v>57</v>
      </c>
      <c r="K58" s="8">
        <f t="shared" si="8"/>
        <v>1429.216491557921</v>
      </c>
      <c r="L58" s="8">
        <f t="shared" si="9"/>
        <v>1762.9117943475817</v>
      </c>
      <c r="M58" s="8">
        <f t="shared" si="12"/>
        <v>1762.9117943475817</v>
      </c>
      <c r="N58" s="8"/>
      <c r="O58" s="8"/>
      <c r="P58"/>
      <c r="Q58"/>
      <c r="R58"/>
      <c r="S58"/>
      <c r="T58"/>
      <c r="U58"/>
      <c r="V58"/>
      <c r="W58"/>
    </row>
    <row r="59" spans="1:23" ht="14">
      <c r="B59" s="5">
        <v>2</v>
      </c>
      <c r="C59" s="6">
        <v>1591</v>
      </c>
      <c r="D59" s="6">
        <v>1720</v>
      </c>
      <c r="E59" s="7">
        <f t="shared" si="10"/>
        <v>0.92500000000000004</v>
      </c>
      <c r="F59" s="7">
        <v>0.91058524219765746</v>
      </c>
      <c r="G59" s="8">
        <f t="shared" si="11"/>
        <v>1747.22796534698</v>
      </c>
      <c r="H59" s="8" cm="1">
        <f t="array" ref="H59">INDEX($O$4:$Q$10,B59,3)</f>
        <v>0.91888758010548444</v>
      </c>
      <c r="I59" s="8">
        <f t="shared" si="5"/>
        <v>1871.8285427283186</v>
      </c>
      <c r="J59" s="32">
        <v>58</v>
      </c>
      <c r="K59" s="8">
        <f t="shared" si="8"/>
        <v>1430.4096776314504</v>
      </c>
      <c r="L59" s="8">
        <f t="shared" si="9"/>
        <v>1314.3856872382296</v>
      </c>
      <c r="M59" s="8">
        <f t="shared" si="12"/>
        <v>1314.3856872382296</v>
      </c>
      <c r="N59" s="8"/>
      <c r="O59" s="8"/>
      <c r="P59"/>
      <c r="Q59"/>
      <c r="R59"/>
      <c r="S59"/>
      <c r="T59"/>
      <c r="U59"/>
      <c r="V59"/>
      <c r="W59"/>
    </row>
    <row r="60" spans="1:23" ht="14">
      <c r="B60" s="5">
        <v>3</v>
      </c>
      <c r="C60" s="6">
        <v>1727</v>
      </c>
      <c r="D60" s="6">
        <v>1554</v>
      </c>
      <c r="E60" s="7">
        <f t="shared" si="10"/>
        <v>1.1113256113256114</v>
      </c>
      <c r="F60" s="7">
        <v>0.97288319361211051</v>
      </c>
      <c r="G60" s="8">
        <f t="shared" si="11"/>
        <v>1775.1360197600006</v>
      </c>
      <c r="H60" s="8" cm="1">
        <f t="array" ref="H60">INDEX($O$4:$Q$10,B60,3)</f>
        <v>1.0631211284931448</v>
      </c>
      <c r="I60" s="8">
        <f t="shared" si="5"/>
        <v>1461.7337181536604</v>
      </c>
      <c r="J60" s="32">
        <v>59</v>
      </c>
      <c r="K60" s="8">
        <f t="shared" si="8"/>
        <v>1431.6028637049801</v>
      </c>
      <c r="L60" s="8">
        <f t="shared" si="9"/>
        <v>1521.9672520160561</v>
      </c>
      <c r="M60" s="8">
        <f t="shared" si="12"/>
        <v>1521.9672520160561</v>
      </c>
      <c r="N60" s="8"/>
      <c r="O60" s="8"/>
      <c r="P60"/>
      <c r="Q60"/>
      <c r="R60"/>
      <c r="S60"/>
      <c r="T60"/>
      <c r="U60"/>
      <c r="V60"/>
      <c r="W60"/>
    </row>
    <row r="61" spans="1:23" ht="14">
      <c r="B61" s="5">
        <v>4</v>
      </c>
      <c r="C61" s="6">
        <v>1772</v>
      </c>
      <c r="D61" s="6">
        <v>1561</v>
      </c>
      <c r="E61" s="7">
        <f t="shared" si="10"/>
        <v>1.1351697629724535</v>
      </c>
      <c r="F61" s="7">
        <v>1.0125249125445135</v>
      </c>
      <c r="G61" s="8">
        <f t="shared" si="11"/>
        <v>1750.0803960930668</v>
      </c>
      <c r="H61" s="8" cm="1">
        <f t="array" ref="H61">INDEX($O$4:$Q$10,B61,3)</f>
        <v>1.0767892672425037</v>
      </c>
      <c r="I61" s="8">
        <f t="shared" si="5"/>
        <v>1449.6801254320519</v>
      </c>
      <c r="J61" s="32">
        <v>60</v>
      </c>
      <c r="K61" s="8">
        <f t="shared" si="8"/>
        <v>1432.7960497785095</v>
      </c>
      <c r="L61" s="8">
        <f t="shared" si="9"/>
        <v>1542.8194085489552</v>
      </c>
      <c r="M61" s="8">
        <f t="shared" si="12"/>
        <v>1542.8194085489552</v>
      </c>
      <c r="N61" s="8"/>
      <c r="O61" s="8"/>
      <c r="P61"/>
      <c r="Q61"/>
      <c r="R61"/>
      <c r="S61"/>
      <c r="T61"/>
      <c r="U61"/>
      <c r="V61"/>
      <c r="W61"/>
    </row>
    <row r="62" spans="1:23" ht="14">
      <c r="B62" s="5">
        <v>5</v>
      </c>
      <c r="C62" s="6">
        <v>1748</v>
      </c>
      <c r="D62" s="6">
        <v>1563</v>
      </c>
      <c r="E62" s="7">
        <f t="shared" si="10"/>
        <v>1.1183621241202815</v>
      </c>
      <c r="F62" s="7">
        <v>1.067881308670606</v>
      </c>
      <c r="G62" s="8">
        <f t="shared" si="11"/>
        <v>1636.8860338758682</v>
      </c>
      <c r="H62" s="8" cm="1">
        <f t="array" ref="H62">INDEX($O$4:$Q$10,B62,3)</f>
        <v>0.98929517644114162</v>
      </c>
      <c r="I62" s="8">
        <f t="shared" si="5"/>
        <v>1579.9126865478972</v>
      </c>
      <c r="J62" s="32">
        <v>61</v>
      </c>
      <c r="K62" s="8">
        <f t="shared" si="8"/>
        <v>1433.989235852039</v>
      </c>
      <c r="L62" s="8">
        <f t="shared" si="9"/>
        <v>1418.6386340969407</v>
      </c>
      <c r="M62" s="8">
        <f t="shared" si="12"/>
        <v>1418.6386340969407</v>
      </c>
      <c r="N62" s="8"/>
      <c r="O62" s="8"/>
      <c r="P62"/>
      <c r="Q62"/>
      <c r="R62"/>
      <c r="S62"/>
      <c r="T62"/>
      <c r="U62"/>
      <c r="V62"/>
      <c r="W62"/>
    </row>
    <row r="63" spans="1:23" ht="14">
      <c r="B63" s="5">
        <v>6</v>
      </c>
      <c r="C63" s="6">
        <v>1748</v>
      </c>
      <c r="D63" s="6">
        <v>1594</v>
      </c>
      <c r="E63" s="7">
        <f t="shared" si="10"/>
        <v>1.0966122961104141</v>
      </c>
      <c r="F63" s="7">
        <v>1.1227265356633715</v>
      </c>
      <c r="G63" s="8">
        <f t="shared" si="11"/>
        <v>1556.9240990346602</v>
      </c>
      <c r="H63" s="8" cm="1">
        <f t="array" ref="H63">INDEX($O$4:$Q$10,B63,3)</f>
        <v>0.80766019565621949</v>
      </c>
      <c r="I63" s="8">
        <f t="shared" si="5"/>
        <v>1973.6022755273755</v>
      </c>
      <c r="J63" s="32">
        <v>62</v>
      </c>
      <c r="K63" s="8">
        <f t="shared" si="8"/>
        <v>1435.1824219255684</v>
      </c>
      <c r="L63" s="8">
        <f t="shared" si="9"/>
        <v>1159.1397156947714</v>
      </c>
      <c r="M63" s="8">
        <f t="shared" si="12"/>
        <v>1159.1397156947714</v>
      </c>
      <c r="N63" s="8"/>
      <c r="O63" s="8"/>
      <c r="P63"/>
      <c r="Q63"/>
      <c r="R63"/>
      <c r="S63"/>
      <c r="T63"/>
      <c r="U63"/>
      <c r="V63"/>
      <c r="W63"/>
    </row>
    <row r="64" spans="1:23" ht="14">
      <c r="B64" s="5">
        <v>7</v>
      </c>
      <c r="C64" s="6">
        <v>1643</v>
      </c>
      <c r="D64" s="6">
        <v>1708</v>
      </c>
      <c r="E64" s="7">
        <f t="shared" si="10"/>
        <v>0.96194379391100704</v>
      </c>
      <c r="F64" s="7">
        <v>1.0486262657024321</v>
      </c>
      <c r="G64" s="8">
        <f t="shared" si="11"/>
        <v>1566.8117934271093</v>
      </c>
      <c r="H64" s="8" cm="1">
        <f t="array" ref="H64">INDEX($O$4:$Q$10,B64,3)</f>
        <v>0.89280786774842857</v>
      </c>
      <c r="I64" s="8">
        <f t="shared" si="5"/>
        <v>1913.0655784960809</v>
      </c>
      <c r="J64" s="32">
        <v>63</v>
      </c>
      <c r="K64" s="8">
        <f t="shared" si="8"/>
        <v>1436.3756079990981</v>
      </c>
      <c r="L64" s="8">
        <f t="shared" si="9"/>
        <v>1282.4074438635275</v>
      </c>
      <c r="M64" s="8">
        <f t="shared" si="12"/>
        <v>1282.4074438635275</v>
      </c>
      <c r="N64" s="8"/>
      <c r="O64" s="8"/>
      <c r="P64"/>
      <c r="Q64"/>
      <c r="R64"/>
      <c r="S64"/>
      <c r="T64"/>
      <c r="U64"/>
      <c r="V64"/>
      <c r="W64"/>
    </row>
    <row r="65" spans="1:23" ht="14">
      <c r="A65" s="5">
        <v>10</v>
      </c>
      <c r="B65" s="5">
        <v>1</v>
      </c>
      <c r="C65" s="6">
        <v>1765</v>
      </c>
      <c r="D65" s="6">
        <v>2086</v>
      </c>
      <c r="E65" s="7">
        <f t="shared" si="10"/>
        <v>0.84611697027804411</v>
      </c>
      <c r="F65" s="7">
        <v>0.86477254160930794</v>
      </c>
      <c r="G65" s="8">
        <f t="shared" si="11"/>
        <v>2040.9991241343116</v>
      </c>
      <c r="H65" s="8" cm="1">
        <f t="array" ref="H65">INDEX($O$4:$Q$10,B65,3)</f>
        <v>1.2334812848583319</v>
      </c>
      <c r="I65" s="8">
        <f t="shared" si="5"/>
        <v>1691.1484800027442</v>
      </c>
      <c r="J65" s="32">
        <v>64</v>
      </c>
      <c r="K65" s="8">
        <f t="shared" si="8"/>
        <v>1437.5687940726275</v>
      </c>
      <c r="L65" s="8">
        <f t="shared" si="9"/>
        <v>1773.2142031849473</v>
      </c>
      <c r="M65" s="8">
        <f t="shared" si="12"/>
        <v>1773.2142031849473</v>
      </c>
      <c r="N65" s="8"/>
      <c r="O65" s="8"/>
      <c r="P65"/>
      <c r="Q65"/>
      <c r="R65"/>
      <c r="S65"/>
      <c r="T65"/>
      <c r="U65"/>
      <c r="V65"/>
      <c r="W65"/>
    </row>
    <row r="66" spans="1:23" ht="14">
      <c r="B66" s="5">
        <v>2</v>
      </c>
      <c r="C66" s="6">
        <v>1748</v>
      </c>
      <c r="D66" s="6">
        <v>1816</v>
      </c>
      <c r="E66" s="7">
        <f t="shared" ref="E66:E87" si="13">C66/D66</f>
        <v>0.9625550660792952</v>
      </c>
      <c r="F66" s="7">
        <v>0.91058524219765746</v>
      </c>
      <c r="G66" s="8">
        <f t="shared" ref="G66:G88" si="14">C66/F66</f>
        <v>1919.6445527507988</v>
      </c>
      <c r="H66" s="8" cm="1">
        <f t="array" ref="H66">INDEX($O$4:$Q$10,B66,3)</f>
        <v>0.91888758010548444</v>
      </c>
      <c r="I66" s="8">
        <f t="shared" si="5"/>
        <v>1976.3026939503643</v>
      </c>
      <c r="J66" s="32">
        <v>65</v>
      </c>
      <c r="K66" s="8">
        <f t="shared" si="8"/>
        <v>1438.7619801461569</v>
      </c>
      <c r="L66" s="8">
        <f t="shared" si="9"/>
        <v>1322.0605142842771</v>
      </c>
      <c r="M66" s="8">
        <f t="shared" si="12"/>
        <v>1322.0605142842771</v>
      </c>
      <c r="N66" s="8"/>
      <c r="O66" s="8"/>
      <c r="P66"/>
      <c r="Q66"/>
      <c r="R66"/>
      <c r="S66"/>
      <c r="T66"/>
      <c r="U66"/>
      <c r="V66"/>
      <c r="W66"/>
    </row>
    <row r="67" spans="1:23" ht="14">
      <c r="B67" s="5">
        <v>3</v>
      </c>
      <c r="C67" s="6">
        <v>1795</v>
      </c>
      <c r="D67" s="6">
        <v>1668</v>
      </c>
      <c r="E67" s="7">
        <f t="shared" si="13"/>
        <v>1.0761390887290168</v>
      </c>
      <c r="F67" s="7">
        <v>0.97288319361211051</v>
      </c>
      <c r="G67" s="8">
        <f t="shared" si="14"/>
        <v>1845.0313581176615</v>
      </c>
      <c r="H67" s="8" cm="1">
        <f t="array" ref="H67">INDEX($O$4:$Q$10,B67,3)</f>
        <v>1.0631211284931448</v>
      </c>
      <c r="I67" s="8">
        <f t="shared" ref="I67:I88" si="15">D67/H67</f>
        <v>1568.9651492151261</v>
      </c>
      <c r="J67" s="32">
        <v>66</v>
      </c>
      <c r="K67" s="8">
        <f t="shared" si="8"/>
        <v>1439.9551662196864</v>
      </c>
      <c r="L67" s="8">
        <f t="shared" si="9"/>
        <v>1530.8467612910067</v>
      </c>
      <c r="M67" s="8">
        <f t="shared" ref="M67:M99" si="16">MIN(L67,$P$16)</f>
        <v>1530.8467612910067</v>
      </c>
      <c r="N67" s="8"/>
      <c r="O67" s="8"/>
      <c r="P67"/>
      <c r="Q67"/>
      <c r="R67"/>
      <c r="S67"/>
      <c r="T67"/>
      <c r="U67"/>
      <c r="V67"/>
      <c r="W67"/>
    </row>
    <row r="68" spans="1:23" ht="14">
      <c r="B68" s="5">
        <v>4</v>
      </c>
      <c r="C68" s="6">
        <v>1672</v>
      </c>
      <c r="D68" s="6">
        <v>1461</v>
      </c>
      <c r="E68" s="7">
        <f t="shared" si="13"/>
        <v>1.1444216290212184</v>
      </c>
      <c r="F68" s="7">
        <v>1.0125249125445135</v>
      </c>
      <c r="G68" s="8">
        <f t="shared" si="14"/>
        <v>1651.3173940562119</v>
      </c>
      <c r="H68" s="8" cm="1">
        <f t="array" ref="H68">INDEX($O$4:$Q$10,B68,3)</f>
        <v>1.0767892672425037</v>
      </c>
      <c r="I68" s="8">
        <f t="shared" si="15"/>
        <v>1356.8114434697168</v>
      </c>
      <c r="J68" s="32">
        <v>67</v>
      </c>
      <c r="K68" s="8">
        <f t="shared" si="8"/>
        <v>1441.148352293216</v>
      </c>
      <c r="L68" s="8">
        <f t="shared" si="9"/>
        <v>1551.8130782535536</v>
      </c>
      <c r="M68" s="8">
        <f t="shared" si="16"/>
        <v>1551.8130782535536</v>
      </c>
      <c r="N68" s="8"/>
      <c r="O68" s="8"/>
      <c r="P68"/>
      <c r="Q68"/>
      <c r="R68"/>
      <c r="S68"/>
      <c r="T68"/>
      <c r="U68"/>
      <c r="V68"/>
      <c r="W68"/>
    </row>
    <row r="69" spans="1:23" ht="14">
      <c r="B69" s="5">
        <v>5</v>
      </c>
      <c r="C69" s="6">
        <v>1345</v>
      </c>
      <c r="D69" s="6">
        <v>1027</v>
      </c>
      <c r="E69" s="7">
        <f t="shared" si="13"/>
        <v>1.3096397273612463</v>
      </c>
      <c r="F69" s="7">
        <v>1.067881308670606</v>
      </c>
      <c r="G69" s="8">
        <f t="shared" si="14"/>
        <v>1259.5032697729077</v>
      </c>
      <c r="H69" s="8" cm="1">
        <f t="array" ref="H69">INDEX($O$4:$Q$10,B69,3)</f>
        <v>0.98929517644114162</v>
      </c>
      <c r="I69" s="8">
        <f t="shared" si="15"/>
        <v>1038.1128145135574</v>
      </c>
      <c r="J69" s="32">
        <v>68</v>
      </c>
      <c r="K69" s="8">
        <f t="shared" si="8"/>
        <v>1442.3415383667455</v>
      </c>
      <c r="L69" s="8">
        <f t="shared" si="9"/>
        <v>1426.9015266869171</v>
      </c>
      <c r="M69" s="8">
        <f t="shared" si="16"/>
        <v>1426.9015266869171</v>
      </c>
      <c r="N69" s="8"/>
      <c r="O69" s="8"/>
      <c r="P69"/>
      <c r="Q69"/>
      <c r="R69"/>
      <c r="S69"/>
      <c r="T69"/>
      <c r="U69"/>
      <c r="V69"/>
      <c r="W69"/>
    </row>
    <row r="70" spans="1:23" ht="14">
      <c r="B70" s="5">
        <v>6</v>
      </c>
      <c r="C70" s="6">
        <v>1273</v>
      </c>
      <c r="D70" s="6">
        <v>1042</v>
      </c>
      <c r="E70" s="7">
        <f t="shared" si="13"/>
        <v>1.2216890595009597</v>
      </c>
      <c r="F70" s="7">
        <v>1.1227265356633715</v>
      </c>
      <c r="G70" s="8">
        <f t="shared" si="14"/>
        <v>1133.8468982100242</v>
      </c>
      <c r="H70" s="8" cm="1">
        <f t="array" ref="H70">INDEX($O$4:$Q$10,B70,3)</f>
        <v>0.80766019565621949</v>
      </c>
      <c r="I70" s="8">
        <f t="shared" si="15"/>
        <v>1290.146531430066</v>
      </c>
      <c r="J70" s="32">
        <v>69</v>
      </c>
      <c r="K70" s="8">
        <f t="shared" si="8"/>
        <v>1443.5347244402749</v>
      </c>
      <c r="L70" s="8">
        <f t="shared" si="9"/>
        <v>1165.8855379779793</v>
      </c>
      <c r="M70" s="8">
        <f t="shared" si="16"/>
        <v>1165.8855379779793</v>
      </c>
      <c r="N70" s="8"/>
      <c r="O70" s="8"/>
      <c r="P70"/>
      <c r="Q70"/>
      <c r="R70"/>
      <c r="S70"/>
      <c r="T70"/>
      <c r="U70"/>
      <c r="V70"/>
      <c r="W70"/>
    </row>
    <row r="71" spans="1:23" ht="14">
      <c r="B71" s="5">
        <v>7</v>
      </c>
      <c r="C71" s="6">
        <v>1600</v>
      </c>
      <c r="D71" s="6">
        <v>1442</v>
      </c>
      <c r="E71" s="7">
        <f t="shared" si="13"/>
        <v>1.1095700416088765</v>
      </c>
      <c r="F71" s="7">
        <v>1.0486262657024321</v>
      </c>
      <c r="G71" s="8">
        <f t="shared" si="14"/>
        <v>1525.8057635321818</v>
      </c>
      <c r="H71" s="8" cm="1">
        <f t="array" ref="H71">INDEX($O$4:$Q$10,B71,3)</f>
        <v>0.89280786774842857</v>
      </c>
      <c r="I71" s="8">
        <f t="shared" si="15"/>
        <v>1615.1291359434126</v>
      </c>
      <c r="J71" s="32">
        <v>70</v>
      </c>
      <c r="K71" s="8">
        <f t="shared" si="8"/>
        <v>1444.7279105138045</v>
      </c>
      <c r="L71" s="8">
        <f t="shared" si="9"/>
        <v>1289.8644452624724</v>
      </c>
      <c r="M71" s="8">
        <f t="shared" si="16"/>
        <v>1289.8644452624724</v>
      </c>
      <c r="N71" s="8"/>
      <c r="O71" s="8"/>
      <c r="P71"/>
      <c r="Q71"/>
      <c r="R71"/>
      <c r="S71"/>
      <c r="T71"/>
      <c r="U71"/>
      <c r="V71"/>
      <c r="W71"/>
    </row>
    <row r="72" spans="1:23" ht="14">
      <c r="A72" s="5">
        <v>11</v>
      </c>
      <c r="B72" s="5">
        <v>1</v>
      </c>
      <c r="C72" s="6">
        <v>1773</v>
      </c>
      <c r="D72" s="6">
        <v>1941</v>
      </c>
      <c r="E72" s="7">
        <f t="shared" si="13"/>
        <v>0.91344667697063364</v>
      </c>
      <c r="F72" s="7">
        <v>0.86477254160930794</v>
      </c>
      <c r="G72" s="8">
        <f t="shared" si="14"/>
        <v>2050.2501116657986</v>
      </c>
      <c r="H72" s="8" cm="1">
        <f t="array" ref="H72">INDEX($O$4:$Q$10,B72,3)</f>
        <v>1.2334812848583319</v>
      </c>
      <c r="I72" s="8">
        <f t="shared" si="15"/>
        <v>1573.5950142307415</v>
      </c>
      <c r="J72" s="32">
        <v>71</v>
      </c>
      <c r="K72" s="8">
        <f t="shared" si="8"/>
        <v>1445.921096587334</v>
      </c>
      <c r="L72" s="8">
        <f t="shared" si="9"/>
        <v>1783.516612022313</v>
      </c>
      <c r="M72" s="8">
        <f t="shared" si="16"/>
        <v>1783.516612022313</v>
      </c>
      <c r="N72" s="8"/>
      <c r="O72" s="8"/>
      <c r="P72"/>
      <c r="Q72"/>
      <c r="R72"/>
      <c r="S72"/>
      <c r="T72"/>
      <c r="U72"/>
      <c r="V72"/>
      <c r="W72"/>
    </row>
    <row r="73" spans="1:23" ht="14">
      <c r="B73" s="5">
        <v>2</v>
      </c>
      <c r="C73" s="6">
        <v>1292</v>
      </c>
      <c r="D73" s="6">
        <v>1401</v>
      </c>
      <c r="E73" s="7">
        <f t="shared" si="13"/>
        <v>0.92219842969307642</v>
      </c>
      <c r="F73" s="7">
        <v>0.91058524219765746</v>
      </c>
      <c r="G73" s="8">
        <f t="shared" si="14"/>
        <v>1418.8677129027644</v>
      </c>
      <c r="H73" s="8" cm="1">
        <f t="array" ref="H73">INDEX($O$4:$Q$10,B73,3)</f>
        <v>0.91888758010548444</v>
      </c>
      <c r="I73" s="8">
        <f t="shared" si="15"/>
        <v>1524.6696443967292</v>
      </c>
      <c r="J73" s="32">
        <v>72</v>
      </c>
      <c r="K73" s="8">
        <f t="shared" si="8"/>
        <v>1447.1142826608634</v>
      </c>
      <c r="L73" s="8">
        <f t="shared" si="9"/>
        <v>1329.7353413303247</v>
      </c>
      <c r="M73" s="8">
        <f t="shared" si="16"/>
        <v>1329.7353413303247</v>
      </c>
      <c r="N73" s="8"/>
      <c r="O73" s="8"/>
      <c r="P73"/>
      <c r="Q73"/>
      <c r="R73"/>
      <c r="S73"/>
      <c r="T73"/>
      <c r="U73"/>
      <c r="V73"/>
      <c r="W73"/>
    </row>
    <row r="74" spans="1:23" ht="14">
      <c r="B74" s="5">
        <v>3</v>
      </c>
      <c r="C74" s="6">
        <v>1753</v>
      </c>
      <c r="D74" s="6">
        <v>1807</v>
      </c>
      <c r="E74" s="7">
        <f t="shared" si="13"/>
        <v>0.97011621472053122</v>
      </c>
      <c r="F74" s="7">
        <v>0.97288319361211051</v>
      </c>
      <c r="G74" s="8">
        <f t="shared" si="14"/>
        <v>1801.8607079555768</v>
      </c>
      <c r="H74" s="8" cm="1">
        <f t="array" ref="H74">INDEX($O$4:$Q$10,B74,3)</f>
        <v>1.0631211284931448</v>
      </c>
      <c r="I74" s="8">
        <f t="shared" si="15"/>
        <v>1699.7122449830531</v>
      </c>
      <c r="J74" s="32">
        <v>73</v>
      </c>
      <c r="K74" s="8">
        <f t="shared" si="8"/>
        <v>1448.3074687343928</v>
      </c>
      <c r="L74" s="8">
        <f t="shared" si="9"/>
        <v>1539.7262705659577</v>
      </c>
      <c r="M74" s="8">
        <f t="shared" si="16"/>
        <v>1539.7262705659577</v>
      </c>
      <c r="N74" s="8"/>
      <c r="O74" s="8"/>
      <c r="P74"/>
      <c r="Q74"/>
      <c r="R74"/>
      <c r="S74"/>
      <c r="T74"/>
      <c r="U74"/>
      <c r="V74"/>
      <c r="W74"/>
    </row>
    <row r="75" spans="1:23" ht="14">
      <c r="B75" s="5">
        <v>4</v>
      </c>
      <c r="C75" s="6">
        <v>1805</v>
      </c>
      <c r="D75" s="6">
        <v>1681</v>
      </c>
      <c r="E75" s="7">
        <f t="shared" si="13"/>
        <v>1.0737656157049376</v>
      </c>
      <c r="F75" s="7">
        <v>1.0125249125445135</v>
      </c>
      <c r="G75" s="8">
        <f t="shared" si="14"/>
        <v>1782.6721867652288</v>
      </c>
      <c r="H75" s="8" cm="1">
        <f t="array" ref="H75">INDEX($O$4:$Q$10,B75,3)</f>
        <v>1.0767892672425037</v>
      </c>
      <c r="I75" s="8">
        <f t="shared" si="15"/>
        <v>1561.1225437868541</v>
      </c>
      <c r="J75" s="32">
        <v>74</v>
      </c>
      <c r="K75" s="8">
        <f t="shared" si="8"/>
        <v>1449.5006548079225</v>
      </c>
      <c r="L75" s="8">
        <f t="shared" si="9"/>
        <v>1560.8067479581521</v>
      </c>
      <c r="M75" s="8">
        <f t="shared" si="16"/>
        <v>1560.8067479581521</v>
      </c>
      <c r="N75" s="8"/>
      <c r="O75" s="8"/>
      <c r="P75"/>
      <c r="Q75"/>
      <c r="R75"/>
      <c r="S75"/>
      <c r="T75"/>
      <c r="U75"/>
      <c r="V75"/>
      <c r="W75"/>
    </row>
    <row r="76" spans="1:23" ht="14">
      <c r="B76" s="5">
        <v>5</v>
      </c>
      <c r="C76" s="6">
        <v>1601</v>
      </c>
      <c r="D76" s="6">
        <v>1413</v>
      </c>
      <c r="E76" s="7">
        <f t="shared" si="13"/>
        <v>1.1330502476999291</v>
      </c>
      <c r="F76" s="7">
        <v>1.067881308670606</v>
      </c>
      <c r="G76" s="8">
        <f t="shared" si="14"/>
        <v>1499.2302861757807</v>
      </c>
      <c r="H76" s="8" cm="1">
        <f t="array" ref="H76">INDEX($O$4:$Q$10,B76,3)</f>
        <v>0.98929517644114162</v>
      </c>
      <c r="I76" s="8">
        <f t="shared" si="15"/>
        <v>1428.2895880308245</v>
      </c>
      <c r="J76" s="32">
        <v>75</v>
      </c>
      <c r="K76" s="8">
        <f t="shared" si="8"/>
        <v>1450.6938408814519</v>
      </c>
      <c r="L76" s="8">
        <f t="shared" si="9"/>
        <v>1435.1644192768933</v>
      </c>
      <c r="M76" s="8">
        <f t="shared" si="16"/>
        <v>1435.1644192768933</v>
      </c>
      <c r="N76" s="8"/>
      <c r="O76" s="8"/>
      <c r="P76"/>
      <c r="Q76"/>
      <c r="R76"/>
      <c r="S76"/>
      <c r="T76"/>
      <c r="U76"/>
      <c r="V76"/>
      <c r="W76"/>
    </row>
    <row r="77" spans="1:23" ht="14">
      <c r="B77" s="5">
        <v>6</v>
      </c>
      <c r="C77" s="6">
        <v>722</v>
      </c>
      <c r="D77" s="6">
        <v>599</v>
      </c>
      <c r="E77" s="7">
        <f t="shared" si="13"/>
        <v>1.2053422370617697</v>
      </c>
      <c r="F77" s="7">
        <v>1.1227265356633715</v>
      </c>
      <c r="G77" s="8">
        <f t="shared" si="14"/>
        <v>643.07734525344654</v>
      </c>
      <c r="H77" s="8" cm="1">
        <f t="array" ref="H77">INDEX($O$4:$Q$10,B77,3)</f>
        <v>0.80766019565621949</v>
      </c>
      <c r="I77" s="8">
        <f t="shared" si="15"/>
        <v>741.64853390269627</v>
      </c>
      <c r="J77" s="32">
        <v>76</v>
      </c>
      <c r="K77" s="8">
        <f t="shared" si="8"/>
        <v>1451.8870269549814</v>
      </c>
      <c r="L77" s="8">
        <f t="shared" si="9"/>
        <v>1172.6313602611872</v>
      </c>
      <c r="M77" s="8">
        <f t="shared" si="16"/>
        <v>1172.6313602611872</v>
      </c>
      <c r="N77" s="8"/>
      <c r="O77" s="8"/>
      <c r="P77"/>
      <c r="Q77"/>
      <c r="R77"/>
      <c r="S77"/>
      <c r="T77"/>
      <c r="U77"/>
      <c r="V77"/>
      <c r="W77"/>
    </row>
    <row r="78" spans="1:23" ht="14">
      <c r="B78" s="5">
        <v>7</v>
      </c>
      <c r="C78" s="6">
        <v>889</v>
      </c>
      <c r="D78" s="6">
        <v>831</v>
      </c>
      <c r="E78" s="7">
        <f t="shared" si="13"/>
        <v>1.0697954271961492</v>
      </c>
      <c r="F78" s="7">
        <v>1.0486262657024321</v>
      </c>
      <c r="G78" s="8">
        <f t="shared" si="14"/>
        <v>847.77582736256852</v>
      </c>
      <c r="H78" s="8" cm="1">
        <f t="array" ref="H78">INDEX($O$4:$Q$10,B78,3)</f>
        <v>0.89280786774842857</v>
      </c>
      <c r="I78" s="8">
        <f t="shared" si="15"/>
        <v>930.77136752356159</v>
      </c>
      <c r="J78" s="32">
        <v>77</v>
      </c>
      <c r="K78" s="8">
        <f t="shared" ref="K78:K99" si="17">$P$41+$P$42*J78</f>
        <v>1453.0802130285108</v>
      </c>
      <c r="L78" s="8">
        <f t="shared" ref="L78:L99" si="18">K78*H78</f>
        <v>1297.321446661417</v>
      </c>
      <c r="M78" s="8">
        <f t="shared" si="16"/>
        <v>1297.321446661417</v>
      </c>
      <c r="N78" s="8"/>
      <c r="O78" s="8"/>
      <c r="P78"/>
      <c r="Q78"/>
      <c r="R78"/>
      <c r="S78"/>
      <c r="T78"/>
      <c r="U78"/>
      <c r="V78"/>
      <c r="W78"/>
    </row>
    <row r="79" spans="1:23" ht="14">
      <c r="A79" s="5">
        <v>12</v>
      </c>
      <c r="B79" s="5">
        <v>1</v>
      </c>
      <c r="C79" s="6">
        <v>1058</v>
      </c>
      <c r="D79" s="6">
        <v>1123</v>
      </c>
      <c r="E79" s="7">
        <f t="shared" si="13"/>
        <v>0.94211932324131786</v>
      </c>
      <c r="F79" s="7">
        <v>0.86477254160930794</v>
      </c>
      <c r="G79" s="8">
        <f t="shared" si="14"/>
        <v>1223.4431010391511</v>
      </c>
      <c r="H79" s="8" cm="1">
        <f t="array" ref="H79">INDEX($O$4:$Q$10,B79,3)</f>
        <v>1.2334812848583319</v>
      </c>
      <c r="I79" s="8">
        <f t="shared" si="15"/>
        <v>910.43132456523574</v>
      </c>
      <c r="J79" s="32">
        <v>78</v>
      </c>
      <c r="K79" s="8">
        <f t="shared" si="17"/>
        <v>1454.2733991020405</v>
      </c>
      <c r="L79" s="8">
        <f t="shared" si="18"/>
        <v>1793.8190208596784</v>
      </c>
      <c r="M79" s="8">
        <f t="shared" si="16"/>
        <v>1793.8190208596784</v>
      </c>
      <c r="N79" s="8"/>
      <c r="O79" s="8"/>
      <c r="P79"/>
      <c r="Q79"/>
      <c r="R79"/>
      <c r="S79"/>
      <c r="T79"/>
      <c r="U79"/>
      <c r="V79"/>
      <c r="W79"/>
    </row>
    <row r="80" spans="1:23" ht="14">
      <c r="B80" s="5">
        <v>2</v>
      </c>
      <c r="C80" s="6">
        <v>887</v>
      </c>
      <c r="D80" s="6">
        <v>952</v>
      </c>
      <c r="E80" s="7">
        <f t="shared" si="13"/>
        <v>0.93172268907563027</v>
      </c>
      <c r="F80" s="7">
        <v>0.91058524219765746</v>
      </c>
      <c r="G80" s="8">
        <f t="shared" si="14"/>
        <v>974.09880909036531</v>
      </c>
      <c r="H80" s="8" cm="1">
        <f t="array" ref="H80">INDEX($O$4:$Q$10,B80,3)</f>
        <v>0.91888758010548444</v>
      </c>
      <c r="I80" s="8">
        <f t="shared" si="15"/>
        <v>1036.035332951953</v>
      </c>
      <c r="J80" s="32">
        <v>79</v>
      </c>
      <c r="K80" s="8">
        <f t="shared" si="17"/>
        <v>1455.4665851755699</v>
      </c>
      <c r="L80" s="8">
        <f t="shared" si="18"/>
        <v>1337.4101683763724</v>
      </c>
      <c r="M80" s="8">
        <f t="shared" si="16"/>
        <v>1337.4101683763724</v>
      </c>
      <c r="N80" s="8"/>
      <c r="O80" s="8"/>
      <c r="P80"/>
      <c r="Q80"/>
      <c r="R80"/>
      <c r="S80"/>
      <c r="T80"/>
      <c r="U80"/>
      <c r="V80"/>
      <c r="W80"/>
    </row>
    <row r="81" spans="1:23" ht="14">
      <c r="B81" s="5">
        <v>3</v>
      </c>
      <c r="C81" s="6">
        <v>1676</v>
      </c>
      <c r="D81" s="6">
        <v>1750</v>
      </c>
      <c r="E81" s="7">
        <f t="shared" si="13"/>
        <v>0.95771428571428574</v>
      </c>
      <c r="F81" s="7">
        <v>0.97288319361211051</v>
      </c>
      <c r="G81" s="8">
        <f t="shared" si="14"/>
        <v>1722.7145159917552</v>
      </c>
      <c r="H81" s="8" cm="1">
        <f t="array" ref="H81">INDEX($O$4:$Q$10,B81,3)</f>
        <v>1.0631211284931448</v>
      </c>
      <c r="I81" s="8">
        <f t="shared" si="15"/>
        <v>1646.0965294523205</v>
      </c>
      <c r="J81" s="32">
        <v>80</v>
      </c>
      <c r="K81" s="8">
        <f t="shared" si="17"/>
        <v>1456.6597712490993</v>
      </c>
      <c r="L81" s="8">
        <f t="shared" si="18"/>
        <v>1548.6057798409086</v>
      </c>
      <c r="M81" s="8">
        <f t="shared" si="16"/>
        <v>1548.6057798409086</v>
      </c>
      <c r="N81" s="8"/>
      <c r="O81" s="8"/>
      <c r="P81"/>
      <c r="Q81"/>
      <c r="R81"/>
      <c r="S81"/>
      <c r="T81"/>
      <c r="U81"/>
      <c r="V81"/>
      <c r="W81"/>
    </row>
    <row r="82" spans="1:23" ht="14">
      <c r="B82" s="5">
        <v>4</v>
      </c>
      <c r="C82" s="6">
        <v>1775</v>
      </c>
      <c r="D82" s="6">
        <v>1777</v>
      </c>
      <c r="E82" s="7">
        <f t="shared" si="13"/>
        <v>0.99887450759707375</v>
      </c>
      <c r="F82" s="7">
        <v>1.0125249125445135</v>
      </c>
      <c r="G82" s="8">
        <f t="shared" si="14"/>
        <v>1753.0432861541724</v>
      </c>
      <c r="H82" s="8" cm="1">
        <f t="array" ref="H82">INDEX($O$4:$Q$10,B82,3)</f>
        <v>1.0767892672425037</v>
      </c>
      <c r="I82" s="8">
        <f t="shared" si="15"/>
        <v>1650.2764784706958</v>
      </c>
      <c r="J82" s="32">
        <v>81</v>
      </c>
      <c r="K82" s="8">
        <f t="shared" si="17"/>
        <v>1457.8529573226288</v>
      </c>
      <c r="L82" s="8">
        <f t="shared" si="18"/>
        <v>1569.8004176627503</v>
      </c>
      <c r="M82" s="8">
        <f t="shared" si="16"/>
        <v>1569.8004176627503</v>
      </c>
      <c r="N82" s="8"/>
      <c r="O82" s="8"/>
      <c r="P82"/>
      <c r="Q82"/>
      <c r="R82"/>
      <c r="S82"/>
      <c r="T82"/>
      <c r="U82"/>
      <c r="V82"/>
      <c r="W82"/>
    </row>
    <row r="83" spans="1:23" ht="14">
      <c r="B83" s="5">
        <v>5</v>
      </c>
      <c r="C83" s="6">
        <v>1759</v>
      </c>
      <c r="D83" s="6">
        <v>1748</v>
      </c>
      <c r="E83" s="7">
        <f t="shared" si="13"/>
        <v>1.0062929061784898</v>
      </c>
      <c r="F83" s="7">
        <v>1.067881308670606</v>
      </c>
      <c r="G83" s="8">
        <f t="shared" si="14"/>
        <v>1647.186804111929</v>
      </c>
      <c r="H83" s="8" cm="1">
        <f t="array" ref="H83">INDEX($O$4:$Q$10,B83,3)</f>
        <v>0.98929517644114162</v>
      </c>
      <c r="I83" s="8">
        <f t="shared" si="15"/>
        <v>1766.9145080522867</v>
      </c>
      <c r="J83" s="32">
        <v>82</v>
      </c>
      <c r="K83" s="8">
        <f t="shared" si="17"/>
        <v>1459.0461433961584</v>
      </c>
      <c r="L83" s="8">
        <f t="shared" si="18"/>
        <v>1443.4273118668698</v>
      </c>
      <c r="M83" s="8">
        <f t="shared" si="16"/>
        <v>1443.4273118668698</v>
      </c>
      <c r="N83" s="8"/>
      <c r="O83" s="8"/>
      <c r="P83"/>
      <c r="Q83"/>
      <c r="R83"/>
      <c r="S83"/>
      <c r="T83"/>
      <c r="U83"/>
      <c r="V83"/>
      <c r="W83"/>
    </row>
    <row r="84" spans="1:23" ht="14">
      <c r="B84" s="5">
        <v>6</v>
      </c>
      <c r="C84" s="6">
        <v>1093</v>
      </c>
      <c r="D84" s="6">
        <v>932</v>
      </c>
      <c r="E84" s="7">
        <f t="shared" si="13"/>
        <v>1.1727467811158798</v>
      </c>
      <c r="F84" s="7">
        <v>1.1227265356633715</v>
      </c>
      <c r="G84" s="8">
        <f t="shared" si="14"/>
        <v>973.5229063185833</v>
      </c>
      <c r="H84" s="8" cm="1">
        <f t="array" ref="H84">INDEX($O$4:$Q$10,B84,3)</f>
        <v>0.80766019565621949</v>
      </c>
      <c r="I84" s="8">
        <f t="shared" si="15"/>
        <v>1153.9506403961818</v>
      </c>
      <c r="J84" s="32">
        <v>83</v>
      </c>
      <c r="K84" s="8">
        <f t="shared" si="17"/>
        <v>1460.2393294696878</v>
      </c>
      <c r="L84" s="8">
        <f t="shared" si="18"/>
        <v>1179.3771825443948</v>
      </c>
      <c r="M84" s="8">
        <f t="shared" si="16"/>
        <v>1179.3771825443948</v>
      </c>
      <c r="N84" s="8"/>
      <c r="O84" s="8"/>
      <c r="P84"/>
      <c r="Q84"/>
      <c r="R84"/>
      <c r="S84"/>
      <c r="T84"/>
      <c r="U84"/>
      <c r="V84"/>
      <c r="W84"/>
    </row>
    <row r="85" spans="1:23" ht="14">
      <c r="B85" s="5">
        <v>7</v>
      </c>
      <c r="C85" s="6">
        <v>1217</v>
      </c>
      <c r="D85" s="6">
        <v>969</v>
      </c>
      <c r="E85" s="7">
        <f t="shared" si="13"/>
        <v>1.2559339525283797</v>
      </c>
      <c r="F85" s="7">
        <v>1.0486262657024321</v>
      </c>
      <c r="G85" s="8">
        <f t="shared" si="14"/>
        <v>1160.5660088866657</v>
      </c>
      <c r="H85" s="8" cm="1">
        <f t="array" ref="H85">INDEX($O$4:$Q$10,B85,3)</f>
        <v>0.89280786774842857</v>
      </c>
      <c r="I85" s="8">
        <f t="shared" si="15"/>
        <v>1085.3398978704347</v>
      </c>
      <c r="J85" s="32">
        <v>84</v>
      </c>
      <c r="K85" s="8">
        <f t="shared" si="17"/>
        <v>1461.4325155432173</v>
      </c>
      <c r="L85" s="8">
        <f t="shared" si="18"/>
        <v>1304.7784480603621</v>
      </c>
      <c r="M85" s="8">
        <f t="shared" si="16"/>
        <v>1304.7784480603621</v>
      </c>
      <c r="N85" s="8"/>
      <c r="O85" s="8"/>
      <c r="P85"/>
      <c r="Q85"/>
      <c r="R85"/>
      <c r="S85"/>
      <c r="T85"/>
      <c r="U85"/>
      <c r="V85"/>
      <c r="W85"/>
    </row>
    <row r="86" spans="1:23" ht="14">
      <c r="A86" s="5">
        <v>13</v>
      </c>
      <c r="B86" s="5">
        <v>1</v>
      </c>
      <c r="C86" s="6">
        <v>1542</v>
      </c>
      <c r="D86" s="6">
        <v>1562</v>
      </c>
      <c r="E86" s="7">
        <f t="shared" si="13"/>
        <v>0.98719590268886048</v>
      </c>
      <c r="F86" s="7">
        <v>0.86477254160930794</v>
      </c>
      <c r="G86" s="8">
        <f t="shared" si="14"/>
        <v>1783.1278466941123</v>
      </c>
      <c r="H86" s="8" cm="1">
        <f t="array" ref="H86">INDEX($O$4:$Q$10,B86,3)</f>
        <v>1.2334812848583319</v>
      </c>
      <c r="I86" s="8">
        <f t="shared" si="15"/>
        <v>1266.3345761094374</v>
      </c>
      <c r="J86" s="32">
        <v>85</v>
      </c>
      <c r="K86" s="8">
        <f t="shared" si="17"/>
        <v>1462.6257016167469</v>
      </c>
      <c r="L86" s="8">
        <f t="shared" si="18"/>
        <v>1804.1214296970441</v>
      </c>
      <c r="M86" s="8">
        <f t="shared" si="16"/>
        <v>1804.1214296970441</v>
      </c>
      <c r="N86" s="8"/>
      <c r="O86" s="8"/>
      <c r="P86"/>
      <c r="Q86"/>
      <c r="R86"/>
      <c r="S86"/>
      <c r="T86"/>
      <c r="U86"/>
      <c r="V86"/>
      <c r="W86"/>
    </row>
    <row r="87" spans="1:23" ht="14">
      <c r="B87" s="5">
        <v>2</v>
      </c>
      <c r="C87" s="6">
        <v>988</v>
      </c>
      <c r="D87" s="6">
        <v>1004</v>
      </c>
      <c r="E87" s="7">
        <f t="shared" si="13"/>
        <v>0.98406374501992033</v>
      </c>
      <c r="F87" s="7">
        <v>0.91058524219765746</v>
      </c>
      <c r="G87" s="8">
        <f t="shared" si="14"/>
        <v>1085.016486337408</v>
      </c>
      <c r="H87" s="8" cm="1">
        <f t="array" ref="H87">INDEX($O$4:$Q$10,B87,3)</f>
        <v>0.91888758010548444</v>
      </c>
      <c r="I87" s="8">
        <f t="shared" si="15"/>
        <v>1092.6254981972279</v>
      </c>
      <c r="J87" s="32">
        <v>86</v>
      </c>
      <c r="K87" s="8">
        <f t="shared" si="17"/>
        <v>1463.8188876902764</v>
      </c>
      <c r="L87" s="8">
        <f t="shared" si="18"/>
        <v>1345.08499542242</v>
      </c>
      <c r="M87" s="8">
        <f t="shared" si="16"/>
        <v>1345.08499542242</v>
      </c>
      <c r="N87" s="8"/>
      <c r="O87" s="8"/>
      <c r="P87"/>
      <c r="Q87"/>
      <c r="R87"/>
      <c r="S87"/>
      <c r="T87"/>
      <c r="U87"/>
      <c r="V87"/>
      <c r="W87"/>
    </row>
    <row r="88" spans="1:23" ht="14">
      <c r="A88" s="28"/>
      <c r="B88" s="28">
        <v>3</v>
      </c>
      <c r="C88" s="29">
        <v>1510</v>
      </c>
      <c r="D88" s="29">
        <v>1404</v>
      </c>
      <c r="E88" s="30">
        <f>C88/D88</f>
        <v>1.0754985754985755</v>
      </c>
      <c r="F88" s="30">
        <v>0.97288319361211051</v>
      </c>
      <c r="G88" s="31">
        <f t="shared" si="14"/>
        <v>1552.0876605892306</v>
      </c>
      <c r="H88" s="31" cm="1">
        <f t="array" ref="H88">INDEX($O$4:$Q$10,B88,3)</f>
        <v>1.0631211284931448</v>
      </c>
      <c r="I88" s="31">
        <f t="shared" si="15"/>
        <v>1320.6397299148903</v>
      </c>
      <c r="J88" s="36">
        <v>87</v>
      </c>
      <c r="K88" s="31">
        <f t="shared" si="17"/>
        <v>1465.0120737638058</v>
      </c>
      <c r="L88" s="31">
        <f t="shared" si="18"/>
        <v>1557.4852891158596</v>
      </c>
      <c r="M88" s="31">
        <f t="shared" si="16"/>
        <v>1557.4852891158596</v>
      </c>
      <c r="N88" s="8"/>
      <c r="O88" s="8"/>
      <c r="P88"/>
      <c r="Q88"/>
      <c r="R88"/>
      <c r="S88"/>
      <c r="T88"/>
      <c r="U88"/>
      <c r="V88"/>
      <c r="W88"/>
    </row>
    <row r="89" spans="1:23" ht="14">
      <c r="B89" s="5">
        <v>4</v>
      </c>
      <c r="D89" s="6">
        <v>1657</v>
      </c>
      <c r="G89" s="8"/>
      <c r="H89" s="8" cm="1">
        <f t="array" ref="H89">INDEX($O$4:$Q$10,B89,3)</f>
        <v>1.0767892672425037</v>
      </c>
      <c r="I89" s="8">
        <f t="shared" ref="I89:I99" si="19">D89/H89</f>
        <v>1538.8340601158936</v>
      </c>
      <c r="J89" s="32">
        <v>88</v>
      </c>
      <c r="K89" s="8">
        <f t="shared" si="17"/>
        <v>1466.2052598373352</v>
      </c>
      <c r="L89" s="8">
        <f t="shared" si="18"/>
        <v>1578.794087367349</v>
      </c>
      <c r="M89" s="42">
        <f t="shared" si="16"/>
        <v>1578.794087367349</v>
      </c>
      <c r="N89" s="8"/>
      <c r="O89" s="37"/>
      <c r="P89"/>
      <c r="Q89"/>
      <c r="R89"/>
      <c r="S89" s="8"/>
      <c r="T89"/>
      <c r="U89"/>
      <c r="V89"/>
      <c r="W89"/>
    </row>
    <row r="90" spans="1:23" ht="14">
      <c r="B90" s="5">
        <v>5</v>
      </c>
      <c r="D90" s="6">
        <v>1643</v>
      </c>
      <c r="G90" s="8"/>
      <c r="H90" s="8" cm="1">
        <f t="array" ref="H90">INDEX($O$4:$Q$10,B90,3)</f>
        <v>0.98929517644114162</v>
      </c>
      <c r="I90" s="8">
        <f t="shared" si="19"/>
        <v>1660.778339090336</v>
      </c>
      <c r="J90" s="32">
        <v>89</v>
      </c>
      <c r="K90" s="8">
        <f t="shared" si="17"/>
        <v>1467.3984459108649</v>
      </c>
      <c r="L90" s="8">
        <f t="shared" si="18"/>
        <v>1451.690204456846</v>
      </c>
      <c r="M90" s="42">
        <f t="shared" si="16"/>
        <v>1451.690204456846</v>
      </c>
      <c r="N90" s="8"/>
      <c r="P90"/>
      <c r="Q90"/>
      <c r="R90"/>
      <c r="T90"/>
      <c r="U90"/>
      <c r="V90"/>
      <c r="W90"/>
    </row>
    <row r="91" spans="1:23" ht="14">
      <c r="B91" s="5">
        <v>6</v>
      </c>
      <c r="D91" s="6">
        <v>1124</v>
      </c>
      <c r="G91" s="8"/>
      <c r="H91" s="8" cm="1">
        <f t="array" ref="H91">INDEX($O$4:$Q$10,B91,3)</f>
        <v>0.80766019565621949</v>
      </c>
      <c r="I91" s="8">
        <f t="shared" si="19"/>
        <v>1391.6743774735069</v>
      </c>
      <c r="J91" s="32">
        <v>90</v>
      </c>
      <c r="K91" s="8">
        <f t="shared" si="17"/>
        <v>1468.5916319843943</v>
      </c>
      <c r="L91" s="8">
        <f t="shared" si="18"/>
        <v>1186.1230048276027</v>
      </c>
      <c r="M91" s="42">
        <f t="shared" si="16"/>
        <v>1186.1230048276027</v>
      </c>
      <c r="N91" s="8"/>
      <c r="P91"/>
      <c r="Q91"/>
      <c r="R91"/>
      <c r="T91"/>
      <c r="U91"/>
      <c r="V91"/>
      <c r="W91"/>
    </row>
    <row r="92" spans="1:23" ht="14">
      <c r="B92" s="5">
        <v>7</v>
      </c>
      <c r="D92" s="6">
        <v>1074</v>
      </c>
      <c r="G92" s="8"/>
      <c r="H92" s="8" cm="1">
        <f t="array" ref="H92">INDEX($O$4:$Q$10,B92,3)</f>
        <v>0.89280786774842857</v>
      </c>
      <c r="I92" s="8">
        <f t="shared" si="19"/>
        <v>1202.946388351751</v>
      </c>
      <c r="J92" s="32">
        <v>91</v>
      </c>
      <c r="K92" s="8">
        <f t="shared" si="17"/>
        <v>1469.7848180579238</v>
      </c>
      <c r="L92" s="8">
        <f t="shared" si="18"/>
        <v>1312.2354494593069</v>
      </c>
      <c r="M92" s="42">
        <f t="shared" si="16"/>
        <v>1312.2354494593069</v>
      </c>
      <c r="N92" s="8"/>
      <c r="P92"/>
      <c r="Q92"/>
      <c r="R92"/>
      <c r="T92"/>
      <c r="U92"/>
      <c r="V92"/>
      <c r="W92"/>
    </row>
    <row r="93" spans="1:23" ht="14">
      <c r="A93" s="5">
        <v>14</v>
      </c>
      <c r="B93" s="5">
        <v>1</v>
      </c>
      <c r="D93" s="6">
        <v>1839</v>
      </c>
      <c r="G93" s="8"/>
      <c r="H93" s="8" cm="1">
        <f t="array" ref="H93">INDEX($O$4:$Q$10,B93,3)</f>
        <v>1.2334812848583319</v>
      </c>
      <c r="I93" s="8">
        <f t="shared" si="19"/>
        <v>1490.9022314118154</v>
      </c>
      <c r="J93" s="32">
        <v>92</v>
      </c>
      <c r="K93" s="8">
        <f t="shared" si="17"/>
        <v>1470.9780041314532</v>
      </c>
      <c r="L93" s="8">
        <f t="shared" si="18"/>
        <v>1814.4238385344095</v>
      </c>
      <c r="M93" s="42">
        <f t="shared" si="16"/>
        <v>1814.4238385344095</v>
      </c>
      <c r="N93" s="8"/>
      <c r="P93"/>
      <c r="Q93"/>
      <c r="R93"/>
      <c r="T93"/>
      <c r="U93"/>
      <c r="V93"/>
      <c r="W93"/>
    </row>
    <row r="94" spans="1:23" ht="14">
      <c r="B94" s="5">
        <v>2</v>
      </c>
      <c r="D94" s="6">
        <v>1862</v>
      </c>
      <c r="G94" s="8"/>
      <c r="H94" s="8" cm="1">
        <f t="array" ref="H94">INDEX($O$4:$Q$10,B94,3)</f>
        <v>0.91888758010548444</v>
      </c>
      <c r="I94" s="8">
        <f t="shared" si="19"/>
        <v>2026.3632247442611</v>
      </c>
      <c r="J94" s="32">
        <v>93</v>
      </c>
      <c r="K94" s="8">
        <f t="shared" si="17"/>
        <v>1472.1711902049828</v>
      </c>
      <c r="L94" s="8">
        <f t="shared" si="18"/>
        <v>1352.7598224684675</v>
      </c>
      <c r="M94" s="42">
        <f t="shared" si="16"/>
        <v>1352.7598224684675</v>
      </c>
      <c r="N94" s="8"/>
      <c r="P94"/>
      <c r="Q94"/>
      <c r="R94"/>
      <c r="T94"/>
      <c r="U94"/>
      <c r="V94"/>
      <c r="W94"/>
    </row>
    <row r="95" spans="1:23" ht="14">
      <c r="B95" s="5">
        <v>3</v>
      </c>
      <c r="D95" s="6">
        <v>1886</v>
      </c>
      <c r="G95" s="8"/>
      <c r="H95" s="8" cm="1">
        <f t="array" ref="H95">INDEX($O$4:$Q$10,B95,3)</f>
        <v>1.0631211284931448</v>
      </c>
      <c r="I95" s="8">
        <f t="shared" si="19"/>
        <v>1774.0217454554722</v>
      </c>
      <c r="J95" s="32">
        <v>94</v>
      </c>
      <c r="K95" s="8">
        <f t="shared" si="17"/>
        <v>1473.3643762785123</v>
      </c>
      <c r="L95" s="8">
        <f t="shared" si="18"/>
        <v>1566.3647983908104</v>
      </c>
      <c r="M95" s="42">
        <f t="shared" si="16"/>
        <v>1566.3647983908104</v>
      </c>
      <c r="N95" s="8"/>
      <c r="P95"/>
      <c r="Q95"/>
      <c r="R95"/>
      <c r="T95"/>
      <c r="U95"/>
      <c r="V95"/>
      <c r="W95"/>
    </row>
    <row r="96" spans="1:23" ht="14">
      <c r="B96" s="5">
        <v>4</v>
      </c>
      <c r="D96" s="6">
        <v>1696</v>
      </c>
      <c r="G96" s="8"/>
      <c r="H96" s="8" cm="1">
        <f t="array" ref="H96">INDEX($O$4:$Q$10,B96,3)</f>
        <v>1.0767892672425037</v>
      </c>
      <c r="I96" s="8">
        <f t="shared" si="19"/>
        <v>1575.0528460812043</v>
      </c>
      <c r="J96" s="32">
        <v>95</v>
      </c>
      <c r="K96" s="8">
        <f t="shared" si="17"/>
        <v>1474.5575623520417</v>
      </c>
      <c r="L96" s="8">
        <f t="shared" si="18"/>
        <v>1587.7877570719475</v>
      </c>
      <c r="M96" s="42">
        <f t="shared" si="16"/>
        <v>1587.7877570719475</v>
      </c>
      <c r="N96" s="8"/>
      <c r="P96"/>
      <c r="Q96"/>
      <c r="R96"/>
      <c r="T96"/>
      <c r="U96"/>
      <c r="V96"/>
      <c r="W96"/>
    </row>
    <row r="97" spans="1:23" ht="14">
      <c r="B97" s="5">
        <v>5</v>
      </c>
      <c r="D97" s="6">
        <v>1002</v>
      </c>
      <c r="G97" s="8"/>
      <c r="H97" s="8" cm="1">
        <f t="array" ref="H97">INDEX($O$4:$Q$10,B97,3)</f>
        <v>0.98929517644114162</v>
      </c>
      <c r="I97" s="8">
        <f t="shared" si="19"/>
        <v>1012.8422980940454</v>
      </c>
      <c r="J97" s="32">
        <v>96</v>
      </c>
      <c r="K97" s="8">
        <f t="shared" si="17"/>
        <v>1475.7507484255711</v>
      </c>
      <c r="L97" s="8">
        <f t="shared" si="18"/>
        <v>1459.9530970468222</v>
      </c>
      <c r="M97" s="42">
        <f t="shared" si="16"/>
        <v>1459.9530970468222</v>
      </c>
      <c r="N97" s="8"/>
      <c r="P97"/>
      <c r="Q97"/>
      <c r="R97"/>
      <c r="T97"/>
      <c r="U97"/>
      <c r="V97"/>
      <c r="W97"/>
    </row>
    <row r="98" spans="1:23" ht="14">
      <c r="B98" s="5">
        <v>6</v>
      </c>
      <c r="D98" s="6">
        <v>794</v>
      </c>
      <c r="G98" s="8"/>
      <c r="H98" s="8" cm="1">
        <f t="array" ref="H98">INDEX($O$4:$Q$10,B98,3)</f>
        <v>0.80766019565621949</v>
      </c>
      <c r="I98" s="8">
        <f t="shared" si="19"/>
        <v>983.08670437185447</v>
      </c>
      <c r="J98" s="32">
        <v>97</v>
      </c>
      <c r="K98" s="8">
        <f t="shared" si="17"/>
        <v>1476.9439344991008</v>
      </c>
      <c r="L98" s="8">
        <f t="shared" si="18"/>
        <v>1192.8688271108103</v>
      </c>
      <c r="M98" s="42">
        <f t="shared" si="16"/>
        <v>1192.8688271108103</v>
      </c>
      <c r="N98" s="8"/>
      <c r="P98"/>
      <c r="Q98"/>
      <c r="R98"/>
      <c r="T98"/>
      <c r="U98"/>
      <c r="V98"/>
      <c r="W98"/>
    </row>
    <row r="99" spans="1:23">
      <c r="B99" s="5">
        <v>7</v>
      </c>
      <c r="D99" s="6">
        <v>1106</v>
      </c>
      <c r="G99" s="8"/>
      <c r="H99" s="8" cm="1">
        <f t="array" ref="H99">INDEX($O$4:$Q$10,B99,3)</f>
        <v>0.89280786774842857</v>
      </c>
      <c r="I99" s="8">
        <f t="shared" si="19"/>
        <v>1238.7883664031999</v>
      </c>
      <c r="J99" s="32">
        <v>98</v>
      </c>
      <c r="K99" s="8">
        <f t="shared" si="17"/>
        <v>1478.1371205726302</v>
      </c>
      <c r="L99" s="8">
        <f t="shared" si="18"/>
        <v>1319.692450858252</v>
      </c>
      <c r="M99" s="42">
        <f t="shared" si="16"/>
        <v>1319.692450858252</v>
      </c>
      <c r="N99" s="8"/>
      <c r="Q99" s="9"/>
      <c r="R99" s="8"/>
      <c r="T99" s="8"/>
      <c r="U99" s="10"/>
      <c r="V99" s="9"/>
      <c r="W99" s="8"/>
    </row>
    <row r="100" spans="1:23">
      <c r="E100" s="7"/>
      <c r="F100" s="7"/>
      <c r="G100" s="8"/>
      <c r="H100" s="8"/>
      <c r="I100" s="8"/>
      <c r="P100" s="8"/>
    </row>
    <row r="101" spans="1:23" ht="15">
      <c r="A101" s="17" t="s">
        <v>14</v>
      </c>
      <c r="E101" s="7"/>
      <c r="F101" s="7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23" ht="14">
      <c r="B102" s="15" t="s">
        <v>6</v>
      </c>
      <c r="E102" s="7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23" ht="14">
      <c r="B103" s="15" t="s">
        <v>7</v>
      </c>
      <c r="E103" s="7"/>
      <c r="F103" s="7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23" ht="14">
      <c r="B104" s="15" t="s">
        <v>8</v>
      </c>
      <c r="E104" s="7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23" ht="14">
      <c r="B105" s="15" t="s">
        <v>9</v>
      </c>
      <c r="E105" s="7"/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23" ht="14">
      <c r="B106" s="15" t="s">
        <v>10</v>
      </c>
      <c r="E106" s="7"/>
      <c r="F106" s="7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23" ht="14">
      <c r="B107" s="15" t="s">
        <v>11</v>
      </c>
      <c r="E107" s="7"/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23" ht="14">
      <c r="B108" s="15" t="s">
        <v>12</v>
      </c>
      <c r="E108" s="7"/>
      <c r="F108" s="7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23">
      <c r="E109" s="7"/>
      <c r="F109" s="7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>
      <c r="E110" s="7"/>
      <c r="F110" s="7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23">
      <c r="A111" s="5" t="s">
        <v>15</v>
      </c>
      <c r="F111" s="16"/>
      <c r="P111" s="14"/>
    </row>
    <row r="112" spans="1:23">
      <c r="E112" s="16"/>
      <c r="F112" s="16"/>
    </row>
    <row r="113" spans="5:6">
      <c r="E113" s="16"/>
      <c r="F113" s="16"/>
    </row>
    <row r="114" spans="5:6">
      <c r="E114" s="16"/>
      <c r="F114" s="16"/>
    </row>
    <row r="115" spans="5:6">
      <c r="E115" s="16"/>
      <c r="F115" s="16"/>
    </row>
    <row r="116" spans="5:6">
      <c r="E116" s="16"/>
      <c r="F116" s="16"/>
    </row>
    <row r="117" spans="5:6">
      <c r="E117" s="16"/>
      <c r="F117" s="16"/>
    </row>
    <row r="118" spans="5:6">
      <c r="E118" s="16"/>
      <c r="F118" s="16"/>
    </row>
    <row r="119" spans="5:6">
      <c r="E119" s="16"/>
      <c r="F119" s="16"/>
    </row>
  </sheetData>
  <pageMargins left="0.75" right="0.75" top="1" bottom="1" header="0.5" footer="0.5"/>
  <pageSetup orientation="portrait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F18E-1CF8-4835-9B69-817B4706E42E}">
  <sheetPr syncVertical="1" syncRef="A1" transitionEvaluation="1"/>
  <dimension ref="A1:AG137"/>
  <sheetViews>
    <sheetView zoomScale="200" zoomScaleNormal="64" workbookViewId="0">
      <selection activeCell="L2" sqref="L2"/>
    </sheetView>
  </sheetViews>
  <sheetFormatPr baseColWidth="10" defaultColWidth="9.6640625" defaultRowHeight="13"/>
  <cols>
    <col min="1" max="1" width="7.6640625" style="5" bestFit="1" customWidth="1"/>
    <col min="2" max="2" width="12.33203125" style="5" bestFit="1" customWidth="1"/>
    <col min="3" max="3" width="9.1640625" style="6" customWidth="1"/>
    <col min="4" max="4" width="10.5" style="6" customWidth="1"/>
    <col min="5" max="6" width="10" style="13" customWidth="1"/>
    <col min="7" max="7" width="11.1640625" style="5" customWidth="1"/>
    <col min="8" max="8" width="9.6640625" style="5"/>
    <col min="9" max="9" width="20" style="5" customWidth="1"/>
    <col min="10" max="10" width="15.6640625" style="5" customWidth="1"/>
    <col min="11" max="11" width="15.83203125" style="5" customWidth="1"/>
    <col min="12" max="13" width="9.6640625" style="5"/>
    <col min="14" max="14" width="17.1640625" style="5" customWidth="1"/>
    <col min="15" max="15" width="16.1640625" style="5" customWidth="1"/>
    <col min="16" max="16" width="14.1640625" style="5" customWidth="1"/>
    <col min="17" max="17" width="14.33203125" style="5" customWidth="1"/>
    <col min="18" max="16384" width="9.6640625" style="5"/>
  </cols>
  <sheetData>
    <row r="1" spans="1:33" s="39" customFormat="1" ht="30">
      <c r="A1" s="3" t="s">
        <v>0</v>
      </c>
      <c r="B1" s="3" t="s">
        <v>13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61</v>
      </c>
      <c r="I1" s="38"/>
      <c r="M1" s="38"/>
      <c r="AA1" s="41"/>
      <c r="AD1" s="41"/>
      <c r="AG1" s="41"/>
    </row>
    <row r="2" spans="1:33" ht="14">
      <c r="A2" s="5">
        <v>1</v>
      </c>
      <c r="B2" s="5">
        <v>1</v>
      </c>
      <c r="C2" s="6">
        <v>1470</v>
      </c>
      <c r="D2" s="6">
        <v>1512</v>
      </c>
      <c r="E2" s="7">
        <f t="shared" ref="E2:E65" si="0">C2/D2</f>
        <v>0.97222222222222221</v>
      </c>
      <c r="F2" s="7">
        <v>0.86477254160930794</v>
      </c>
      <c r="G2" s="8">
        <f>$J$18+$J$19*D2+$J$20*E2+$J$21*F2</f>
        <v>1456.6319661171826</v>
      </c>
      <c r="H2" s="8"/>
      <c r="I2" t="s">
        <v>27</v>
      </c>
      <c r="J2"/>
      <c r="K2" t="s">
        <v>52</v>
      </c>
      <c r="L2" s="60">
        <f>SUMXMY2(B2:B88,C2:C88)/COUNT(G2:G88)</f>
        <v>2346268.6436781608</v>
      </c>
      <c r="M2"/>
      <c r="N2"/>
      <c r="O2"/>
      <c r="P2"/>
      <c r="Q2"/>
      <c r="Z2" s="11"/>
      <c r="AA2" s="12"/>
      <c r="AD2" s="10"/>
      <c r="AG2" s="10"/>
    </row>
    <row r="3" spans="1:33" ht="15" thickBot="1">
      <c r="B3" s="5">
        <v>2</v>
      </c>
      <c r="C3" s="6">
        <v>870</v>
      </c>
      <c r="D3" s="6">
        <v>864</v>
      </c>
      <c r="E3" s="7">
        <f t="shared" si="0"/>
        <v>1.0069444444444444</v>
      </c>
      <c r="F3" s="7">
        <v>0.91058524219765746</v>
      </c>
      <c r="G3" s="8">
        <f t="shared" ref="G3:G66" si="1">$J$18+$J$19*D3+$J$20*E3+$J$21*F3</f>
        <v>848.55214341146063</v>
      </c>
      <c r="H3" s="8"/>
      <c r="I3"/>
      <c r="J3"/>
      <c r="K3"/>
      <c r="L3"/>
      <c r="M3"/>
      <c r="N3"/>
      <c r="O3"/>
      <c r="P3"/>
      <c r="Q3"/>
      <c r="AA3" s="10"/>
      <c r="AD3" s="10"/>
      <c r="AG3" s="10"/>
    </row>
    <row r="4" spans="1:33" ht="14">
      <c r="B4" s="5">
        <v>3</v>
      </c>
      <c r="C4" s="6">
        <v>986</v>
      </c>
      <c r="D4" s="6">
        <v>827</v>
      </c>
      <c r="E4" s="7">
        <f t="shared" si="0"/>
        <v>1.1922611850060461</v>
      </c>
      <c r="F4" s="7">
        <v>0.97288319361211051</v>
      </c>
      <c r="G4" s="8">
        <f t="shared" si="1"/>
        <v>1006.5065840317311</v>
      </c>
      <c r="H4" s="8"/>
      <c r="I4" s="35" t="s">
        <v>28</v>
      </c>
      <c r="J4" s="35"/>
      <c r="K4"/>
      <c r="L4"/>
      <c r="M4"/>
      <c r="N4"/>
      <c r="O4"/>
      <c r="P4"/>
      <c r="Q4"/>
      <c r="AA4" s="10"/>
      <c r="AC4" s="11"/>
      <c r="AD4" s="12"/>
      <c r="AG4" s="10"/>
    </row>
    <row r="5" spans="1:33" ht="14">
      <c r="B5" s="5">
        <v>4</v>
      </c>
      <c r="C5" s="6">
        <v>1247</v>
      </c>
      <c r="D5" s="6">
        <v>952</v>
      </c>
      <c r="E5" s="7">
        <f t="shared" si="0"/>
        <v>1.3098739495798319</v>
      </c>
      <c r="F5" s="7">
        <v>1.0125249125445135</v>
      </c>
      <c r="G5" s="8">
        <f t="shared" si="1"/>
        <v>1255.5859791756584</v>
      </c>
      <c r="H5" s="8"/>
      <c r="I5" t="s">
        <v>29</v>
      </c>
      <c r="J5">
        <v>0.98375676689075886</v>
      </c>
      <c r="K5"/>
      <c r="L5"/>
      <c r="M5"/>
      <c r="N5"/>
      <c r="O5"/>
      <c r="P5"/>
      <c r="Q5"/>
      <c r="AA5" s="10"/>
      <c r="AD5" s="10"/>
      <c r="AG5" s="10"/>
    </row>
    <row r="6" spans="1:33" ht="14">
      <c r="B6" s="5">
        <v>5</v>
      </c>
      <c r="C6" s="6">
        <v>1109</v>
      </c>
      <c r="D6" s="6">
        <v>740</v>
      </c>
      <c r="E6" s="7">
        <f t="shared" si="0"/>
        <v>1.4986486486486486</v>
      </c>
      <c r="F6" s="7">
        <v>1.067881308670606</v>
      </c>
      <c r="G6" s="8">
        <f t="shared" si="1"/>
        <v>1240.6358092000737</v>
      </c>
      <c r="H6" s="8"/>
      <c r="I6" t="s">
        <v>30</v>
      </c>
      <c r="J6">
        <v>0.96777737640335892</v>
      </c>
      <c r="K6"/>
      <c r="L6"/>
      <c r="M6"/>
      <c r="N6"/>
      <c r="O6"/>
      <c r="P6"/>
      <c r="Q6"/>
      <c r="AA6" s="10"/>
      <c r="AD6" s="10"/>
      <c r="AG6" s="10"/>
    </row>
    <row r="7" spans="1:33" ht="14">
      <c r="B7" s="5">
        <v>6</v>
      </c>
      <c r="C7" s="6">
        <v>1197</v>
      </c>
      <c r="D7" s="6">
        <v>908</v>
      </c>
      <c r="E7" s="7">
        <f t="shared" si="0"/>
        <v>1.3182819383259912</v>
      </c>
      <c r="F7" s="7">
        <v>1.1227265356633715</v>
      </c>
      <c r="G7" s="8">
        <f t="shared" si="1"/>
        <v>1235.5570997876218</v>
      </c>
      <c r="H7" s="8"/>
      <c r="I7" t="s">
        <v>31</v>
      </c>
      <c r="J7">
        <v>0.96661270326131166</v>
      </c>
      <c r="K7"/>
      <c r="L7"/>
      <c r="M7"/>
      <c r="N7"/>
      <c r="O7"/>
      <c r="P7"/>
      <c r="Q7"/>
      <c r="AA7" s="10"/>
      <c r="AD7" s="10"/>
      <c r="AG7" s="10"/>
    </row>
    <row r="8" spans="1:33" ht="14">
      <c r="B8" s="5">
        <v>7</v>
      </c>
      <c r="C8" s="6">
        <v>1500</v>
      </c>
      <c r="D8" s="6">
        <v>1311</v>
      </c>
      <c r="E8" s="7">
        <f t="shared" si="0"/>
        <v>1.1441647597254005</v>
      </c>
      <c r="F8" s="7">
        <v>1.0486262657024321</v>
      </c>
      <c r="G8" s="8">
        <f t="shared" si="1"/>
        <v>1454.0093326628771</v>
      </c>
      <c r="H8" s="8"/>
      <c r="I8" t="s">
        <v>32</v>
      </c>
      <c r="J8">
        <v>57.176382010119696</v>
      </c>
      <c r="K8"/>
      <c r="L8"/>
      <c r="M8"/>
      <c r="N8"/>
      <c r="O8"/>
      <c r="P8"/>
      <c r="Q8"/>
      <c r="AA8" s="10"/>
      <c r="AD8" s="10"/>
      <c r="AF8" s="11"/>
      <c r="AG8" s="12"/>
    </row>
    <row r="9" spans="1:33" ht="15" thickBot="1">
      <c r="A9" s="5">
        <v>2</v>
      </c>
      <c r="B9" s="5">
        <v>1</v>
      </c>
      <c r="C9" s="6">
        <v>1854</v>
      </c>
      <c r="D9" s="6">
        <v>2034</v>
      </c>
      <c r="E9" s="7">
        <f t="shared" si="0"/>
        <v>0.91150442477876104</v>
      </c>
      <c r="F9" s="7">
        <v>0.86477254160930794</v>
      </c>
      <c r="G9" s="8">
        <f t="shared" si="1"/>
        <v>1918.8012496090794</v>
      </c>
      <c r="H9" s="8"/>
      <c r="I9" s="33" t="s">
        <v>33</v>
      </c>
      <c r="J9" s="33">
        <v>87</v>
      </c>
      <c r="K9"/>
      <c r="L9"/>
      <c r="M9"/>
      <c r="N9"/>
      <c r="O9"/>
      <c r="P9"/>
      <c r="Q9"/>
      <c r="AA9" s="10"/>
      <c r="AD9" s="10"/>
      <c r="AG9" s="10"/>
    </row>
    <row r="10" spans="1:33" ht="14">
      <c r="B10" s="5">
        <v>2</v>
      </c>
      <c r="C10" s="6">
        <v>1489</v>
      </c>
      <c r="D10" s="6">
        <v>1584</v>
      </c>
      <c r="E10" s="7">
        <f t="shared" si="0"/>
        <v>0.94002525252525249</v>
      </c>
      <c r="F10" s="7">
        <v>0.91058524219765746</v>
      </c>
      <c r="G10" s="8">
        <f t="shared" si="1"/>
        <v>1502.9373302331649</v>
      </c>
      <c r="H10" s="8"/>
      <c r="I10"/>
      <c r="J10"/>
      <c r="K10"/>
      <c r="L10"/>
      <c r="M10"/>
      <c r="N10"/>
      <c r="O10"/>
      <c r="P10"/>
      <c r="Q10"/>
      <c r="AA10" s="10"/>
      <c r="AD10" s="10"/>
      <c r="AG10" s="10"/>
    </row>
    <row r="11" spans="1:33" ht="15" thickBot="1">
      <c r="B11" s="5">
        <v>3</v>
      </c>
      <c r="C11" s="6">
        <v>1792</v>
      </c>
      <c r="D11" s="6">
        <v>1682</v>
      </c>
      <c r="E11" s="7">
        <f t="shared" si="0"/>
        <v>1.0653983353151011</v>
      </c>
      <c r="F11" s="7">
        <v>0.97288319361211051</v>
      </c>
      <c r="G11" s="8">
        <f t="shared" si="1"/>
        <v>1735.9650768830547</v>
      </c>
      <c r="H11" s="8"/>
      <c r="I11" t="s">
        <v>34</v>
      </c>
      <c r="J11"/>
      <c r="K11"/>
      <c r="L11"/>
      <c r="M11"/>
      <c r="N11"/>
      <c r="O11"/>
      <c r="P11"/>
      <c r="Q11"/>
    </row>
    <row r="12" spans="1:33" ht="14">
      <c r="B12" s="5">
        <v>4</v>
      </c>
      <c r="C12" s="6">
        <v>1708</v>
      </c>
      <c r="D12" s="6">
        <v>1684</v>
      </c>
      <c r="E12" s="7">
        <f t="shared" si="0"/>
        <v>1.0142517814726841</v>
      </c>
      <c r="F12" s="7">
        <v>1.0125249125445135</v>
      </c>
      <c r="G12" s="8">
        <f t="shared" si="1"/>
        <v>1692.1970048614917</v>
      </c>
      <c r="H12" s="8"/>
      <c r="I12" s="34"/>
      <c r="J12" s="34" t="s">
        <v>38</v>
      </c>
      <c r="K12" s="34" t="s">
        <v>39</v>
      </c>
      <c r="L12" s="34" t="s">
        <v>40</v>
      </c>
      <c r="M12" s="34" t="s">
        <v>41</v>
      </c>
      <c r="N12" s="34" t="s">
        <v>42</v>
      </c>
      <c r="O12"/>
      <c r="P12"/>
      <c r="Q12"/>
    </row>
    <row r="13" spans="1:33" ht="14">
      <c r="B13" s="5">
        <v>5</v>
      </c>
      <c r="C13" s="6">
        <v>1787</v>
      </c>
      <c r="D13" s="6">
        <v>1600</v>
      </c>
      <c r="E13" s="7">
        <f t="shared" si="0"/>
        <v>1.1168750000000001</v>
      </c>
      <c r="F13" s="7">
        <v>1.067881308670606</v>
      </c>
      <c r="G13" s="8">
        <f t="shared" si="1"/>
        <v>1718.9706567805531</v>
      </c>
      <c r="H13" s="8"/>
      <c r="I13" t="s">
        <v>35</v>
      </c>
      <c r="J13">
        <v>3</v>
      </c>
      <c r="K13">
        <v>8149406.8705496714</v>
      </c>
      <c r="L13">
        <v>2716468.9568498903</v>
      </c>
      <c r="M13">
        <v>830.94332775820055</v>
      </c>
      <c r="N13">
        <v>8.8533420730477567E-62</v>
      </c>
      <c r="O13"/>
      <c r="P13"/>
      <c r="Q13"/>
    </row>
    <row r="14" spans="1:33" ht="14">
      <c r="B14" s="5">
        <v>6</v>
      </c>
      <c r="C14" s="6">
        <v>1314</v>
      </c>
      <c r="D14" s="6">
        <v>1077</v>
      </c>
      <c r="E14" s="7">
        <f t="shared" si="0"/>
        <v>1.2200557103064067</v>
      </c>
      <c r="F14" s="7">
        <v>1.1227265356633715</v>
      </c>
      <c r="G14" s="8">
        <f t="shared" si="1"/>
        <v>1306.2407654894728</v>
      </c>
      <c r="H14" s="8"/>
      <c r="I14" t="s">
        <v>36</v>
      </c>
      <c r="J14">
        <v>83</v>
      </c>
      <c r="K14">
        <v>271338.50876067253</v>
      </c>
      <c r="L14">
        <v>3269.138659767139</v>
      </c>
      <c r="M14"/>
      <c r="N14"/>
      <c r="O14"/>
      <c r="P14"/>
      <c r="Q14"/>
    </row>
    <row r="15" spans="1:33" ht="15" thickBot="1">
      <c r="B15" s="5">
        <v>7</v>
      </c>
      <c r="C15" s="6">
        <v>1136</v>
      </c>
      <c r="D15" s="6">
        <v>956</v>
      </c>
      <c r="E15" s="7">
        <f t="shared" si="0"/>
        <v>1.1882845188284519</v>
      </c>
      <c r="F15" s="7">
        <v>1.0486262657024321</v>
      </c>
      <c r="G15" s="8">
        <f t="shared" si="1"/>
        <v>1142.5393846327329</v>
      </c>
      <c r="H15" s="8"/>
      <c r="I15" s="33" t="s">
        <v>21</v>
      </c>
      <c r="J15" s="33">
        <v>86</v>
      </c>
      <c r="K15" s="33">
        <v>8420745.3793103434</v>
      </c>
      <c r="L15" s="33"/>
      <c r="M15" s="33"/>
      <c r="N15" s="33"/>
      <c r="O15"/>
      <c r="P15"/>
      <c r="Q15"/>
    </row>
    <row r="16" spans="1:33" ht="15" thickBot="1">
      <c r="A16" s="5">
        <v>3</v>
      </c>
      <c r="B16" s="5">
        <v>1</v>
      </c>
      <c r="C16" s="6">
        <v>1537</v>
      </c>
      <c r="D16" s="6">
        <v>1455</v>
      </c>
      <c r="E16" s="7">
        <f t="shared" si="0"/>
        <v>1.0563573883161512</v>
      </c>
      <c r="F16" s="7">
        <v>0.86477254160930794</v>
      </c>
      <c r="G16" s="8">
        <f t="shared" si="1"/>
        <v>1484.0424629320328</v>
      </c>
      <c r="H16" s="8"/>
      <c r="I16"/>
      <c r="J16"/>
      <c r="K16"/>
      <c r="L16"/>
      <c r="M16"/>
      <c r="N16"/>
      <c r="O16"/>
      <c r="P16"/>
      <c r="Q16"/>
    </row>
    <row r="17" spans="1:22" ht="14">
      <c r="B17" s="5">
        <v>2</v>
      </c>
      <c r="C17" s="6">
        <v>1132</v>
      </c>
      <c r="D17" s="6">
        <v>1001</v>
      </c>
      <c r="E17" s="7">
        <f t="shared" si="0"/>
        <v>1.1308691308691308</v>
      </c>
      <c r="F17" s="7">
        <v>0.91058524219765746</v>
      </c>
      <c r="G17" s="8">
        <f t="shared" si="1"/>
        <v>1110.3812846869309</v>
      </c>
      <c r="H17" s="8"/>
      <c r="I17" s="34"/>
      <c r="J17" s="34" t="s">
        <v>43</v>
      </c>
      <c r="K17" s="34" t="s">
        <v>32</v>
      </c>
      <c r="L17" s="34" t="s">
        <v>44</v>
      </c>
      <c r="M17" s="34" t="s">
        <v>45</v>
      </c>
      <c r="N17" s="34" t="s">
        <v>46</v>
      </c>
      <c r="O17" s="34" t="s">
        <v>47</v>
      </c>
      <c r="P17" s="34" t="s">
        <v>48</v>
      </c>
      <c r="Q17" s="34" t="s">
        <v>49</v>
      </c>
    </row>
    <row r="18" spans="1:22" ht="14">
      <c r="B18" s="5">
        <v>3</v>
      </c>
      <c r="C18" s="6">
        <v>1368</v>
      </c>
      <c r="D18" s="6">
        <v>1131</v>
      </c>
      <c r="E18" s="7">
        <f t="shared" si="0"/>
        <v>1.209549071618037</v>
      </c>
      <c r="F18" s="7">
        <v>0.97288319361211051</v>
      </c>
      <c r="G18" s="8">
        <f t="shared" si="1"/>
        <v>1328.563913909956</v>
      </c>
      <c r="H18" s="8"/>
      <c r="I18" t="s">
        <v>37</v>
      </c>
      <c r="J18">
        <v>-1158.2626824641704</v>
      </c>
      <c r="K18">
        <v>99.53096573991759</v>
      </c>
      <c r="L18">
        <v>-11.637209323285417</v>
      </c>
      <c r="M18">
        <v>4.0044211338121858E-19</v>
      </c>
      <c r="N18">
        <v>-1356.2257702028587</v>
      </c>
      <c r="O18">
        <v>-960.29959472548217</v>
      </c>
      <c r="P18">
        <v>-1356.2257702028587</v>
      </c>
      <c r="Q18">
        <v>-960.29959472548217</v>
      </c>
    </row>
    <row r="19" spans="1:22" ht="14">
      <c r="B19" s="5">
        <v>4</v>
      </c>
      <c r="C19" s="6">
        <v>1488</v>
      </c>
      <c r="D19" s="6">
        <v>1151</v>
      </c>
      <c r="E19" s="7">
        <f t="shared" si="0"/>
        <v>1.2927888792354474</v>
      </c>
      <c r="F19" s="7">
        <v>1.0125249125445135</v>
      </c>
      <c r="G19" s="8">
        <f t="shared" si="1"/>
        <v>1437.8681988687454</v>
      </c>
      <c r="H19" s="8"/>
      <c r="I19" t="s">
        <v>2</v>
      </c>
      <c r="J19">
        <v>1.0022579708481469</v>
      </c>
      <c r="K19">
        <v>2.3732593078039745E-2</v>
      </c>
      <c r="L19">
        <v>42.231287898141936</v>
      </c>
      <c r="M19">
        <v>6.998242762767999E-58</v>
      </c>
      <c r="N19">
        <v>0.95505479773666235</v>
      </c>
      <c r="O19">
        <v>1.0494611439596315</v>
      </c>
      <c r="P19">
        <v>0.95505479773666235</v>
      </c>
      <c r="Q19">
        <v>1.0494611439596315</v>
      </c>
    </row>
    <row r="20" spans="1:22" ht="14">
      <c r="B20" s="5">
        <v>5</v>
      </c>
      <c r="C20" s="6">
        <v>1392</v>
      </c>
      <c r="D20" s="6">
        <v>942</v>
      </c>
      <c r="E20" s="7">
        <f t="shared" si="0"/>
        <v>1.4777070063694266</v>
      </c>
      <c r="F20" s="7">
        <v>1.067881308670606</v>
      </c>
      <c r="G20" s="8">
        <f t="shared" si="1"/>
        <v>1422.0497107877377</v>
      </c>
      <c r="H20" s="8"/>
      <c r="I20" t="s">
        <v>3</v>
      </c>
      <c r="J20">
        <v>1004.8022138425956</v>
      </c>
      <c r="K20">
        <v>69.668345175846071</v>
      </c>
      <c r="L20">
        <v>14.422650793648524</v>
      </c>
      <c r="M20">
        <v>2.5198435081760707E-24</v>
      </c>
      <c r="N20">
        <v>866.23467733647738</v>
      </c>
      <c r="O20">
        <v>1143.3697503487138</v>
      </c>
      <c r="P20">
        <v>866.23467733647738</v>
      </c>
      <c r="Q20">
        <v>1143.3697503487138</v>
      </c>
    </row>
    <row r="21" spans="1:22" ht="15" thickBot="1">
      <c r="B21" s="5">
        <v>6</v>
      </c>
      <c r="C21" s="6">
        <v>1321</v>
      </c>
      <c r="D21" s="6">
        <v>884</v>
      </c>
      <c r="E21" s="7">
        <f t="shared" si="0"/>
        <v>1.494343891402715</v>
      </c>
      <c r="F21" s="7">
        <v>1.1227265356633715</v>
      </c>
      <c r="G21" s="8">
        <f t="shared" si="1"/>
        <v>1388.4103487122095</v>
      </c>
      <c r="H21" s="8"/>
      <c r="I21" s="33" t="s">
        <v>4</v>
      </c>
      <c r="J21" s="33">
        <v>141.75930608870127</v>
      </c>
      <c r="K21" s="33">
        <v>90.45797043391029</v>
      </c>
      <c r="L21" s="33">
        <v>1.5671289706004665</v>
      </c>
      <c r="M21" s="33">
        <v>0.12088937699947047</v>
      </c>
      <c r="N21" s="33">
        <v>-38.157958900620386</v>
      </c>
      <c r="O21" s="33">
        <v>321.6765710780229</v>
      </c>
      <c r="P21" s="33">
        <v>-38.157958900620386</v>
      </c>
      <c r="Q21" s="33">
        <v>321.6765710780229</v>
      </c>
    </row>
    <row r="22" spans="1:22" ht="14">
      <c r="B22" s="5">
        <v>7</v>
      </c>
      <c r="C22" s="6">
        <v>1469</v>
      </c>
      <c r="D22" s="6">
        <v>1315</v>
      </c>
      <c r="E22" s="7">
        <f t="shared" si="0"/>
        <v>1.1171102661596959</v>
      </c>
      <c r="F22" s="7">
        <v>1.0486262657024321</v>
      </c>
      <c r="G22" s="8">
        <f t="shared" si="1"/>
        <v>1430.8339495170592</v>
      </c>
      <c r="H22" s="8"/>
      <c r="I22"/>
      <c r="J22"/>
      <c r="K22"/>
      <c r="L22"/>
      <c r="M22"/>
      <c r="N22"/>
      <c r="O22"/>
      <c r="P22"/>
      <c r="Q22"/>
    </row>
    <row r="23" spans="1:22" ht="14">
      <c r="A23" s="5">
        <v>4</v>
      </c>
      <c r="B23" s="5">
        <v>1</v>
      </c>
      <c r="C23" s="6">
        <v>1795</v>
      </c>
      <c r="D23" s="6">
        <v>1885</v>
      </c>
      <c r="E23" s="7">
        <f t="shared" si="0"/>
        <v>0.95225464190981435</v>
      </c>
      <c r="F23" s="7">
        <v>0.86477254160930794</v>
      </c>
      <c r="G23" s="8">
        <f t="shared" si="1"/>
        <v>1810.4107203405545</v>
      </c>
      <c r="H23" s="8"/>
      <c r="I23"/>
      <c r="J23"/>
      <c r="K23"/>
      <c r="L23"/>
      <c r="M23"/>
      <c r="N23"/>
      <c r="O23"/>
      <c r="P23"/>
      <c r="Q23"/>
    </row>
    <row r="24" spans="1:22" ht="14">
      <c r="B24" s="5">
        <v>2</v>
      </c>
      <c r="C24" s="6">
        <v>1780</v>
      </c>
      <c r="D24" s="6">
        <v>1963</v>
      </c>
      <c r="E24" s="7">
        <f t="shared" si="0"/>
        <v>0.90677534386143654</v>
      </c>
      <c r="F24" s="7">
        <v>0.91058524219765746</v>
      </c>
      <c r="G24" s="8">
        <f t="shared" si="1"/>
        <v>1849.3835193491461</v>
      </c>
      <c r="H24" s="8"/>
      <c r="I24"/>
      <c r="J24"/>
      <c r="K24"/>
      <c r="L24"/>
      <c r="M24"/>
      <c r="N24"/>
      <c r="O24"/>
      <c r="P24"/>
      <c r="Q24"/>
    </row>
    <row r="25" spans="1:22" ht="14">
      <c r="B25" s="5">
        <v>3</v>
      </c>
      <c r="C25" s="6">
        <v>1841</v>
      </c>
      <c r="D25" s="6">
        <v>2006</v>
      </c>
      <c r="E25" s="7">
        <f t="shared" si="0"/>
        <v>0.91774675972083752</v>
      </c>
      <c r="F25" s="7">
        <v>0.97288319361211051</v>
      </c>
      <c r="G25" s="8">
        <f t="shared" si="1"/>
        <v>1912.3360294033912</v>
      </c>
      <c r="H25" s="8"/>
      <c r="I25" t="s">
        <v>62</v>
      </c>
      <c r="J25"/>
      <c r="K25"/>
      <c r="L25"/>
      <c r="M25"/>
      <c r="N25"/>
      <c r="O25"/>
      <c r="P25"/>
      <c r="Q25"/>
    </row>
    <row r="26" spans="1:22" ht="15" thickBot="1">
      <c r="B26" s="5">
        <v>4</v>
      </c>
      <c r="C26" s="6">
        <v>1774</v>
      </c>
      <c r="D26" s="6">
        <v>1855</v>
      </c>
      <c r="E26" s="7">
        <f t="shared" si="0"/>
        <v>0.95633423180592991</v>
      </c>
      <c r="F26" s="7">
        <v>1.0125249125445135</v>
      </c>
      <c r="G26" s="8">
        <f t="shared" si="1"/>
        <v>1805.3874357510317</v>
      </c>
      <c r="H26" s="8"/>
      <c r="I26"/>
      <c r="J26"/>
      <c r="K26"/>
      <c r="L26"/>
      <c r="M26"/>
      <c r="N26"/>
      <c r="O26"/>
      <c r="P26"/>
      <c r="Q26"/>
    </row>
    <row r="27" spans="1:22" ht="14">
      <c r="B27" s="5">
        <v>5</v>
      </c>
      <c r="C27" s="6">
        <v>1835</v>
      </c>
      <c r="D27" s="6">
        <v>1962</v>
      </c>
      <c r="E27" s="7">
        <f t="shared" si="0"/>
        <v>0.93527013251783897</v>
      </c>
      <c r="F27" s="7">
        <v>1.067881308670606</v>
      </c>
      <c r="G27" s="8">
        <f t="shared" si="1"/>
        <v>1899.3110693369154</v>
      </c>
      <c r="H27" s="8"/>
      <c r="I27" s="34" t="s">
        <v>63</v>
      </c>
      <c r="J27" s="34" t="s">
        <v>64</v>
      </c>
      <c r="K27" s="34" t="s">
        <v>65</v>
      </c>
      <c r="L27" s="34" t="s">
        <v>66</v>
      </c>
      <c r="M27"/>
      <c r="N27"/>
      <c r="O27"/>
      <c r="P27"/>
      <c r="Q27"/>
      <c r="R27"/>
      <c r="S27"/>
      <c r="T27"/>
      <c r="U27"/>
      <c r="V27"/>
    </row>
    <row r="28" spans="1:22" ht="14">
      <c r="B28" s="5">
        <v>6</v>
      </c>
      <c r="C28" s="6">
        <v>1847</v>
      </c>
      <c r="D28" s="6">
        <v>2019</v>
      </c>
      <c r="E28" s="7">
        <f t="shared" si="0"/>
        <v>0.91480931154036649</v>
      </c>
      <c r="F28" s="7">
        <v>1.1227265356633715</v>
      </c>
      <c r="G28" s="8">
        <f t="shared" si="1"/>
        <v>1943.6555167808303</v>
      </c>
      <c r="H28" s="8"/>
      <c r="I28">
        <v>1</v>
      </c>
      <c r="J28">
        <v>1456.6319661171826</v>
      </c>
      <c r="K28">
        <v>13.368033882817372</v>
      </c>
      <c r="L28">
        <v>0.23799128085192836</v>
      </c>
      <c r="M28"/>
      <c r="N28"/>
      <c r="O28"/>
      <c r="P28"/>
      <c r="Q28"/>
      <c r="R28"/>
      <c r="S28"/>
      <c r="T28"/>
      <c r="U28"/>
      <c r="V28"/>
    </row>
    <row r="29" spans="1:22" ht="14">
      <c r="B29" s="5">
        <v>7</v>
      </c>
      <c r="C29" s="6">
        <v>1833</v>
      </c>
      <c r="D29" s="6">
        <v>2052</v>
      </c>
      <c r="E29" s="7">
        <f t="shared" si="0"/>
        <v>0.89327485380116955</v>
      </c>
      <c r="F29" s="7">
        <v>1.0486262657024321</v>
      </c>
      <c r="G29" s="8">
        <f t="shared" si="1"/>
        <v>1944.5877561579262</v>
      </c>
      <c r="H29" s="8"/>
      <c r="I29">
        <v>2</v>
      </c>
      <c r="J29">
        <v>848.55214341146075</v>
      </c>
      <c r="K29">
        <v>21.447856588539253</v>
      </c>
      <c r="L29">
        <v>0.3818364694299497</v>
      </c>
      <c r="M29"/>
      <c r="N29"/>
      <c r="O29"/>
      <c r="P29"/>
      <c r="Q29"/>
      <c r="R29"/>
      <c r="S29"/>
      <c r="T29"/>
      <c r="U29"/>
      <c r="V29"/>
    </row>
    <row r="30" spans="1:22" ht="14">
      <c r="A30" s="5">
        <v>5</v>
      </c>
      <c r="B30" s="5">
        <v>1</v>
      </c>
      <c r="C30" s="6">
        <v>1847</v>
      </c>
      <c r="D30" s="6">
        <v>2018</v>
      </c>
      <c r="E30" s="7">
        <f t="shared" si="0"/>
        <v>0.91526263627353821</v>
      </c>
      <c r="F30" s="7">
        <v>0.86477254160930794</v>
      </c>
      <c r="G30" s="8">
        <f t="shared" si="1"/>
        <v>1906.5413813055497</v>
      </c>
      <c r="H30" s="8"/>
      <c r="I30">
        <v>3</v>
      </c>
      <c r="J30">
        <v>1006.5065840317311</v>
      </c>
      <c r="K30">
        <v>-20.506584031731109</v>
      </c>
      <c r="L30">
        <v>-0.36507898187499394</v>
      </c>
      <c r="M30"/>
      <c r="N30"/>
      <c r="O30"/>
      <c r="P30"/>
      <c r="Q30"/>
      <c r="R30"/>
      <c r="S30"/>
      <c r="T30"/>
      <c r="U30"/>
      <c r="V30"/>
    </row>
    <row r="31" spans="1:22" ht="14">
      <c r="B31" s="5">
        <v>2</v>
      </c>
      <c r="C31" s="6">
        <v>1680</v>
      </c>
      <c r="D31" s="6">
        <v>1706</v>
      </c>
      <c r="E31" s="7">
        <f t="shared" si="0"/>
        <v>0.98475967174677603</v>
      </c>
      <c r="F31" s="7">
        <v>0.91058524219765746</v>
      </c>
      <c r="G31" s="8">
        <f t="shared" si="1"/>
        <v>1670.1620461453881</v>
      </c>
      <c r="H31" s="8"/>
      <c r="I31">
        <v>4</v>
      </c>
      <c r="J31">
        <v>1255.5859791756584</v>
      </c>
      <c r="K31">
        <v>-8.5859791756583945</v>
      </c>
      <c r="L31">
        <v>-0.15285629878671975</v>
      </c>
      <c r="M31"/>
      <c r="N31"/>
      <c r="O31"/>
      <c r="P31"/>
      <c r="Q31"/>
      <c r="R31"/>
      <c r="S31"/>
      <c r="T31"/>
      <c r="U31"/>
      <c r="V31"/>
    </row>
    <row r="32" spans="1:22" ht="14">
      <c r="B32" s="5">
        <v>3</v>
      </c>
      <c r="C32" s="6">
        <v>1680</v>
      </c>
      <c r="D32" s="6">
        <v>1874</v>
      </c>
      <c r="E32" s="7">
        <f t="shared" si="0"/>
        <v>0.89647812166488794</v>
      </c>
      <c r="F32" s="7">
        <v>0.97288319361211051</v>
      </c>
      <c r="G32" s="8">
        <f t="shared" si="1"/>
        <v>1758.6672026474005</v>
      </c>
      <c r="H32" s="8"/>
      <c r="I32">
        <v>5</v>
      </c>
      <c r="J32">
        <v>1240.6358092000739</v>
      </c>
      <c r="K32">
        <v>-131.63580920007394</v>
      </c>
      <c r="L32">
        <v>-2.3435140209940206</v>
      </c>
      <c r="M32"/>
      <c r="N32"/>
      <c r="O32"/>
      <c r="P32"/>
      <c r="Q32"/>
      <c r="R32"/>
      <c r="S32"/>
      <c r="T32"/>
      <c r="U32"/>
      <c r="V32"/>
    </row>
    <row r="33" spans="1:22" ht="14">
      <c r="B33" s="5">
        <v>4</v>
      </c>
      <c r="C33" s="6">
        <v>1798</v>
      </c>
      <c r="D33" s="6">
        <v>1827</v>
      </c>
      <c r="E33" s="7">
        <f t="shared" si="0"/>
        <v>0.98412698412698407</v>
      </c>
      <c r="F33" s="7">
        <v>1.0125249125445135</v>
      </c>
      <c r="G33" s="8">
        <f t="shared" si="1"/>
        <v>1805.2504316282575</v>
      </c>
      <c r="H33" s="8"/>
      <c r="I33">
        <v>6</v>
      </c>
      <c r="J33">
        <v>1235.5570997876221</v>
      </c>
      <c r="K33">
        <v>-38.557099787622064</v>
      </c>
      <c r="L33">
        <v>-0.68643254833356648</v>
      </c>
      <c r="M33"/>
      <c r="N33"/>
      <c r="O33"/>
      <c r="P33"/>
      <c r="Q33"/>
      <c r="R33"/>
      <c r="S33"/>
      <c r="T33"/>
      <c r="U33"/>
      <c r="V33"/>
    </row>
    <row r="34" spans="1:22" ht="14">
      <c r="B34" s="5">
        <v>5</v>
      </c>
      <c r="C34" s="6">
        <v>1843</v>
      </c>
      <c r="D34" s="6">
        <v>1734</v>
      </c>
      <c r="E34" s="7">
        <f t="shared" si="0"/>
        <v>1.0628604382929643</v>
      </c>
      <c r="F34" s="7">
        <v>1.067881308670606</v>
      </c>
      <c r="G34" s="8">
        <f t="shared" si="1"/>
        <v>1798.9992736912377</v>
      </c>
      <c r="H34" s="8"/>
      <c r="I34">
        <v>7</v>
      </c>
      <c r="J34">
        <v>1454.0093326628771</v>
      </c>
      <c r="K34">
        <v>45.990667337122886</v>
      </c>
      <c r="L34">
        <v>0.81877244797123716</v>
      </c>
      <c r="M34"/>
      <c r="N34"/>
      <c r="O34"/>
      <c r="P34"/>
      <c r="Q34"/>
      <c r="R34"/>
      <c r="S34"/>
      <c r="T34"/>
      <c r="U34"/>
      <c r="V34"/>
    </row>
    <row r="35" spans="1:22" ht="14">
      <c r="B35" s="5">
        <v>6</v>
      </c>
      <c r="C35" s="6">
        <v>1322</v>
      </c>
      <c r="D35" s="6">
        <v>1124</v>
      </c>
      <c r="E35" s="7">
        <f t="shared" si="0"/>
        <v>1.1761565836298933</v>
      </c>
      <c r="F35" s="7">
        <v>1.1227265356633715</v>
      </c>
      <c r="G35" s="8">
        <f t="shared" si="1"/>
        <v>1309.2369504490184</v>
      </c>
      <c r="H35" s="8"/>
      <c r="I35">
        <v>8</v>
      </c>
      <c r="J35">
        <v>1918.8012496090794</v>
      </c>
      <c r="K35">
        <v>-64.801249609079377</v>
      </c>
      <c r="L35">
        <v>-1.1536574884877566</v>
      </c>
      <c r="M35"/>
      <c r="N35"/>
      <c r="O35"/>
      <c r="P35"/>
      <c r="Q35"/>
      <c r="R35"/>
      <c r="S35"/>
      <c r="T35"/>
      <c r="U35"/>
      <c r="V35"/>
    </row>
    <row r="36" spans="1:22" ht="14">
      <c r="B36" s="5">
        <v>7</v>
      </c>
      <c r="C36" s="6">
        <v>1022</v>
      </c>
      <c r="D36" s="6">
        <v>803</v>
      </c>
      <c r="E36" s="7">
        <f t="shared" si="0"/>
        <v>1.2727272727272727</v>
      </c>
      <c r="F36" s="7">
        <v>1.0486262657024321</v>
      </c>
      <c r="G36" s="8">
        <f t="shared" si="1"/>
        <v>1074.042181153467</v>
      </c>
      <c r="H36" s="8"/>
      <c r="I36">
        <v>9</v>
      </c>
      <c r="J36">
        <v>1502.9373302331649</v>
      </c>
      <c r="K36">
        <v>-13.937330233164857</v>
      </c>
      <c r="L36">
        <v>-0.24812647117170122</v>
      </c>
      <c r="M36"/>
      <c r="N36"/>
      <c r="O36"/>
      <c r="P36"/>
      <c r="Q36"/>
      <c r="R36"/>
      <c r="S36"/>
      <c r="T36"/>
      <c r="U36"/>
      <c r="V36"/>
    </row>
    <row r="37" spans="1:22" ht="14">
      <c r="A37" s="5">
        <v>6</v>
      </c>
      <c r="B37" s="5">
        <v>1</v>
      </c>
      <c r="C37" s="6">
        <v>1298</v>
      </c>
      <c r="D37" s="6">
        <v>1356</v>
      </c>
      <c r="E37" s="7">
        <f t="shared" si="0"/>
        <v>0.95722713864306785</v>
      </c>
      <c r="F37" s="7">
        <v>0.86477254160930794</v>
      </c>
      <c r="G37" s="8">
        <f t="shared" si="1"/>
        <v>1285.2126294877828</v>
      </c>
      <c r="H37" s="8"/>
      <c r="I37">
        <v>10</v>
      </c>
      <c r="J37">
        <v>1735.9650768830547</v>
      </c>
      <c r="K37">
        <v>56.034923116945265</v>
      </c>
      <c r="L37">
        <v>0.99759046408330543</v>
      </c>
      <c r="M37"/>
      <c r="N37"/>
      <c r="O37"/>
      <c r="P37"/>
      <c r="Q37"/>
      <c r="R37" s="61"/>
      <c r="S37" s="61"/>
      <c r="T37"/>
      <c r="U37"/>
      <c r="V37"/>
    </row>
    <row r="38" spans="1:22" ht="14">
      <c r="B38" s="5">
        <v>2</v>
      </c>
      <c r="C38" s="6">
        <v>956</v>
      </c>
      <c r="D38" s="6">
        <v>848</v>
      </c>
      <c r="E38" s="7">
        <f t="shared" si="0"/>
        <v>1.1273584905660377</v>
      </c>
      <c r="F38" s="7">
        <v>0.91058524219765746</v>
      </c>
      <c r="G38" s="8">
        <f t="shared" si="1"/>
        <v>953.50831599861181</v>
      </c>
      <c r="H38" s="8"/>
      <c r="I38">
        <v>11</v>
      </c>
      <c r="J38">
        <v>1692.1970048614919</v>
      </c>
      <c r="K38">
        <v>15.802995138508095</v>
      </c>
      <c r="L38">
        <v>0.28134092771447228</v>
      </c>
      <c r="M38"/>
      <c r="N38"/>
      <c r="O38"/>
      <c r="P38"/>
      <c r="Q38"/>
      <c r="R38"/>
      <c r="S38"/>
      <c r="T38"/>
      <c r="U38"/>
      <c r="V38"/>
    </row>
    <row r="39" spans="1:22" ht="14">
      <c r="B39" s="5">
        <v>3</v>
      </c>
      <c r="C39" s="6">
        <v>1236</v>
      </c>
      <c r="D39" s="6">
        <v>966</v>
      </c>
      <c r="E39" s="7">
        <f t="shared" si="0"/>
        <v>1.2795031055900621</v>
      </c>
      <c r="F39" s="7">
        <v>0.97288319361211051</v>
      </c>
      <c r="G39" s="8">
        <f t="shared" si="1"/>
        <v>1233.4813169223228</v>
      </c>
      <c r="H39" s="8"/>
      <c r="I39">
        <v>12</v>
      </c>
      <c r="J39">
        <v>1718.9706567805531</v>
      </c>
      <c r="K39">
        <v>68.029343219446901</v>
      </c>
      <c r="L39">
        <v>1.2111272809625331</v>
      </c>
      <c r="M39"/>
      <c r="N39"/>
      <c r="O39"/>
      <c r="P39"/>
      <c r="Q39"/>
      <c r="R39"/>
      <c r="S39"/>
      <c r="T39"/>
      <c r="U39"/>
      <c r="V39"/>
    </row>
    <row r="40" spans="1:22" ht="14">
      <c r="B40" s="5">
        <v>4</v>
      </c>
      <c r="C40" s="6">
        <v>1306</v>
      </c>
      <c r="D40" s="6">
        <v>909</v>
      </c>
      <c r="E40" s="7">
        <f t="shared" si="0"/>
        <v>1.4367436743674367</v>
      </c>
      <c r="F40" s="7">
        <v>1.0125249125445135</v>
      </c>
      <c r="G40" s="8">
        <f t="shared" si="1"/>
        <v>1339.9678667653743</v>
      </c>
      <c r="H40" s="8"/>
      <c r="I40">
        <v>13</v>
      </c>
      <c r="J40">
        <v>1306.2407654894728</v>
      </c>
      <c r="K40">
        <v>7.7592345105272216</v>
      </c>
      <c r="L40">
        <v>0.13813775277488102</v>
      </c>
      <c r="M40"/>
      <c r="N40"/>
      <c r="O40"/>
      <c r="P40"/>
      <c r="Q40"/>
      <c r="R40"/>
      <c r="S40"/>
      <c r="T40"/>
      <c r="U40"/>
      <c r="V40"/>
    </row>
    <row r="41" spans="1:22" ht="14">
      <c r="B41" s="5">
        <v>5</v>
      </c>
      <c r="C41" s="6">
        <v>1176</v>
      </c>
      <c r="D41" s="6">
        <v>798</v>
      </c>
      <c r="E41" s="7">
        <f t="shared" si="0"/>
        <v>1.4736842105263157</v>
      </c>
      <c r="F41" s="7">
        <v>1.067881308670606</v>
      </c>
      <c r="G41" s="8">
        <f t="shared" si="1"/>
        <v>1273.6824488166098</v>
      </c>
      <c r="H41" s="8"/>
      <c r="I41">
        <v>14</v>
      </c>
      <c r="J41">
        <v>1142.5393846327327</v>
      </c>
      <c r="K41">
        <v>-6.5393846327326628</v>
      </c>
      <c r="L41">
        <v>-0.11642074955598954</v>
      </c>
      <c r="M41"/>
      <c r="N41"/>
      <c r="O41"/>
      <c r="P41"/>
      <c r="Q41"/>
      <c r="R41"/>
      <c r="S41"/>
      <c r="T41"/>
      <c r="U41"/>
      <c r="V41"/>
    </row>
    <row r="42" spans="1:22" ht="14">
      <c r="B42" s="5">
        <v>6</v>
      </c>
      <c r="C42" s="6">
        <v>1134</v>
      </c>
      <c r="D42" s="6">
        <v>731</v>
      </c>
      <c r="E42" s="7">
        <f t="shared" si="0"/>
        <v>1.5512995896032831</v>
      </c>
      <c r="F42" s="7">
        <v>1.1227265356633715</v>
      </c>
      <c r="G42" s="8">
        <f t="shared" si="1"/>
        <v>1292.2940908153248</v>
      </c>
      <c r="H42" s="8"/>
      <c r="I42">
        <v>15</v>
      </c>
      <c r="J42">
        <v>1484.0424629320325</v>
      </c>
      <c r="K42">
        <v>52.957537067967451</v>
      </c>
      <c r="L42">
        <v>0.94280372028147641</v>
      </c>
      <c r="M42"/>
      <c r="N42"/>
      <c r="O42"/>
      <c r="P42"/>
      <c r="Q42"/>
      <c r="R42" s="61"/>
      <c r="S42" s="61"/>
      <c r="T42" s="61"/>
      <c r="U42" s="61"/>
      <c r="V42" s="61"/>
    </row>
    <row r="43" spans="1:22" ht="14">
      <c r="B43" s="5">
        <v>7</v>
      </c>
      <c r="C43" s="6">
        <v>1164</v>
      </c>
      <c r="D43" s="6">
        <v>869</v>
      </c>
      <c r="E43" s="7">
        <f t="shared" si="0"/>
        <v>1.3394706559263521</v>
      </c>
      <c r="F43" s="7">
        <v>1.0486262657024321</v>
      </c>
      <c r="G43" s="8">
        <f t="shared" si="1"/>
        <v>1207.2551064272245</v>
      </c>
      <c r="H43" s="8"/>
      <c r="I43">
        <v>16</v>
      </c>
      <c r="J43">
        <v>1110.3812846869312</v>
      </c>
      <c r="K43">
        <v>21.618715313068833</v>
      </c>
      <c r="L43">
        <v>0.3848782695220177</v>
      </c>
      <c r="M43"/>
      <c r="N43"/>
      <c r="O43"/>
      <c r="P43"/>
      <c r="Q43"/>
      <c r="R43"/>
      <c r="S43"/>
      <c r="T43"/>
      <c r="U43"/>
      <c r="V43"/>
    </row>
    <row r="44" spans="1:22" ht="14">
      <c r="A44" s="5">
        <v>7</v>
      </c>
      <c r="B44" s="5">
        <v>1</v>
      </c>
      <c r="C44" s="6">
        <v>1486</v>
      </c>
      <c r="D44" s="6">
        <v>1372</v>
      </c>
      <c r="E44" s="7">
        <f t="shared" si="0"/>
        <v>1.0830903790087463</v>
      </c>
      <c r="F44" s="7">
        <v>0.86477254160930794</v>
      </c>
      <c r="G44" s="8">
        <f t="shared" si="1"/>
        <v>1427.7164195821895</v>
      </c>
      <c r="H44" s="8"/>
      <c r="I44">
        <v>17</v>
      </c>
      <c r="J44">
        <v>1328.563913909956</v>
      </c>
      <c r="K44">
        <v>39.436086090044</v>
      </c>
      <c r="L44">
        <v>0.70208115289265438</v>
      </c>
      <c r="M44"/>
      <c r="N44"/>
      <c r="O44"/>
      <c r="P44"/>
      <c r="Q44"/>
      <c r="R44"/>
      <c r="S44"/>
      <c r="T44"/>
      <c r="U44"/>
      <c r="V44"/>
    </row>
    <row r="45" spans="1:22" ht="14">
      <c r="B45" s="5">
        <v>2</v>
      </c>
      <c r="C45" s="6">
        <v>870</v>
      </c>
      <c r="D45" s="6">
        <v>760</v>
      </c>
      <c r="E45" s="7">
        <f t="shared" si="0"/>
        <v>1.1447368421052631</v>
      </c>
      <c r="F45" s="7">
        <v>0.91058524219765746</v>
      </c>
      <c r="G45" s="8">
        <f t="shared" si="1"/>
        <v>882.77142066352337</v>
      </c>
      <c r="H45" s="8"/>
      <c r="I45">
        <v>18</v>
      </c>
      <c r="J45">
        <v>1437.8681988687456</v>
      </c>
      <c r="K45">
        <v>50.131801131254406</v>
      </c>
      <c r="L45">
        <v>0.89249710669695659</v>
      </c>
      <c r="M45"/>
      <c r="N45"/>
      <c r="O45"/>
      <c r="P45"/>
      <c r="Q45"/>
      <c r="R45"/>
      <c r="S45"/>
      <c r="T45"/>
      <c r="U45"/>
      <c r="V45"/>
    </row>
    <row r="46" spans="1:22" ht="14">
      <c r="B46" s="5">
        <v>3</v>
      </c>
      <c r="C46" s="6">
        <v>1392</v>
      </c>
      <c r="D46" s="6">
        <v>1144</v>
      </c>
      <c r="E46" s="7">
        <f t="shared" si="0"/>
        <v>1.2167832167832169</v>
      </c>
      <c r="F46" s="7">
        <v>0.97288319361211051</v>
      </c>
      <c r="G46" s="8">
        <f t="shared" si="1"/>
        <v>1348.8621526082134</v>
      </c>
      <c r="H46" s="8"/>
      <c r="I46">
        <v>19</v>
      </c>
      <c r="J46">
        <v>1422.0497107877377</v>
      </c>
      <c r="K46">
        <v>-30.049710787737695</v>
      </c>
      <c r="L46">
        <v>-0.53497539146695217</v>
      </c>
      <c r="M46"/>
      <c r="N46"/>
      <c r="O46"/>
      <c r="P46"/>
      <c r="Q46"/>
      <c r="R46"/>
      <c r="S46"/>
      <c r="T46"/>
      <c r="U46"/>
      <c r="V46"/>
    </row>
    <row r="47" spans="1:22" ht="14">
      <c r="B47" s="5">
        <v>4</v>
      </c>
      <c r="C47" s="6">
        <v>1747</v>
      </c>
      <c r="D47" s="6">
        <v>1450</v>
      </c>
      <c r="E47" s="7">
        <f t="shared" si="0"/>
        <v>1.2048275862068965</v>
      </c>
      <c r="F47" s="7">
        <v>1.0125249125445135</v>
      </c>
      <c r="G47" s="8">
        <f t="shared" si="1"/>
        <v>1649.1596301847958</v>
      </c>
      <c r="H47" s="8"/>
      <c r="I47">
        <v>20</v>
      </c>
      <c r="J47">
        <v>1388.4103487122097</v>
      </c>
      <c r="K47">
        <v>-67.410348712209725</v>
      </c>
      <c r="L47">
        <v>-1.2001073137101284</v>
      </c>
      <c r="M47"/>
      <c r="N47"/>
      <c r="O47"/>
      <c r="P47"/>
      <c r="Q47"/>
      <c r="R47"/>
      <c r="S47"/>
      <c r="T47"/>
      <c r="U47"/>
      <c r="V47"/>
    </row>
    <row r="48" spans="1:22" ht="14">
      <c r="B48" s="5">
        <v>5</v>
      </c>
      <c r="C48" s="6">
        <v>1861</v>
      </c>
      <c r="D48" s="6">
        <v>1739</v>
      </c>
      <c r="E48" s="7">
        <f t="shared" si="0"/>
        <v>1.0701552616446233</v>
      </c>
      <c r="F48" s="7">
        <v>1.067881308670606</v>
      </c>
      <c r="G48" s="8">
        <f t="shared" si="1"/>
        <v>1811.340418198816</v>
      </c>
      <c r="H48" s="8"/>
      <c r="I48">
        <v>21</v>
      </c>
      <c r="J48">
        <v>1430.8339495170594</v>
      </c>
      <c r="K48">
        <v>38.166050482940591</v>
      </c>
      <c r="L48">
        <v>0.67947069248301972</v>
      </c>
      <c r="M48"/>
      <c r="N48"/>
      <c r="O48"/>
      <c r="P48"/>
      <c r="Q48"/>
      <c r="R48"/>
      <c r="S48"/>
      <c r="T48"/>
      <c r="U48"/>
      <c r="V48"/>
    </row>
    <row r="49" spans="1:22" ht="14">
      <c r="B49" s="5">
        <v>6</v>
      </c>
      <c r="C49" s="6">
        <v>1797</v>
      </c>
      <c r="D49" s="6">
        <v>1491</v>
      </c>
      <c r="E49" s="7">
        <f t="shared" si="0"/>
        <v>1.2052313883299799</v>
      </c>
      <c r="F49" s="7">
        <v>1.1227265356633715</v>
      </c>
      <c r="G49" s="8">
        <f t="shared" si="1"/>
        <v>1706.2800538799765</v>
      </c>
      <c r="H49" s="8"/>
      <c r="I49">
        <v>22</v>
      </c>
      <c r="J49">
        <v>1810.4107203405542</v>
      </c>
      <c r="K49">
        <v>-15.410720340554235</v>
      </c>
      <c r="L49">
        <v>-0.27435725439127939</v>
      </c>
      <c r="M49"/>
      <c r="N49"/>
      <c r="O49"/>
      <c r="P49"/>
      <c r="Q49"/>
      <c r="R49"/>
      <c r="S49"/>
      <c r="T49"/>
      <c r="U49"/>
      <c r="V49"/>
    </row>
    <row r="50" spans="1:22" ht="14">
      <c r="B50" s="5">
        <v>7</v>
      </c>
      <c r="C50" s="6">
        <v>1719</v>
      </c>
      <c r="D50" s="6">
        <v>1477</v>
      </c>
      <c r="E50" s="7">
        <f t="shared" si="0"/>
        <v>1.1638456330399458</v>
      </c>
      <c r="F50" s="7">
        <v>1.0486262657024321</v>
      </c>
      <c r="G50" s="8">
        <f t="shared" si="1"/>
        <v>1640.1595409004801</v>
      </c>
      <c r="H50" s="8"/>
      <c r="I50">
        <v>23</v>
      </c>
      <c r="J50">
        <v>1849.3835193491461</v>
      </c>
      <c r="K50">
        <v>-69.383519349146127</v>
      </c>
      <c r="L50">
        <v>-1.2352356961888342</v>
      </c>
      <c r="M50"/>
      <c r="N50"/>
      <c r="O50"/>
      <c r="P50"/>
      <c r="Q50"/>
      <c r="R50"/>
      <c r="S50"/>
      <c r="T50"/>
      <c r="U50"/>
      <c r="V50"/>
    </row>
    <row r="51" spans="1:22" ht="14">
      <c r="A51" s="5">
        <v>8</v>
      </c>
      <c r="B51" s="5">
        <v>1</v>
      </c>
      <c r="C51" s="6">
        <v>1729</v>
      </c>
      <c r="D51" s="6">
        <v>1801</v>
      </c>
      <c r="E51" s="7">
        <f t="shared" si="0"/>
        <v>0.96002220988339815</v>
      </c>
      <c r="F51" s="7">
        <v>0.86477254160930794</v>
      </c>
      <c r="G51" s="8">
        <f t="shared" si="1"/>
        <v>1734.0259202853397</v>
      </c>
      <c r="H51" s="8"/>
      <c r="I51">
        <v>24</v>
      </c>
      <c r="J51">
        <v>1912.336029403391</v>
      </c>
      <c r="K51">
        <v>-71.336029403390967</v>
      </c>
      <c r="L51">
        <v>-1.269996258045524</v>
      </c>
      <c r="M51"/>
      <c r="N51"/>
      <c r="O51"/>
      <c r="P51"/>
      <c r="Q51"/>
      <c r="R51"/>
      <c r="S51"/>
      <c r="T51"/>
      <c r="U51"/>
      <c r="V51"/>
    </row>
    <row r="52" spans="1:22" ht="14">
      <c r="B52" s="5">
        <v>2</v>
      </c>
      <c r="C52" s="6">
        <v>1251</v>
      </c>
      <c r="D52" s="6">
        <v>1096</v>
      </c>
      <c r="E52" s="7">
        <f t="shared" si="0"/>
        <v>1.1414233576642336</v>
      </c>
      <c r="F52" s="7">
        <v>0.91058524219765746</v>
      </c>
      <c r="G52" s="8">
        <f t="shared" si="1"/>
        <v>1216.200702366621</v>
      </c>
      <c r="H52" s="8"/>
      <c r="I52">
        <v>25</v>
      </c>
      <c r="J52">
        <v>1805.3874357510317</v>
      </c>
      <c r="K52">
        <v>-31.387435751031717</v>
      </c>
      <c r="L52">
        <v>-0.55879092636405892</v>
      </c>
      <c r="M52"/>
      <c r="N52"/>
      <c r="O52"/>
      <c r="P52"/>
      <c r="Q52"/>
      <c r="R52"/>
      <c r="S52"/>
      <c r="T52"/>
      <c r="U52"/>
      <c r="V52"/>
    </row>
    <row r="53" spans="1:22" ht="14">
      <c r="B53" s="5">
        <v>3</v>
      </c>
      <c r="C53" s="6">
        <v>1682</v>
      </c>
      <c r="D53" s="6">
        <v>1605</v>
      </c>
      <c r="E53" s="7">
        <f t="shared" si="0"/>
        <v>1.0479750778816199</v>
      </c>
      <c r="F53" s="7">
        <v>0.97288319361211051</v>
      </c>
      <c r="G53" s="8">
        <f t="shared" si="1"/>
        <v>1641.2842854862361</v>
      </c>
      <c r="H53" s="8"/>
      <c r="I53">
        <v>26</v>
      </c>
      <c r="J53">
        <v>1899.3110693369156</v>
      </c>
      <c r="K53">
        <v>-64.31106933691558</v>
      </c>
      <c r="L53">
        <v>-1.1449308027355194</v>
      </c>
      <c r="M53"/>
      <c r="N53"/>
      <c r="O53"/>
      <c r="P53"/>
      <c r="Q53"/>
      <c r="R53"/>
      <c r="S53"/>
      <c r="T53"/>
      <c r="U53"/>
      <c r="V53"/>
    </row>
    <row r="54" spans="1:22" ht="14">
      <c r="B54" s="5">
        <v>4</v>
      </c>
      <c r="C54" s="6">
        <v>1795</v>
      </c>
      <c r="D54" s="6">
        <v>1788</v>
      </c>
      <c r="E54" s="7">
        <f t="shared" si="0"/>
        <v>1.0039149888143177</v>
      </c>
      <c r="F54" s="7">
        <v>1.0125249125445135</v>
      </c>
      <c r="G54" s="8">
        <f t="shared" si="1"/>
        <v>1786.0454016825406</v>
      </c>
      <c r="H54" s="8"/>
      <c r="I54">
        <v>27</v>
      </c>
      <c r="J54">
        <v>1943.6555167808303</v>
      </c>
      <c r="K54">
        <v>-96.655516780830339</v>
      </c>
      <c r="L54">
        <v>-1.7207594206985095</v>
      </c>
      <c r="M54"/>
      <c r="N54"/>
      <c r="O54"/>
      <c r="P54"/>
      <c r="Q54"/>
      <c r="R54"/>
      <c r="S54"/>
      <c r="T54"/>
      <c r="U54"/>
      <c r="V54"/>
    </row>
    <row r="55" spans="1:22" ht="14">
      <c r="B55" s="5">
        <v>5</v>
      </c>
      <c r="C55" s="6">
        <v>1814</v>
      </c>
      <c r="D55" s="6">
        <v>1836</v>
      </c>
      <c r="E55" s="7">
        <f t="shared" si="0"/>
        <v>0.98801742919389979</v>
      </c>
      <c r="F55" s="7">
        <v>1.067881308670606</v>
      </c>
      <c r="G55" s="8">
        <f t="shared" si="1"/>
        <v>1826.0271654843671</v>
      </c>
      <c r="H55" s="8"/>
      <c r="I55">
        <v>28</v>
      </c>
      <c r="J55">
        <v>1944.5877561579262</v>
      </c>
      <c r="K55">
        <v>-111.58775615792615</v>
      </c>
      <c r="L55">
        <v>-1.9865982722823945</v>
      </c>
      <c r="M55"/>
      <c r="N55"/>
      <c r="O55"/>
      <c r="P55"/>
      <c r="Q55"/>
      <c r="R55"/>
      <c r="S55"/>
      <c r="T55"/>
      <c r="U55"/>
      <c r="V55"/>
    </row>
    <row r="56" spans="1:22" ht="14">
      <c r="B56" s="5">
        <v>6</v>
      </c>
      <c r="C56" s="6">
        <v>1772</v>
      </c>
      <c r="D56" s="6">
        <v>1626</v>
      </c>
      <c r="E56" s="7">
        <f t="shared" si="0"/>
        <v>1.089790897908979</v>
      </c>
      <c r="F56" s="7">
        <v>1.1227265356633715</v>
      </c>
      <c r="G56" s="8">
        <f t="shared" si="1"/>
        <v>1725.5900196023797</v>
      </c>
      <c r="H56" s="8"/>
      <c r="I56">
        <v>29</v>
      </c>
      <c r="J56">
        <v>1906.5413813055497</v>
      </c>
      <c r="K56">
        <v>-59.541381305549749</v>
      </c>
      <c r="L56">
        <v>-1.0600159847600856</v>
      </c>
      <c r="M56"/>
      <c r="N56"/>
      <c r="O56"/>
      <c r="P56"/>
      <c r="Q56"/>
      <c r="R56"/>
      <c r="S56"/>
      <c r="T56"/>
      <c r="U56"/>
      <c r="V56"/>
    </row>
    <row r="57" spans="1:22" ht="14">
      <c r="B57" s="5">
        <v>7</v>
      </c>
      <c r="C57" s="6">
        <v>1885</v>
      </c>
      <c r="D57" s="6">
        <v>1479</v>
      </c>
      <c r="E57" s="7">
        <f t="shared" si="0"/>
        <v>1.2745098039215685</v>
      </c>
      <c r="F57" s="7">
        <v>1.0486262657024321</v>
      </c>
      <c r="G57" s="8">
        <f t="shared" si="1"/>
        <v>1753.3596607370864</v>
      </c>
      <c r="H57" s="8"/>
      <c r="I57">
        <v>30</v>
      </c>
      <c r="J57">
        <v>1670.1620461453883</v>
      </c>
      <c r="K57">
        <v>9.8379538546116692</v>
      </c>
      <c r="L57">
        <v>0.17514522025790585</v>
      </c>
      <c r="M57"/>
      <c r="N57"/>
      <c r="O57"/>
      <c r="P57"/>
      <c r="Q57"/>
      <c r="R57"/>
      <c r="S57"/>
      <c r="T57"/>
      <c r="U57"/>
      <c r="V57"/>
    </row>
    <row r="58" spans="1:22" ht="14">
      <c r="A58" s="5">
        <v>9</v>
      </c>
      <c r="B58" s="5">
        <v>1</v>
      </c>
      <c r="C58" s="6">
        <v>1924</v>
      </c>
      <c r="D58" s="6">
        <v>2105</v>
      </c>
      <c r="E58" s="7">
        <f t="shared" si="0"/>
        <v>0.91401425178147266</v>
      </c>
      <c r="F58" s="7">
        <v>0.86477254160930794</v>
      </c>
      <c r="G58" s="8">
        <f t="shared" si="1"/>
        <v>1992.4834452679845</v>
      </c>
      <c r="H58" s="8"/>
      <c r="I58">
        <v>31</v>
      </c>
      <c r="J58">
        <v>1758.6672026474005</v>
      </c>
      <c r="K58">
        <v>-78.667202647400472</v>
      </c>
      <c r="L58">
        <v>-1.4005132305325427</v>
      </c>
      <c r="M58"/>
      <c r="N58"/>
      <c r="O58"/>
      <c r="P58"/>
      <c r="Q58"/>
      <c r="R58"/>
      <c r="S58"/>
      <c r="T58"/>
      <c r="U58"/>
      <c r="V58"/>
    </row>
    <row r="59" spans="1:22" ht="14">
      <c r="B59" s="5">
        <v>2</v>
      </c>
      <c r="C59" s="6">
        <v>1591</v>
      </c>
      <c r="D59" s="6">
        <v>1720</v>
      </c>
      <c r="E59" s="7">
        <f t="shared" si="0"/>
        <v>0.92500000000000004</v>
      </c>
      <c r="F59" s="7">
        <v>0.91058524219765746</v>
      </c>
      <c r="G59" s="8">
        <f t="shared" si="1"/>
        <v>1624.1470072675952</v>
      </c>
      <c r="H59" s="8"/>
      <c r="I59">
        <v>32</v>
      </c>
      <c r="J59">
        <v>1805.250431628258</v>
      </c>
      <c r="K59">
        <v>-7.2504316282579566</v>
      </c>
      <c r="L59">
        <v>-0.12907952845304868</v>
      </c>
      <c r="M59"/>
      <c r="N59"/>
      <c r="O59"/>
      <c r="P59"/>
      <c r="Q59"/>
      <c r="R59"/>
      <c r="S59"/>
      <c r="T59"/>
      <c r="U59"/>
      <c r="V59"/>
    </row>
    <row r="60" spans="1:22" ht="14">
      <c r="B60" s="5">
        <v>3</v>
      </c>
      <c r="C60" s="6">
        <v>1727</v>
      </c>
      <c r="D60" s="6">
        <v>1554</v>
      </c>
      <c r="E60" s="7">
        <f t="shared" si="0"/>
        <v>1.1113256113256114</v>
      </c>
      <c r="F60" s="7">
        <v>0.97288319361211051</v>
      </c>
      <c r="G60" s="8">
        <f t="shared" si="1"/>
        <v>1653.8238852256127</v>
      </c>
      <c r="H60" s="8"/>
      <c r="I60">
        <v>33</v>
      </c>
      <c r="J60">
        <v>1798.9992736912377</v>
      </c>
      <c r="K60">
        <v>44.000726308762296</v>
      </c>
      <c r="L60">
        <v>0.78334550199617725</v>
      </c>
      <c r="M60"/>
      <c r="N60"/>
      <c r="O60"/>
      <c r="P60"/>
      <c r="Q60"/>
      <c r="R60"/>
      <c r="S60"/>
      <c r="T60"/>
      <c r="U60"/>
      <c r="V60"/>
    </row>
    <row r="61" spans="1:22" ht="14">
      <c r="B61" s="5">
        <v>4</v>
      </c>
      <c r="C61" s="6">
        <v>1772</v>
      </c>
      <c r="D61" s="6">
        <v>1561</v>
      </c>
      <c r="E61" s="7">
        <f t="shared" si="0"/>
        <v>1.1351697629724535</v>
      </c>
      <c r="F61" s="7">
        <v>1.0125249125445135</v>
      </c>
      <c r="G61" s="8">
        <f t="shared" si="1"/>
        <v>1690.4179299515158</v>
      </c>
      <c r="H61" s="8"/>
      <c r="I61">
        <v>34</v>
      </c>
      <c r="J61">
        <v>1309.2369504490184</v>
      </c>
      <c r="K61">
        <v>12.763049550981577</v>
      </c>
      <c r="L61">
        <v>0.22722073693417133</v>
      </c>
      <c r="M61"/>
      <c r="N61"/>
      <c r="O61"/>
      <c r="P61"/>
      <c r="Q61"/>
      <c r="R61"/>
      <c r="S61"/>
      <c r="T61"/>
      <c r="U61"/>
      <c r="V61"/>
    </row>
    <row r="62" spans="1:22" ht="14">
      <c r="B62" s="5">
        <v>5</v>
      </c>
      <c r="C62" s="6">
        <v>1748</v>
      </c>
      <c r="D62" s="6">
        <v>1563</v>
      </c>
      <c r="E62" s="7">
        <f t="shared" si="0"/>
        <v>1.1183621241202815</v>
      </c>
      <c r="F62" s="7">
        <v>1.067881308670606</v>
      </c>
      <c r="G62" s="8">
        <f t="shared" si="1"/>
        <v>1683.3813774674888</v>
      </c>
      <c r="H62" s="8"/>
      <c r="I62">
        <v>35</v>
      </c>
      <c r="J62">
        <v>1074.042181153467</v>
      </c>
      <c r="K62">
        <v>-52.042181153467027</v>
      </c>
      <c r="L62">
        <v>-0.92650762704615375</v>
      </c>
      <c r="M62"/>
      <c r="N62"/>
      <c r="O62"/>
      <c r="P62"/>
      <c r="Q62"/>
      <c r="R62"/>
      <c r="S62"/>
      <c r="T62"/>
      <c r="U62"/>
      <c r="V62"/>
    </row>
    <row r="63" spans="1:22" ht="14">
      <c r="B63" s="5">
        <v>6</v>
      </c>
      <c r="C63" s="6">
        <v>1748</v>
      </c>
      <c r="D63" s="6">
        <v>1594</v>
      </c>
      <c r="E63" s="7">
        <f t="shared" si="0"/>
        <v>1.0966122961104141</v>
      </c>
      <c r="F63" s="7">
        <v>1.1227265356633715</v>
      </c>
      <c r="G63" s="8">
        <f t="shared" si="1"/>
        <v>1700.3719205495429</v>
      </c>
      <c r="H63" s="8"/>
      <c r="I63">
        <v>36</v>
      </c>
      <c r="J63">
        <v>1285.2126294877826</v>
      </c>
      <c r="K63">
        <v>12.787370512217421</v>
      </c>
      <c r="L63">
        <v>0.22765372332295572</v>
      </c>
      <c r="M63"/>
      <c r="N63"/>
      <c r="O63"/>
      <c r="P63"/>
      <c r="Q63"/>
      <c r="R63"/>
      <c r="S63"/>
      <c r="T63"/>
      <c r="U63"/>
      <c r="V63"/>
    </row>
    <row r="64" spans="1:22" ht="14">
      <c r="B64" s="5">
        <v>7</v>
      </c>
      <c r="C64" s="6">
        <v>1643</v>
      </c>
      <c r="D64" s="6">
        <v>1708</v>
      </c>
      <c r="E64" s="7">
        <f t="shared" si="0"/>
        <v>0.96194379391100704</v>
      </c>
      <c r="F64" s="7">
        <v>1.0486262657024321</v>
      </c>
      <c r="G64" s="8">
        <f t="shared" si="1"/>
        <v>1668.8097172307528</v>
      </c>
      <c r="H64" s="8"/>
      <c r="I64">
        <v>37</v>
      </c>
      <c r="J64">
        <v>953.50831599861169</v>
      </c>
      <c r="K64">
        <v>2.4916840013883075</v>
      </c>
      <c r="L64">
        <v>4.4359482640964419E-2</v>
      </c>
      <c r="M64"/>
      <c r="N64"/>
      <c r="O64"/>
      <c r="P64"/>
      <c r="Q64"/>
      <c r="R64"/>
      <c r="S64"/>
      <c r="T64"/>
      <c r="U64"/>
      <c r="V64"/>
    </row>
    <row r="65" spans="1:22" ht="14">
      <c r="A65" s="5">
        <v>10</v>
      </c>
      <c r="B65" s="5">
        <v>1</v>
      </c>
      <c r="C65" s="6">
        <v>1765</v>
      </c>
      <c r="D65" s="6">
        <v>2086</v>
      </c>
      <c r="E65" s="7">
        <f t="shared" si="0"/>
        <v>0.84611697027804411</v>
      </c>
      <c r="F65" s="7">
        <v>0.86477254160930794</v>
      </c>
      <c r="G65" s="8">
        <f t="shared" si="1"/>
        <v>1905.2172050533302</v>
      </c>
      <c r="H65" s="8"/>
      <c r="I65">
        <v>38</v>
      </c>
      <c r="J65">
        <v>1233.4813169223228</v>
      </c>
      <c r="K65">
        <v>2.518683077677224</v>
      </c>
      <c r="L65">
        <v>4.4840147546824451E-2</v>
      </c>
      <c r="M65"/>
      <c r="N65"/>
      <c r="O65"/>
      <c r="P65"/>
      <c r="Q65"/>
      <c r="R65"/>
      <c r="S65"/>
      <c r="T65"/>
      <c r="U65"/>
      <c r="V65"/>
    </row>
    <row r="66" spans="1:22" ht="14">
      <c r="B66" s="5">
        <v>2</v>
      </c>
      <c r="C66" s="6">
        <v>1748</v>
      </c>
      <c r="D66" s="6">
        <v>1816</v>
      </c>
      <c r="E66" s="7">
        <f t="shared" ref="E66:E88" si="2">C66/D66</f>
        <v>0.9625550660792952</v>
      </c>
      <c r="F66" s="7">
        <v>0.91058524219765746</v>
      </c>
      <c r="G66" s="8">
        <f t="shared" si="1"/>
        <v>1758.099186006498</v>
      </c>
      <c r="H66" s="8"/>
      <c r="I66">
        <v>39</v>
      </c>
      <c r="J66">
        <v>1339.9678667653741</v>
      </c>
      <c r="K66">
        <v>-33.967866765374083</v>
      </c>
      <c r="L66">
        <v>-0.60473037322937095</v>
      </c>
      <c r="M66"/>
      <c r="N66"/>
      <c r="O66"/>
      <c r="P66"/>
      <c r="Q66"/>
      <c r="R66"/>
      <c r="S66"/>
      <c r="T66"/>
      <c r="U66"/>
      <c r="V66"/>
    </row>
    <row r="67" spans="1:22" ht="14">
      <c r="B67" s="5">
        <v>3</v>
      </c>
      <c r="C67" s="6">
        <v>1795</v>
      </c>
      <c r="D67" s="6">
        <v>1668</v>
      </c>
      <c r="E67" s="7">
        <f t="shared" si="2"/>
        <v>1.0761390887290168</v>
      </c>
      <c r="F67" s="7">
        <v>0.97288319361211051</v>
      </c>
      <c r="G67" s="8">
        <f t="shared" ref="G67:G88" si="3">$J$18+$J$19*D67+$J$20*E67+$J$21*F67</f>
        <v>1732.7257980998204</v>
      </c>
      <c r="H67" s="8"/>
      <c r="I67">
        <v>40</v>
      </c>
      <c r="J67">
        <v>1273.6824488166098</v>
      </c>
      <c r="K67">
        <v>-97.682448816609849</v>
      </c>
      <c r="L67">
        <v>-1.7390419050702155</v>
      </c>
      <c r="M67"/>
      <c r="N67"/>
      <c r="O67"/>
      <c r="P67"/>
      <c r="Q67"/>
      <c r="R67"/>
      <c r="S67"/>
      <c r="T67"/>
      <c r="U67"/>
      <c r="V67"/>
    </row>
    <row r="68" spans="1:22" ht="14">
      <c r="B68" s="5">
        <v>4</v>
      </c>
      <c r="C68" s="6">
        <v>1672</v>
      </c>
      <c r="D68" s="6">
        <v>1461</v>
      </c>
      <c r="E68" s="7">
        <f t="shared" si="2"/>
        <v>1.1444216290212184</v>
      </c>
      <c r="F68" s="7">
        <v>1.0125249125445135</v>
      </c>
      <c r="G68" s="8">
        <f t="shared" si="3"/>
        <v>1599.4884283546753</v>
      </c>
      <c r="H68" s="8"/>
      <c r="I68">
        <v>41</v>
      </c>
      <c r="J68">
        <v>1292.2940908153248</v>
      </c>
      <c r="K68">
        <v>-158.29409081532481</v>
      </c>
      <c r="L68">
        <v>-2.8181117548522363</v>
      </c>
      <c r="M68"/>
      <c r="N68"/>
      <c r="O68"/>
      <c r="P68"/>
      <c r="Q68"/>
      <c r="R68"/>
      <c r="S68"/>
      <c r="T68"/>
      <c r="U68"/>
      <c r="V68"/>
    </row>
    <row r="69" spans="1:22" ht="14">
      <c r="B69" s="5">
        <v>5</v>
      </c>
      <c r="C69" s="6">
        <v>1345</v>
      </c>
      <c r="D69" s="6">
        <v>1027</v>
      </c>
      <c r="E69" s="7">
        <f t="shared" si="2"/>
        <v>1.3096397273612463</v>
      </c>
      <c r="F69" s="7">
        <v>1.067881308670606</v>
      </c>
      <c r="G69" s="8">
        <f t="shared" si="3"/>
        <v>1338.3672642879096</v>
      </c>
      <c r="H69" s="8"/>
      <c r="I69">
        <v>42</v>
      </c>
      <c r="J69">
        <v>1207.2551064272243</v>
      </c>
      <c r="K69">
        <v>-43.255106427224291</v>
      </c>
      <c r="L69">
        <v>-0.77007122156036989</v>
      </c>
      <c r="M69"/>
      <c r="N69"/>
      <c r="O69"/>
      <c r="P69"/>
      <c r="Q69"/>
      <c r="R69"/>
      <c r="S69"/>
      <c r="T69"/>
      <c r="U69"/>
      <c r="V69"/>
    </row>
    <row r="70" spans="1:22" ht="14">
      <c r="B70" s="5">
        <v>6</v>
      </c>
      <c r="C70" s="6">
        <v>1273</v>
      </c>
      <c r="D70" s="6">
        <v>1042</v>
      </c>
      <c r="E70" s="7">
        <f t="shared" si="2"/>
        <v>1.2216890595009597</v>
      </c>
      <c r="F70" s="7">
        <v>1.1227265356633715</v>
      </c>
      <c r="G70" s="8">
        <f t="shared" si="3"/>
        <v>1272.8029293964526</v>
      </c>
      <c r="H70" s="8"/>
      <c r="I70">
        <v>43</v>
      </c>
      <c r="J70">
        <v>1427.7164195821895</v>
      </c>
      <c r="K70">
        <v>58.283580417810526</v>
      </c>
      <c r="L70">
        <v>1.0376233392182073</v>
      </c>
      <c r="M70"/>
      <c r="N70"/>
      <c r="O70"/>
      <c r="P70"/>
      <c r="Q70"/>
      <c r="R70"/>
      <c r="S70"/>
      <c r="T70"/>
      <c r="U70"/>
      <c r="V70"/>
    </row>
    <row r="71" spans="1:22" ht="14">
      <c r="B71" s="5">
        <v>7</v>
      </c>
      <c r="C71" s="6">
        <v>1600</v>
      </c>
      <c r="D71" s="6">
        <v>1442</v>
      </c>
      <c r="E71" s="7">
        <f t="shared" si="2"/>
        <v>1.1095700416088765</v>
      </c>
      <c r="F71" s="7">
        <v>1.0486262657024321</v>
      </c>
      <c r="G71" s="8">
        <f t="shared" si="3"/>
        <v>1550.5442774932403</v>
      </c>
      <c r="H71" s="8"/>
      <c r="I71">
        <v>44</v>
      </c>
      <c r="J71">
        <v>882.77142066352326</v>
      </c>
      <c r="K71">
        <v>-12.771420663523259</v>
      </c>
      <c r="L71">
        <v>-0.22736976795948247</v>
      </c>
      <c r="M71"/>
      <c r="N71"/>
      <c r="O71"/>
      <c r="P71"/>
      <c r="Q71"/>
      <c r="R71"/>
      <c r="S71"/>
      <c r="T71"/>
      <c r="U71"/>
      <c r="V71"/>
    </row>
    <row r="72" spans="1:22" ht="14">
      <c r="A72" s="5">
        <v>11</v>
      </c>
      <c r="B72" s="5">
        <v>1</v>
      </c>
      <c r="C72" s="6">
        <v>1773</v>
      </c>
      <c r="D72" s="6">
        <v>1941</v>
      </c>
      <c r="E72" s="7">
        <f t="shared" si="2"/>
        <v>0.91344667697063364</v>
      </c>
      <c r="F72" s="7">
        <v>0.86477254160930794</v>
      </c>
      <c r="G72" s="8">
        <f t="shared" si="3"/>
        <v>1827.5428376224359</v>
      </c>
      <c r="H72" s="8"/>
      <c r="I72">
        <v>45</v>
      </c>
      <c r="J72">
        <v>1348.8621526082134</v>
      </c>
      <c r="K72">
        <v>43.137847391786636</v>
      </c>
      <c r="L72">
        <v>0.76798365742940677</v>
      </c>
      <c r="M72"/>
      <c r="N72"/>
      <c r="O72"/>
      <c r="P72"/>
      <c r="Q72"/>
      <c r="R72"/>
      <c r="S72"/>
      <c r="T72"/>
      <c r="U72"/>
      <c r="V72"/>
    </row>
    <row r="73" spans="1:22" ht="14">
      <c r="B73" s="5">
        <v>2</v>
      </c>
      <c r="C73" s="6">
        <v>1292</v>
      </c>
      <c r="D73" s="6">
        <v>1401</v>
      </c>
      <c r="E73" s="7">
        <f t="shared" si="2"/>
        <v>0.92219842969307642</v>
      </c>
      <c r="F73" s="7">
        <v>0.91058524219765746</v>
      </c>
      <c r="G73" s="8">
        <f t="shared" si="3"/>
        <v>1301.6116905204037</v>
      </c>
      <c r="H73" s="8"/>
      <c r="I73">
        <v>46</v>
      </c>
      <c r="J73">
        <v>1649.1596301847962</v>
      </c>
      <c r="K73">
        <v>97.840369815203758</v>
      </c>
      <c r="L73">
        <v>1.7418533746594038</v>
      </c>
      <c r="M73"/>
      <c r="N73"/>
      <c r="O73"/>
      <c r="P73"/>
      <c r="Q73"/>
      <c r="R73"/>
      <c r="S73"/>
      <c r="T73"/>
      <c r="U73"/>
      <c r="V73"/>
    </row>
    <row r="74" spans="1:22" ht="14">
      <c r="B74" s="5">
        <v>3</v>
      </c>
      <c r="C74" s="6">
        <v>1753</v>
      </c>
      <c r="D74" s="6">
        <v>1807</v>
      </c>
      <c r="E74" s="7">
        <f t="shared" si="2"/>
        <v>0.97011621472053122</v>
      </c>
      <c r="F74" s="7">
        <v>0.97288319361211051</v>
      </c>
      <c r="G74" s="8">
        <f t="shared" si="3"/>
        <v>1765.5076375260321</v>
      </c>
      <c r="H74" s="8"/>
      <c r="I74">
        <v>47</v>
      </c>
      <c r="J74">
        <v>1811.340418198816</v>
      </c>
      <c r="K74">
        <v>49.659581801184004</v>
      </c>
      <c r="L74">
        <v>0.88409017983010096</v>
      </c>
      <c r="M74"/>
      <c r="N74"/>
      <c r="O74"/>
      <c r="P74"/>
      <c r="Q74"/>
      <c r="R74"/>
      <c r="S74"/>
      <c r="T74"/>
      <c r="U74"/>
      <c r="V74"/>
    </row>
    <row r="75" spans="1:22" ht="14">
      <c r="B75" s="5">
        <v>4</v>
      </c>
      <c r="C75" s="6">
        <v>1805</v>
      </c>
      <c r="D75" s="6">
        <v>1681</v>
      </c>
      <c r="E75" s="7">
        <f t="shared" si="2"/>
        <v>1.0737656157049376</v>
      </c>
      <c r="F75" s="7">
        <v>1.0125249125445135</v>
      </c>
      <c r="G75" s="8">
        <f t="shared" si="3"/>
        <v>1748.989863339777</v>
      </c>
      <c r="H75" s="8"/>
      <c r="I75">
        <v>48</v>
      </c>
      <c r="J75">
        <v>1706.2800538799765</v>
      </c>
      <c r="K75">
        <v>90.719946120023451</v>
      </c>
      <c r="L75">
        <v>1.6150883791275974</v>
      </c>
      <c r="M75"/>
      <c r="N75"/>
      <c r="O75"/>
      <c r="P75"/>
      <c r="Q75"/>
      <c r="R75"/>
      <c r="S75"/>
      <c r="T75"/>
      <c r="U75"/>
      <c r="V75"/>
    </row>
    <row r="76" spans="1:22" ht="14">
      <c r="B76" s="5">
        <v>5</v>
      </c>
      <c r="C76" s="6">
        <v>1601</v>
      </c>
      <c r="D76" s="6">
        <v>1413</v>
      </c>
      <c r="E76" s="7">
        <f t="shared" si="2"/>
        <v>1.1330502476999291</v>
      </c>
      <c r="F76" s="7">
        <v>1.067881308670606</v>
      </c>
      <c r="G76" s="8">
        <f t="shared" si="3"/>
        <v>1547.8013409302905</v>
      </c>
      <c r="H76" s="8"/>
      <c r="I76">
        <v>49</v>
      </c>
      <c r="J76">
        <v>1640.1595409004801</v>
      </c>
      <c r="K76">
        <v>78.840459099519876</v>
      </c>
      <c r="L76">
        <v>1.4035977174000362</v>
      </c>
      <c r="M76"/>
      <c r="N76"/>
      <c r="O76"/>
      <c r="P76"/>
      <c r="Q76"/>
      <c r="R76"/>
      <c r="S76"/>
      <c r="T76"/>
      <c r="U76"/>
      <c r="V76"/>
    </row>
    <row r="77" spans="1:22" ht="14">
      <c r="B77" s="5">
        <v>6</v>
      </c>
      <c r="C77" s="6">
        <v>722</v>
      </c>
      <c r="D77" s="6">
        <v>599</v>
      </c>
      <c r="E77" s="7">
        <f t="shared" si="2"/>
        <v>1.2053422370617697</v>
      </c>
      <c r="F77" s="7">
        <v>1.1227265356633715</v>
      </c>
      <c r="G77" s="8">
        <f t="shared" si="3"/>
        <v>812.37732493453359</v>
      </c>
      <c r="H77" s="8"/>
      <c r="I77">
        <v>50</v>
      </c>
      <c r="J77">
        <v>1734.0259202853397</v>
      </c>
      <c r="K77">
        <v>-5.02592028533968</v>
      </c>
      <c r="L77">
        <v>-8.9476524121106668E-2</v>
      </c>
      <c r="M77"/>
      <c r="N77"/>
      <c r="O77"/>
      <c r="P77"/>
      <c r="Q77"/>
      <c r="R77"/>
      <c r="S77"/>
      <c r="T77"/>
      <c r="U77"/>
      <c r="V77"/>
    </row>
    <row r="78" spans="1:22" ht="14">
      <c r="B78" s="5">
        <v>7</v>
      </c>
      <c r="C78" s="6">
        <v>889</v>
      </c>
      <c r="D78" s="6">
        <v>831</v>
      </c>
      <c r="E78" s="7">
        <f t="shared" si="2"/>
        <v>1.0697954271961492</v>
      </c>
      <c r="F78" s="7">
        <v>1.0486262657024321</v>
      </c>
      <c r="G78" s="8">
        <f t="shared" si="3"/>
        <v>898.19903668837844</v>
      </c>
      <c r="H78" s="8"/>
      <c r="I78">
        <v>51</v>
      </c>
      <c r="J78">
        <v>1216.2007023666213</v>
      </c>
      <c r="K78">
        <v>34.799297633378728</v>
      </c>
      <c r="L78">
        <v>0.61953234777183475</v>
      </c>
      <c r="M78"/>
      <c r="N78"/>
      <c r="O78"/>
      <c r="P78"/>
      <c r="Q78"/>
      <c r="R78"/>
      <c r="S78"/>
      <c r="T78"/>
      <c r="U78"/>
      <c r="V78"/>
    </row>
    <row r="79" spans="1:22" ht="14">
      <c r="A79" s="5">
        <v>12</v>
      </c>
      <c r="B79" s="5">
        <v>1</v>
      </c>
      <c r="C79" s="6">
        <v>1058</v>
      </c>
      <c r="D79" s="6">
        <v>1123</v>
      </c>
      <c r="E79" s="7">
        <f t="shared" si="2"/>
        <v>0.94211932324131786</v>
      </c>
      <c r="F79" s="7">
        <v>0.86477254160930794</v>
      </c>
      <c r="G79" s="8">
        <f t="shared" si="3"/>
        <v>1036.5061559181609</v>
      </c>
      <c r="H79" s="8"/>
      <c r="I79">
        <v>52</v>
      </c>
      <c r="J79">
        <v>1641.2842854862361</v>
      </c>
      <c r="K79">
        <v>40.715714513763942</v>
      </c>
      <c r="L79">
        <v>0.72486239434111333</v>
      </c>
      <c r="M79"/>
      <c r="N79"/>
      <c r="O79"/>
      <c r="P79"/>
      <c r="Q79"/>
      <c r="R79"/>
      <c r="S79"/>
      <c r="T79"/>
      <c r="U79"/>
      <c r="V79"/>
    </row>
    <row r="80" spans="1:22" ht="14">
      <c r="B80" s="5">
        <v>2</v>
      </c>
      <c r="C80" s="6">
        <v>887</v>
      </c>
      <c r="D80" s="6">
        <v>952</v>
      </c>
      <c r="E80" s="7">
        <f t="shared" si="2"/>
        <v>0.93172268907563027</v>
      </c>
      <c r="F80" s="7">
        <v>0.91058524219765746</v>
      </c>
      <c r="G80" s="8">
        <f t="shared" si="3"/>
        <v>861.16785852238706</v>
      </c>
      <c r="H80" s="8"/>
      <c r="I80">
        <v>53</v>
      </c>
      <c r="J80">
        <v>1786.0454016825406</v>
      </c>
      <c r="K80">
        <v>8.9545983174593857</v>
      </c>
      <c r="L80">
        <v>0.15941883015616204</v>
      </c>
      <c r="M80"/>
      <c r="N80"/>
      <c r="O80"/>
      <c r="P80"/>
      <c r="Q80"/>
      <c r="R80"/>
      <c r="S80"/>
      <c r="T80"/>
      <c r="U80"/>
      <c r="V80"/>
    </row>
    <row r="81" spans="1:22" ht="14">
      <c r="B81" s="5">
        <v>3</v>
      </c>
      <c r="C81" s="6">
        <v>1676</v>
      </c>
      <c r="D81" s="6">
        <v>1750</v>
      </c>
      <c r="E81" s="7">
        <f t="shared" si="2"/>
        <v>0.95771428571428574</v>
      </c>
      <c r="F81" s="7">
        <v>0.97288319361211051</v>
      </c>
      <c r="G81" s="8">
        <f t="shared" si="3"/>
        <v>1695.9174474662937</v>
      </c>
      <c r="H81" s="8"/>
      <c r="I81">
        <v>54</v>
      </c>
      <c r="J81">
        <v>1826.0271654843671</v>
      </c>
      <c r="K81">
        <v>-12.02716548436706</v>
      </c>
      <c r="L81">
        <v>-0.21411978333790438</v>
      </c>
      <c r="M81"/>
      <c r="N81"/>
      <c r="O81"/>
      <c r="P81"/>
      <c r="Q81"/>
      <c r="R81"/>
      <c r="S81"/>
      <c r="T81"/>
      <c r="U81"/>
      <c r="V81"/>
    </row>
    <row r="82" spans="1:22" ht="14">
      <c r="B82" s="5">
        <v>4</v>
      </c>
      <c r="C82" s="6">
        <v>1775</v>
      </c>
      <c r="D82" s="6">
        <v>1777</v>
      </c>
      <c r="E82" s="7">
        <f t="shared" si="2"/>
        <v>0.99887450759707375</v>
      </c>
      <c r="F82" s="7">
        <v>1.0125249125445135</v>
      </c>
      <c r="G82" s="8">
        <f t="shared" si="3"/>
        <v>1769.9558773172921</v>
      </c>
      <c r="H82" s="8"/>
      <c r="I82">
        <v>55</v>
      </c>
      <c r="J82">
        <v>1725.5900196023797</v>
      </c>
      <c r="K82">
        <v>46.409980397620302</v>
      </c>
      <c r="L82">
        <v>0.82623748383369033</v>
      </c>
      <c r="M82"/>
      <c r="N82"/>
      <c r="O82"/>
      <c r="P82"/>
      <c r="Q82"/>
      <c r="R82"/>
      <c r="S82"/>
      <c r="T82"/>
      <c r="U82"/>
      <c r="V82"/>
    </row>
    <row r="83" spans="1:22" ht="14">
      <c r="B83" s="5">
        <v>5</v>
      </c>
      <c r="C83" s="6">
        <v>1759</v>
      </c>
      <c r="D83" s="6">
        <v>1748</v>
      </c>
      <c r="E83" s="7">
        <f t="shared" si="2"/>
        <v>1.0062929061784898</v>
      </c>
      <c r="F83" s="7">
        <v>1.067881308670606</v>
      </c>
      <c r="G83" s="8">
        <f t="shared" si="3"/>
        <v>1756.1917037828757</v>
      </c>
      <c r="H83" s="8"/>
      <c r="I83">
        <v>56</v>
      </c>
      <c r="J83">
        <v>1753.3596607370862</v>
      </c>
      <c r="K83">
        <v>131.64033926291381</v>
      </c>
      <c r="L83">
        <v>2.3435946697615999</v>
      </c>
      <c r="M83"/>
      <c r="N83"/>
      <c r="O83"/>
      <c r="P83"/>
      <c r="Q83"/>
      <c r="R83"/>
      <c r="S83"/>
      <c r="T83"/>
      <c r="U83"/>
      <c r="V83"/>
    </row>
    <row r="84" spans="1:22" ht="14">
      <c r="B84" s="5">
        <v>6</v>
      </c>
      <c r="C84" s="6">
        <v>1093</v>
      </c>
      <c r="D84" s="6">
        <v>932</v>
      </c>
      <c r="E84" s="7">
        <f t="shared" si="2"/>
        <v>1.1727467811158798</v>
      </c>
      <c r="F84" s="7">
        <v>1.1227265356633715</v>
      </c>
      <c r="G84" s="8">
        <f t="shared" si="3"/>
        <v>1113.3772429313274</v>
      </c>
      <c r="H84" s="8"/>
      <c r="I84">
        <v>57</v>
      </c>
      <c r="J84">
        <v>1992.4834452679843</v>
      </c>
      <c r="K84">
        <v>-68.48344526798428</v>
      </c>
      <c r="L84">
        <v>-1.2192116656309326</v>
      </c>
      <c r="M84"/>
      <c r="N84"/>
      <c r="O84"/>
      <c r="P84"/>
      <c r="Q84"/>
      <c r="R84"/>
      <c r="S84"/>
      <c r="T84"/>
      <c r="U84"/>
      <c r="V84"/>
    </row>
    <row r="85" spans="1:22" ht="14">
      <c r="B85" s="5">
        <v>7</v>
      </c>
      <c r="C85" s="6">
        <v>1217</v>
      </c>
      <c r="D85" s="6">
        <v>969</v>
      </c>
      <c r="E85" s="7">
        <f t="shared" si="2"/>
        <v>1.2559339525283797</v>
      </c>
      <c r="F85" s="7">
        <v>1.0486262657024321</v>
      </c>
      <c r="G85" s="8">
        <f t="shared" si="3"/>
        <v>1223.5430390006443</v>
      </c>
      <c r="H85" s="8"/>
      <c r="I85">
        <v>58</v>
      </c>
      <c r="J85">
        <v>1624.147007267595</v>
      </c>
      <c r="K85">
        <v>-33.147007267594972</v>
      </c>
      <c r="L85">
        <v>-0.59011660092834295</v>
      </c>
      <c r="M85"/>
      <c r="N85"/>
      <c r="O85"/>
      <c r="P85"/>
      <c r="Q85"/>
      <c r="R85"/>
      <c r="S85"/>
      <c r="T85"/>
      <c r="U85"/>
      <c r="V85"/>
    </row>
    <row r="86" spans="1:22" ht="14">
      <c r="A86" s="5">
        <v>13</v>
      </c>
      <c r="B86" s="5">
        <v>1</v>
      </c>
      <c r="C86" s="6">
        <v>1542</v>
      </c>
      <c r="D86" s="6">
        <v>1562</v>
      </c>
      <c r="E86" s="7">
        <f t="shared" si="2"/>
        <v>0.98719590268886048</v>
      </c>
      <c r="F86" s="7">
        <v>0.86477254160930794</v>
      </c>
      <c r="G86" s="8">
        <f t="shared" si="3"/>
        <v>1521.79045194184</v>
      </c>
      <c r="H86" s="8"/>
      <c r="I86">
        <v>59</v>
      </c>
      <c r="J86">
        <v>1653.8238852256125</v>
      </c>
      <c r="K86">
        <v>73.176114774387543</v>
      </c>
      <c r="L86">
        <v>1.3027553218060712</v>
      </c>
      <c r="M86"/>
      <c r="N86"/>
      <c r="O86"/>
      <c r="P86"/>
      <c r="Q86"/>
      <c r="R86"/>
      <c r="S86"/>
      <c r="T86"/>
      <c r="U86"/>
      <c r="V86"/>
    </row>
    <row r="87" spans="1:22" ht="14">
      <c r="B87" s="5">
        <v>2</v>
      </c>
      <c r="C87" s="6">
        <v>988</v>
      </c>
      <c r="D87" s="6">
        <v>1004</v>
      </c>
      <c r="E87" s="7">
        <f t="shared" si="2"/>
        <v>0.98406374501992033</v>
      </c>
      <c r="F87" s="7">
        <v>0.91058524219765746</v>
      </c>
      <c r="G87" s="8">
        <f t="shared" si="3"/>
        <v>965.8776818941725</v>
      </c>
      <c r="H87" s="8"/>
      <c r="I87">
        <v>60</v>
      </c>
      <c r="J87">
        <v>1690.417929951516</v>
      </c>
      <c r="K87">
        <v>81.582070048483956</v>
      </c>
      <c r="L87">
        <v>1.4524066527349697</v>
      </c>
      <c r="M87"/>
      <c r="N87"/>
      <c r="O87"/>
      <c r="P87"/>
      <c r="Q87"/>
      <c r="R87"/>
      <c r="S87"/>
      <c r="T87"/>
      <c r="U87"/>
      <c r="V87"/>
    </row>
    <row r="88" spans="1:22" ht="14">
      <c r="A88" s="28"/>
      <c r="B88" s="28">
        <v>3</v>
      </c>
      <c r="C88" s="29">
        <v>1510</v>
      </c>
      <c r="D88" s="29">
        <v>1404</v>
      </c>
      <c r="E88" s="30">
        <f t="shared" si="2"/>
        <v>1.0754985754985755</v>
      </c>
      <c r="F88" s="30">
        <v>0.97288319361211051</v>
      </c>
      <c r="G88" s="31">
        <f t="shared" si="3"/>
        <v>1467.4861046839671</v>
      </c>
      <c r="H88" s="8"/>
      <c r="I88">
        <v>61</v>
      </c>
      <c r="J88">
        <v>1683.3813774674891</v>
      </c>
      <c r="K88">
        <v>64.618622532510926</v>
      </c>
      <c r="L88">
        <v>1.1504061762714828</v>
      </c>
      <c r="M88"/>
      <c r="N88"/>
      <c r="O88"/>
      <c r="P88"/>
      <c r="Q88"/>
      <c r="R88"/>
      <c r="S88"/>
      <c r="T88"/>
      <c r="U88"/>
      <c r="V88"/>
    </row>
    <row r="89" spans="1:22" ht="14">
      <c r="B89" s="5">
        <v>4</v>
      </c>
      <c r="D89" s="6">
        <v>1657</v>
      </c>
      <c r="G89" s="42">
        <f>$J$18+$J$19*D89+$J$20*$E$88+$J$21*$F$88</f>
        <v>1721.0573713085482</v>
      </c>
      <c r="I89">
        <v>62</v>
      </c>
      <c r="J89">
        <v>1700.3719205495429</v>
      </c>
      <c r="K89">
        <v>47.628079450457108</v>
      </c>
      <c r="L89">
        <v>0.84792331709311763</v>
      </c>
      <c r="M89"/>
      <c r="N89"/>
      <c r="O89"/>
      <c r="P89"/>
      <c r="Q89"/>
      <c r="R89"/>
      <c r="S89"/>
      <c r="T89"/>
      <c r="U89"/>
      <c r="V89"/>
    </row>
    <row r="90" spans="1:22" ht="14">
      <c r="B90" s="5">
        <v>5</v>
      </c>
      <c r="D90" s="6">
        <v>1643</v>
      </c>
      <c r="G90" s="42">
        <f t="shared" ref="G90:G99" si="4">$J$18+$J$19*D90+$J$20*$E$88+$J$21*$F$88</f>
        <v>1707.0257597166742</v>
      </c>
      <c r="I90">
        <v>63</v>
      </c>
      <c r="J90">
        <v>1668.8097172307528</v>
      </c>
      <c r="K90">
        <v>-25.809717230752767</v>
      </c>
      <c r="L90">
        <v>-0.45949073109907324</v>
      </c>
      <c r="M90"/>
      <c r="N90"/>
      <c r="O90"/>
      <c r="P90"/>
      <c r="Q90"/>
      <c r="R90"/>
      <c r="S90"/>
      <c r="T90"/>
      <c r="U90"/>
      <c r="V90"/>
    </row>
    <row r="91" spans="1:22" ht="14">
      <c r="B91" s="5">
        <v>6</v>
      </c>
      <c r="D91" s="6">
        <v>1124</v>
      </c>
      <c r="G91" s="42">
        <f t="shared" si="4"/>
        <v>1186.853872846486</v>
      </c>
      <c r="I91">
        <v>64</v>
      </c>
      <c r="J91">
        <v>1905.2172050533306</v>
      </c>
      <c r="K91">
        <v>-140.21720505333064</v>
      </c>
      <c r="L91">
        <v>-2.496288722832491</v>
      </c>
      <c r="M91"/>
      <c r="N91"/>
      <c r="O91"/>
      <c r="P91"/>
      <c r="Q91"/>
      <c r="R91"/>
      <c r="S91"/>
      <c r="T91"/>
      <c r="U91"/>
      <c r="V91"/>
    </row>
    <row r="92" spans="1:22" ht="14">
      <c r="B92" s="5">
        <v>7</v>
      </c>
      <c r="D92" s="6">
        <v>1074</v>
      </c>
      <c r="G92" s="42">
        <f t="shared" si="4"/>
        <v>1136.7409743040785</v>
      </c>
      <c r="I92">
        <v>65</v>
      </c>
      <c r="J92">
        <v>1758.099186006498</v>
      </c>
      <c r="K92">
        <v>-10.09918600649803</v>
      </c>
      <c r="L92">
        <v>-0.1797959396510585</v>
      </c>
      <c r="M92"/>
      <c r="N92"/>
      <c r="O92"/>
      <c r="P92"/>
      <c r="Q92"/>
      <c r="R92"/>
      <c r="S92"/>
      <c r="T92"/>
      <c r="U92"/>
      <c r="V92"/>
    </row>
    <row r="93" spans="1:22" ht="14">
      <c r="A93" s="5">
        <v>14</v>
      </c>
      <c r="B93" s="5">
        <v>1</v>
      </c>
      <c r="D93" s="6">
        <v>1839</v>
      </c>
      <c r="G93" s="42">
        <f t="shared" si="4"/>
        <v>1903.468322002911</v>
      </c>
      <c r="I93">
        <v>66</v>
      </c>
      <c r="J93">
        <v>1732.7257980998206</v>
      </c>
      <c r="K93">
        <v>62.274201900179378</v>
      </c>
      <c r="L93">
        <v>1.1086684253026258</v>
      </c>
      <c r="M93"/>
      <c r="N93"/>
      <c r="O93"/>
      <c r="P93"/>
      <c r="Q93"/>
      <c r="R93"/>
      <c r="S93"/>
      <c r="T93"/>
      <c r="U93"/>
      <c r="V93"/>
    </row>
    <row r="94" spans="1:22" ht="14">
      <c r="B94" s="5">
        <v>2</v>
      </c>
      <c r="D94" s="6">
        <v>1862</v>
      </c>
      <c r="G94" s="42">
        <f t="shared" si="4"/>
        <v>1926.5202553324184</v>
      </c>
      <c r="I94">
        <v>67</v>
      </c>
      <c r="J94">
        <v>1599.4884283546753</v>
      </c>
      <c r="K94">
        <v>72.511571645324693</v>
      </c>
      <c r="L94">
        <v>1.2909244518476775</v>
      </c>
      <c r="M94"/>
      <c r="N94"/>
      <c r="O94"/>
      <c r="P94"/>
      <c r="Q94"/>
      <c r="R94"/>
      <c r="S94"/>
      <c r="T94"/>
      <c r="U94"/>
      <c r="V94"/>
    </row>
    <row r="95" spans="1:22" ht="14">
      <c r="B95" s="5">
        <v>3</v>
      </c>
      <c r="D95" s="6">
        <v>1886</v>
      </c>
      <c r="G95" s="42">
        <f t="shared" si="4"/>
        <v>1950.574446632774</v>
      </c>
      <c r="I95">
        <v>68</v>
      </c>
      <c r="J95">
        <v>1338.3672642879094</v>
      </c>
      <c r="K95">
        <v>6.6327357120906072</v>
      </c>
      <c r="L95">
        <v>0.11808268003432738</v>
      </c>
      <c r="M95"/>
      <c r="N95"/>
      <c r="O95"/>
      <c r="P95"/>
      <c r="Q95"/>
      <c r="R95"/>
      <c r="S95"/>
      <c r="T95"/>
      <c r="U95"/>
      <c r="V95"/>
    </row>
    <row r="96" spans="1:22" ht="14">
      <c r="B96" s="5">
        <v>4</v>
      </c>
      <c r="D96" s="6">
        <v>1696</v>
      </c>
      <c r="G96" s="42">
        <f t="shared" si="4"/>
        <v>1760.145432171626</v>
      </c>
      <c r="I96">
        <v>69</v>
      </c>
      <c r="J96">
        <v>1272.8029293964526</v>
      </c>
      <c r="K96">
        <v>0.19707060354744499</v>
      </c>
      <c r="L96">
        <v>3.5084505146866368E-3</v>
      </c>
      <c r="M96"/>
      <c r="N96"/>
      <c r="O96"/>
      <c r="P96"/>
      <c r="Q96"/>
      <c r="R96"/>
      <c r="S96"/>
      <c r="T96"/>
      <c r="U96"/>
      <c r="V96"/>
    </row>
    <row r="97" spans="1:22" ht="14">
      <c r="B97" s="5">
        <v>5</v>
      </c>
      <c r="D97" s="6">
        <v>1002</v>
      </c>
      <c r="G97" s="42">
        <f t="shared" si="4"/>
        <v>1064.578400403012</v>
      </c>
      <c r="I97">
        <v>70</v>
      </c>
      <c r="J97">
        <v>1550.5442774932403</v>
      </c>
      <c r="K97">
        <v>49.455722506759685</v>
      </c>
      <c r="L97">
        <v>0.88046087016355568</v>
      </c>
      <c r="M97"/>
      <c r="N97"/>
      <c r="O97"/>
      <c r="P97"/>
      <c r="Q97"/>
      <c r="R97"/>
      <c r="S97"/>
      <c r="T97"/>
      <c r="U97"/>
      <c r="V97"/>
    </row>
    <row r="98" spans="1:22" ht="14">
      <c r="B98" s="5">
        <v>6</v>
      </c>
      <c r="D98" s="6">
        <v>794</v>
      </c>
      <c r="G98" s="42">
        <f t="shared" si="4"/>
        <v>856.10874246659739</v>
      </c>
      <c r="I98">
        <v>71</v>
      </c>
      <c r="J98">
        <v>1827.5428376224359</v>
      </c>
      <c r="K98">
        <v>-54.542837622435854</v>
      </c>
      <c r="L98">
        <v>-0.97102684664399674</v>
      </c>
      <c r="M98"/>
      <c r="N98"/>
      <c r="O98"/>
      <c r="P98"/>
      <c r="Q98"/>
      <c r="R98"/>
      <c r="S98"/>
      <c r="T98"/>
      <c r="U98"/>
      <c r="V98"/>
    </row>
    <row r="99" spans="1:22" ht="14">
      <c r="B99" s="5">
        <v>7</v>
      </c>
      <c r="D99" s="6">
        <v>1106</v>
      </c>
      <c r="G99" s="42">
        <f t="shared" si="4"/>
        <v>1168.8132293712192</v>
      </c>
      <c r="I99">
        <v>72</v>
      </c>
      <c r="J99">
        <v>1301.6116905204037</v>
      </c>
      <c r="K99">
        <v>-9.6116905204037266</v>
      </c>
      <c r="L99">
        <v>-0.17111705118008874</v>
      </c>
      <c r="M99"/>
      <c r="N99"/>
      <c r="O99"/>
      <c r="P99"/>
      <c r="Q99"/>
      <c r="R99"/>
      <c r="S99"/>
      <c r="T99"/>
      <c r="U99"/>
      <c r="V99"/>
    </row>
    <row r="100" spans="1:22" ht="14">
      <c r="E100" s="7"/>
      <c r="F100" s="7"/>
      <c r="G100" s="8"/>
      <c r="H100" s="8"/>
      <c r="I100">
        <v>73</v>
      </c>
      <c r="J100">
        <v>1765.5076375260321</v>
      </c>
      <c r="K100">
        <v>-12.507637526032113</v>
      </c>
      <c r="L100">
        <v>-0.2226736333364733</v>
      </c>
      <c r="M100"/>
      <c r="N100"/>
      <c r="O100"/>
      <c r="P100"/>
      <c r="Q100"/>
      <c r="R100"/>
      <c r="S100"/>
      <c r="T100"/>
      <c r="U100"/>
      <c r="V100"/>
    </row>
    <row r="101" spans="1:22" ht="15">
      <c r="A101" s="17" t="s">
        <v>14</v>
      </c>
      <c r="E101" s="7"/>
      <c r="F101" s="7"/>
      <c r="G101" s="8"/>
      <c r="H101" s="8"/>
      <c r="I101">
        <v>74</v>
      </c>
      <c r="J101">
        <v>1748.9898633397768</v>
      </c>
      <c r="K101">
        <v>56.010136660223225</v>
      </c>
      <c r="L101">
        <v>0.99714919047233408</v>
      </c>
      <c r="M101"/>
      <c r="N101"/>
      <c r="O101"/>
      <c r="P101"/>
      <c r="Q101"/>
      <c r="R101"/>
      <c r="S101"/>
      <c r="T101"/>
      <c r="U101"/>
      <c r="V101"/>
    </row>
    <row r="102" spans="1:22" ht="14">
      <c r="B102" s="15" t="s">
        <v>6</v>
      </c>
      <c r="E102" s="7"/>
      <c r="F102" s="7"/>
      <c r="G102" s="8"/>
      <c r="H102" s="8"/>
      <c r="I102">
        <v>75</v>
      </c>
      <c r="J102">
        <v>1547.8013409302905</v>
      </c>
      <c r="K102">
        <v>53.198659069709493</v>
      </c>
      <c r="L102">
        <v>0.94709641841040093</v>
      </c>
      <c r="M102"/>
      <c r="N102"/>
      <c r="O102"/>
      <c r="P102"/>
      <c r="Q102"/>
      <c r="R102"/>
      <c r="S102"/>
      <c r="T102"/>
      <c r="U102"/>
      <c r="V102"/>
    </row>
    <row r="103" spans="1:22" ht="14">
      <c r="B103" s="15" t="s">
        <v>7</v>
      </c>
      <c r="E103" s="7"/>
      <c r="F103" s="7"/>
      <c r="G103" s="8"/>
      <c r="H103" s="8"/>
      <c r="I103">
        <v>76</v>
      </c>
      <c r="J103">
        <v>812.37732493453348</v>
      </c>
      <c r="K103">
        <v>-90.377324934533476</v>
      </c>
      <c r="L103">
        <v>-1.6089886897120451</v>
      </c>
      <c r="M103"/>
      <c r="N103"/>
      <c r="O103"/>
      <c r="P103"/>
      <c r="Q103"/>
      <c r="R103"/>
      <c r="S103"/>
      <c r="T103"/>
      <c r="U103"/>
      <c r="V103"/>
    </row>
    <row r="104" spans="1:22" ht="14">
      <c r="B104" s="15" t="s">
        <v>8</v>
      </c>
      <c r="E104" s="7"/>
      <c r="F104" s="7"/>
      <c r="G104" s="8"/>
      <c r="H104" s="8"/>
      <c r="I104">
        <v>77</v>
      </c>
      <c r="J104">
        <v>898.19903668837856</v>
      </c>
      <c r="K104">
        <v>-9.1990366883785555</v>
      </c>
      <c r="L104">
        <v>-0.16377056964862294</v>
      </c>
      <c r="M104"/>
      <c r="N104"/>
      <c r="O104"/>
      <c r="P104"/>
      <c r="Q104"/>
      <c r="R104"/>
      <c r="S104"/>
      <c r="T104"/>
      <c r="U104"/>
      <c r="V104"/>
    </row>
    <row r="105" spans="1:22" ht="14">
      <c r="B105" s="15" t="s">
        <v>9</v>
      </c>
      <c r="E105" s="7"/>
      <c r="F105" s="7"/>
      <c r="G105" s="8"/>
      <c r="H105" s="8"/>
      <c r="I105">
        <v>78</v>
      </c>
      <c r="J105">
        <v>1036.5061559181606</v>
      </c>
      <c r="K105">
        <v>21.49384408183937</v>
      </c>
      <c r="L105">
        <v>0.38265518537049892</v>
      </c>
      <c r="M105"/>
      <c r="N105"/>
      <c r="O105"/>
      <c r="P105"/>
      <c r="Q105"/>
      <c r="R105"/>
      <c r="S105"/>
      <c r="T105"/>
      <c r="U105"/>
      <c r="V105"/>
    </row>
    <row r="106" spans="1:22" ht="14">
      <c r="B106" s="15" t="s">
        <v>10</v>
      </c>
      <c r="E106" s="7"/>
      <c r="F106" s="7"/>
      <c r="G106" s="8"/>
      <c r="H106" s="8"/>
      <c r="I106">
        <v>79</v>
      </c>
      <c r="J106">
        <v>861.16785852238706</v>
      </c>
      <c r="K106">
        <v>25.832141477612936</v>
      </c>
      <c r="L106">
        <v>0.4598899502571912</v>
      </c>
      <c r="M106"/>
      <c r="N106"/>
      <c r="O106"/>
      <c r="P106"/>
      <c r="Q106"/>
      <c r="R106"/>
      <c r="S106"/>
      <c r="T106"/>
      <c r="U106"/>
      <c r="V106"/>
    </row>
    <row r="107" spans="1:22" ht="14">
      <c r="B107" s="15" t="s">
        <v>11</v>
      </c>
      <c r="E107" s="7"/>
      <c r="F107" s="7"/>
      <c r="G107" s="8"/>
      <c r="H107" s="8"/>
      <c r="I107">
        <v>80</v>
      </c>
      <c r="J107">
        <v>1695.9174474662937</v>
      </c>
      <c r="K107">
        <v>-19.917447466293652</v>
      </c>
      <c r="L107">
        <v>-0.35459057594827159</v>
      </c>
      <c r="M107"/>
      <c r="N107"/>
      <c r="O107"/>
      <c r="P107"/>
      <c r="Q107"/>
      <c r="R107"/>
      <c r="S107"/>
      <c r="T107"/>
      <c r="U107"/>
      <c r="V107"/>
    </row>
    <row r="108" spans="1:22" ht="14">
      <c r="B108" s="15" t="s">
        <v>12</v>
      </c>
      <c r="E108" s="7"/>
      <c r="F108" s="7"/>
      <c r="G108" s="8"/>
      <c r="H108" s="8"/>
      <c r="I108">
        <v>81</v>
      </c>
      <c r="J108">
        <v>1769.9558773172923</v>
      </c>
      <c r="K108">
        <v>5.0441226827076662</v>
      </c>
      <c r="L108">
        <v>8.9800581637878144E-2</v>
      </c>
      <c r="M108"/>
      <c r="N108"/>
      <c r="O108"/>
      <c r="P108"/>
      <c r="Q108"/>
      <c r="R108"/>
      <c r="S108"/>
      <c r="T108"/>
      <c r="U108"/>
      <c r="V108"/>
    </row>
    <row r="109" spans="1:22" ht="14">
      <c r="E109" s="7"/>
      <c r="F109" s="7"/>
      <c r="G109" s="8"/>
      <c r="H109" s="8"/>
      <c r="I109">
        <v>82</v>
      </c>
      <c r="J109">
        <v>1756.1917037828757</v>
      </c>
      <c r="K109">
        <v>2.8082962171242798</v>
      </c>
      <c r="L109">
        <v>4.9996134030158124E-2</v>
      </c>
      <c r="M109"/>
      <c r="N109"/>
      <c r="O109"/>
      <c r="P109"/>
      <c r="Q109"/>
      <c r="R109"/>
      <c r="S109"/>
      <c r="T109"/>
      <c r="U109"/>
      <c r="V109"/>
    </row>
    <row r="110" spans="1:22" ht="14">
      <c r="E110" s="7"/>
      <c r="F110" s="7"/>
      <c r="G110" s="8"/>
      <c r="H110" s="8"/>
      <c r="I110">
        <v>83</v>
      </c>
      <c r="J110">
        <v>1113.3772429313276</v>
      </c>
      <c r="K110">
        <v>-20.377242931327601</v>
      </c>
      <c r="L110">
        <v>-0.36277632058451093</v>
      </c>
      <c r="M110"/>
      <c r="N110"/>
      <c r="O110"/>
      <c r="P110"/>
      <c r="Q110"/>
      <c r="R110"/>
      <c r="S110"/>
      <c r="T110"/>
      <c r="U110"/>
      <c r="V110"/>
    </row>
    <row r="111" spans="1:22" ht="14">
      <c r="A111" s="5" t="s">
        <v>15</v>
      </c>
      <c r="F111" s="16"/>
      <c r="I111">
        <v>84</v>
      </c>
      <c r="J111">
        <v>1223.5430390006441</v>
      </c>
      <c r="K111">
        <v>-6.5430390006440575</v>
      </c>
      <c r="L111">
        <v>-0.11648580831538233</v>
      </c>
      <c r="M111"/>
      <c r="N111"/>
      <c r="O111"/>
      <c r="P111"/>
      <c r="Q111"/>
      <c r="R111"/>
      <c r="S111"/>
      <c r="T111"/>
      <c r="U111"/>
      <c r="V111"/>
    </row>
    <row r="112" spans="1:22" ht="14">
      <c r="E112" s="16"/>
      <c r="F112" s="16"/>
      <c r="I112">
        <v>85</v>
      </c>
      <c r="J112">
        <v>1521.7904519418398</v>
      </c>
      <c r="K112">
        <v>20.209548058160181</v>
      </c>
      <c r="L112">
        <v>0.35979084657933846</v>
      </c>
      <c r="M112"/>
      <c r="N112"/>
      <c r="O112"/>
      <c r="P112"/>
      <c r="Q112"/>
      <c r="R112"/>
      <c r="S112"/>
      <c r="T112"/>
      <c r="U112"/>
      <c r="V112"/>
    </row>
    <row r="113" spans="5:22" ht="14">
      <c r="E113" s="16"/>
      <c r="F113" s="16"/>
      <c r="I113">
        <v>86</v>
      </c>
      <c r="J113">
        <v>965.8776818941725</v>
      </c>
      <c r="K113">
        <v>22.122318105827503</v>
      </c>
      <c r="L113">
        <v>0.39384391658274948</v>
      </c>
      <c r="M113"/>
      <c r="N113"/>
      <c r="O113"/>
      <c r="P113"/>
      <c r="Q113"/>
      <c r="R113"/>
      <c r="S113"/>
      <c r="T113"/>
      <c r="U113"/>
      <c r="V113"/>
    </row>
    <row r="114" spans="5:22" ht="15" thickBot="1">
      <c r="E114" s="16"/>
      <c r="F114" s="16"/>
      <c r="I114" s="33">
        <v>87</v>
      </c>
      <c r="J114" s="33">
        <v>1467.4861046839669</v>
      </c>
      <c r="K114" s="33">
        <v>42.513895316033086</v>
      </c>
      <c r="L114" s="33">
        <v>0.7568754305203117</v>
      </c>
      <c r="M114"/>
      <c r="N114"/>
      <c r="O114"/>
      <c r="P114"/>
      <c r="Q114"/>
      <c r="R114"/>
      <c r="S114"/>
      <c r="T114"/>
      <c r="U114"/>
      <c r="V114"/>
    </row>
    <row r="115" spans="5:22" ht="14">
      <c r="E115" s="16"/>
      <c r="F115" s="16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5:22" ht="14">
      <c r="E116" s="16"/>
      <c r="F116" s="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5:22" ht="14">
      <c r="E117" s="16"/>
      <c r="F117" s="16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5:22" ht="14">
      <c r="E118" s="16"/>
      <c r="F118" s="16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5:22" ht="14">
      <c r="E119" s="16"/>
      <c r="F119" s="16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5:22" ht="14"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5:22" ht="14"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5:22" ht="14"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5:22" ht="14"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5:22" ht="14"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5:22" ht="14"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5:22" ht="14">
      <c r="N126"/>
      <c r="O126"/>
      <c r="P126"/>
      <c r="Q126"/>
      <c r="R126"/>
      <c r="S126"/>
      <c r="T126"/>
      <c r="U126"/>
      <c r="V126"/>
    </row>
    <row r="127" spans="5:22" ht="14">
      <c r="N127"/>
      <c r="O127"/>
      <c r="P127"/>
      <c r="Q127"/>
      <c r="R127"/>
      <c r="S127"/>
      <c r="T127"/>
      <c r="U127"/>
      <c r="V127"/>
    </row>
    <row r="128" spans="5:22" ht="14">
      <c r="N128"/>
      <c r="O128"/>
      <c r="P128"/>
      <c r="Q128"/>
      <c r="R128"/>
      <c r="S128"/>
      <c r="T128"/>
      <c r="U128"/>
      <c r="V128"/>
    </row>
    <row r="129" spans="14:22" ht="14">
      <c r="N129"/>
      <c r="O129"/>
      <c r="P129"/>
      <c r="Q129"/>
      <c r="R129"/>
      <c r="S129"/>
      <c r="T129"/>
      <c r="U129"/>
      <c r="V129"/>
    </row>
    <row r="130" spans="14:22" ht="14">
      <c r="N130"/>
      <c r="O130"/>
      <c r="P130"/>
      <c r="Q130"/>
      <c r="R130"/>
      <c r="S130"/>
      <c r="T130"/>
      <c r="U130"/>
      <c r="V130"/>
    </row>
    <row r="131" spans="14:22" ht="14">
      <c r="N131"/>
      <c r="O131"/>
      <c r="P131"/>
      <c r="Q131"/>
      <c r="R131"/>
      <c r="S131"/>
      <c r="T131"/>
      <c r="U131"/>
      <c r="V131"/>
    </row>
    <row r="132" spans="14:22" ht="14">
      <c r="N132"/>
      <c r="O132"/>
      <c r="P132"/>
      <c r="Q132"/>
      <c r="R132"/>
      <c r="S132"/>
      <c r="T132"/>
      <c r="U132"/>
      <c r="V132"/>
    </row>
    <row r="133" spans="14:22" ht="14">
      <c r="N133"/>
      <c r="O133"/>
      <c r="P133"/>
      <c r="Q133"/>
      <c r="R133"/>
      <c r="S133"/>
      <c r="T133"/>
      <c r="U133"/>
      <c r="V133"/>
    </row>
    <row r="134" spans="14:22" ht="14">
      <c r="N134"/>
      <c r="O134"/>
      <c r="P134"/>
      <c r="Q134"/>
      <c r="R134"/>
      <c r="S134"/>
      <c r="T134"/>
      <c r="U134"/>
      <c r="V134"/>
    </row>
    <row r="135" spans="14:22" ht="14">
      <c r="N135"/>
      <c r="O135"/>
      <c r="P135"/>
      <c r="Q135"/>
      <c r="R135"/>
      <c r="S135"/>
      <c r="T135"/>
      <c r="U135"/>
      <c r="V135"/>
    </row>
    <row r="136" spans="14:22" ht="14">
      <c r="N136"/>
      <c r="O136"/>
      <c r="P136"/>
      <c r="Q136"/>
      <c r="R136"/>
      <c r="S136"/>
      <c r="T136"/>
      <c r="U136"/>
      <c r="V136"/>
    </row>
    <row r="137" spans="14:22" ht="14">
      <c r="N137"/>
      <c r="O137"/>
      <c r="P137"/>
      <c r="Q137"/>
      <c r="R137"/>
      <c r="S137"/>
      <c r="T137"/>
      <c r="U137"/>
      <c r="V137"/>
    </row>
  </sheetData>
  <pageMargins left="0.75" right="0.75" top="1" bottom="1" header="0.5" footer="0.5"/>
  <pageSetup orientation="portrait"/>
  <headerFooter alignWithMargins="0"/>
  <ignoredErrors>
    <ignoredError sqref="L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_x0020_Instance_x0020_Name xmlns="3280b98c-2d7e-449d-b713-5a352c511315" xsi:nil="true"/>
    <Mode xmlns="3280b98c-2d7e-449d-b713-5a352c511315" xsi:nil="true"/>
    <Product_x0020_Type xmlns="3280b98c-2d7e-449d-b713-5a352c511315" xsi:nil="true"/>
    <Target_x0020_Audiences xmlns="3280b98c-2d7e-449d-b713-5a352c511315" xsi:nil="true"/>
    <Content_x0020_Type xmlns="3280b98c-2d7e-449d-b713-5a352c511315" xsi:nil="true"/>
    <Content_x0020_Name xmlns="3280b98c-2d7e-449d-b713-5a352c511315"/>
    <Faculty_x0020_Sponsor xmlns="3280b98c-2d7e-449d-b713-5a352c511315">
      <UserInfo>
        <DisplayName/>
        <AccountId xsi:nil="true"/>
        <AccountType/>
      </UserInfo>
    </Faculty_x0020_Sponsor>
    <Reviewer xmlns="3280b98c-2d7e-449d-b713-5a352c511315">
      <UserInfo>
        <DisplayName/>
        <AccountId xsi:nil="true"/>
        <AccountType/>
      </UserInfo>
    </Reviewer>
    <Comments xmlns="3280b98c-2d7e-449d-b713-5a352c511315" xsi:nil="true"/>
  </documentManagement>
</p:properties>
</file>

<file path=customXml/item3.xml><?xml version="1.0" encoding="utf-8"?>
<LongProperties xmlns="http://schemas.microsoft.com/office/2006/metadata/longProperties">
  <LongProp xmlns="" name="WorkflowCreationPath"><![CDATA[486cb3c1-c433-404d-83d7-2c91a01b85f5,7;486cb3c1-c433-404d-83d7-2c91a01b85f5,7;486cb3c1-c433-404d-83d7-2c91a01b85f5,7;486cb3c1-c433-404d-83d7-2c91a01b85f5,7;486cb3c1-c433-404d-83d7-2c91a01b85f5,7;486cb3c1-c433-404d-83d7-2c91a01b85f5,7;486cb3c1-c433-404d-83d7-2c91a01b85f5,13;486cb3c1-c433-404d-83d7-2c91a01b85f5,13;eb30aceb-b1d5-40b4-ba0d-4e31e8645a45,15;eb30aceb-b1d5-40b4-ba0d-4e31e8645a45,15;eb30aceb-b1d5-40b4-ba0d-4e31e8645a45,15;eb30aceb-b1d5-40b4-ba0d-4e31e8645a45,15;eb30aceb-b1d5-40b4-ba0d-4e31e8645a45,19;eb30aceb-b1d5-40b4-ba0d-4e31e8645a45,19;eb30aceb-b1d5-40b4-ba0d-4e31e8645a45,22;eb30aceb-b1d5-40b4-ba0d-4e31e8645a45,24;eb30aceb-b1d5-40b4-ba0d-4e31e8645a45,24;eb30aceb-b1d5-40b4-ba0d-4e31e8645a45,24;eb30aceb-b1d5-40b4-ba0d-4e31e8645a45,24;eb30aceb-b1d5-40b4-ba0d-4e31e8645a45,24;eb30aceb-b1d5-40b4-ba0d-4e31e8645a45,28;eb30aceb-b1d5-40b4-ba0d-4e31e8645a45,30;eb30aceb-b1d5-40b4-ba0d-4e31e8645a45,32;eb30aceb-b1d5-40b4-ba0d-4e31e8645a45,32;eb30aceb-b1d5-40b4-ba0d-4e31e8645a45,32;]]></LongProp>
</Long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1" ma:contentTypeDescription="Create a new document." ma:contentTypeScope="" ma:versionID="4a1c814954c8e34a0ee0b27822380e7f">
  <xsd:schema xmlns:xsd="http://www.w3.org/2001/XMLSchema" xmlns:xs="http://www.w3.org/2001/XMLSchema" xmlns:p="http://schemas.microsoft.com/office/2006/metadata/properties" xmlns:ns2="3280b98c-2d7e-449d-b713-5a352c511315" xmlns:ns3="d314d7ef-47d2-49ec-98a2-beb62148fffe" targetNamespace="http://schemas.microsoft.com/office/2006/metadata/properties" ma:root="true" ma:fieldsID="f34bca22ad38be946af4749cd0c495c3" ns2:_="" ns3:_="">
    <xsd:import namespace="3280b98c-2d7e-449d-b713-5a352c511315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09C8CF2-9D2C-46A4-8455-AC8F826004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875571-C0EC-4EE1-A159-701D36022D4B}">
  <ds:schemaRefs>
    <ds:schemaRef ds:uri="http://schemas.microsoft.com/office/2006/metadata/properties"/>
    <ds:schemaRef ds:uri="http://schemas.microsoft.com/office/infopath/2007/PartnerControls"/>
    <ds:schemaRef ds:uri="3280b98c-2d7e-449d-b713-5a352c511315"/>
  </ds:schemaRefs>
</ds:datastoreItem>
</file>

<file path=customXml/itemProps3.xml><?xml version="1.0" encoding="utf-8"?>
<ds:datastoreItem xmlns:ds="http://schemas.openxmlformats.org/officeDocument/2006/customXml" ds:itemID="{632EB026-EF0C-478A-84EE-20D0F9DBCB04}">
  <ds:schemaRefs>
    <ds:schemaRef ds:uri="http://schemas.microsoft.com/office/2006/metadata/longProperties"/>
    <ds:schemaRef ds:uri=""/>
  </ds:schemaRefs>
</ds:datastoreItem>
</file>

<file path=customXml/itemProps4.xml><?xml version="1.0" encoding="utf-8"?>
<ds:datastoreItem xmlns:ds="http://schemas.openxmlformats.org/officeDocument/2006/customXml" ds:itemID="{CC2D2D9F-0769-46E4-8313-8134C6FF8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d314d7ef-47d2-49ec-98a2-beb62148ff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6E9DFAF-6BB0-47F9-A82D-48875CA0A74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20</vt:i4>
      </vt:variant>
    </vt:vector>
  </HeadingPairs>
  <TitlesOfParts>
    <vt:vector size="27" baseType="lpstr">
      <vt:lpstr>Title Page</vt:lpstr>
      <vt:lpstr>3A</vt:lpstr>
      <vt:lpstr>3B</vt:lpstr>
      <vt:lpstr>3C_a</vt:lpstr>
      <vt:lpstr>3C_b_dummy variables</vt:lpstr>
      <vt:lpstr>3D</vt:lpstr>
      <vt:lpstr>3E</vt:lpstr>
      <vt:lpstr>'3A'!_EXH1</vt:lpstr>
      <vt:lpstr>'3B'!_EXH1</vt:lpstr>
      <vt:lpstr>'3E'!_EXH1</vt:lpstr>
      <vt:lpstr>_EXH1</vt:lpstr>
      <vt:lpstr>'3A'!DEMAND</vt:lpstr>
      <vt:lpstr>'3B'!DEMAND</vt:lpstr>
      <vt:lpstr>'3E'!DEMAND</vt:lpstr>
      <vt:lpstr>DEMAND</vt:lpstr>
      <vt:lpstr>'3A'!PICKUP</vt:lpstr>
      <vt:lpstr>'3B'!PICKUP</vt:lpstr>
      <vt:lpstr>'3E'!PICKUP</vt:lpstr>
      <vt:lpstr>PICKUP</vt:lpstr>
      <vt:lpstr>'3A'!Print_Area</vt:lpstr>
      <vt:lpstr>'3B'!Print_Area</vt:lpstr>
      <vt:lpstr>'3D'!Print_Area</vt:lpstr>
      <vt:lpstr>'3E'!Print_Area</vt:lpstr>
      <vt:lpstr>'3A'!Print_Area_MI</vt:lpstr>
      <vt:lpstr>'3B'!Print_Area_MI</vt:lpstr>
      <vt:lpstr>'3D'!Print_Area_MI</vt:lpstr>
      <vt:lpstr>'3E'!Print_Area_MI</vt:lpstr>
    </vt:vector>
  </TitlesOfParts>
  <Company>Darden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Marriott Rooms Forecasting (SPREADSHEET)</dc:title>
  <dc:creator>BodilyS</dc:creator>
  <cp:lastModifiedBy>Jiayi Luo</cp:lastModifiedBy>
  <dcterms:created xsi:type="dcterms:W3CDTF">1999-04-24T16:44:28Z</dcterms:created>
  <dcterms:modified xsi:type="dcterms:W3CDTF">2024-11-22T02:19:56Z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or Revision?">
    <vt:lpwstr/>
  </property>
  <property fmtid="{D5CDD505-2E9C-101B-9397-08002B2CF9AE}" pid="3" name="SWAT">
    <vt:lpwstr>0</vt:lpwstr>
  </property>
  <property fmtid="{D5CDD505-2E9C-101B-9397-08002B2CF9AE}" pid="4" name="display_urn:schemas-microsoft-com:office:office#DBP_x0020_Editor_x002A_">
    <vt:lpwstr>Woods, Elizabeth (Beth)</vt:lpwstr>
  </property>
  <property fmtid="{D5CDD505-2E9C-101B-9397-08002B2CF9AE}" pid="5" name="display_urn:schemas-microsoft-com:office:office#Approver_x002A_">
    <vt:lpwstr>Bodily, Sam</vt:lpwstr>
  </property>
  <property fmtid="{D5CDD505-2E9C-101B-9397-08002B2CF9AE}" pid="6" name="display_urn:schemas-microsoft-com:office:office#Faculty_x0020_Sponsor_x002A_">
    <vt:lpwstr>Bodily, Sam</vt:lpwstr>
  </property>
  <property fmtid="{D5CDD505-2E9C-101B-9397-08002B2CF9AE}" pid="7" name="Admin Assistant">
    <vt:lpwstr>26</vt:lpwstr>
  </property>
  <property fmtid="{D5CDD505-2E9C-101B-9397-08002B2CF9AE}" pid="8" name="display_urn:schemas-microsoft-com:office:office#Admin_x0020_Assistant">
    <vt:lpwstr>Quarles, Debbie</vt:lpwstr>
  </property>
  <property fmtid="{D5CDD505-2E9C-101B-9397-08002B2CF9AE}" pid="9" name="WorkflowCreationPath">
    <vt:lpwstr>486cb3c1-c433-404d-83d7-2c91a01b85f5,7;486cb3c1-c433-404d-83d7-2c91a01b85f5,7;486cb3c1-c433-404d-83d7-2c91a01b85f5,7;486cb3c1-c433-404d-83d7-2c91a01b85f5,7;486cb3c1-c433-404d-83d7-2c91a01b85f5,7;486cb3c1-c433-404d-83d7-2c91a01b85f5,7;486cb3c1-c433-404d-83</vt:lpwstr>
  </property>
  <property fmtid="{D5CDD505-2E9C-101B-9397-08002B2CF9AE}" pid="10" name="Subject">
    <vt:lpwstr/>
  </property>
  <property fmtid="{D5CDD505-2E9C-101B-9397-08002B2CF9AE}" pid="11" name="_Author">
    <vt:lpwstr>BodilyS</vt:lpwstr>
  </property>
  <property fmtid="{D5CDD505-2E9C-101B-9397-08002B2CF9AE}" pid="12" name="_Category">
    <vt:lpwstr/>
  </property>
  <property fmtid="{D5CDD505-2E9C-101B-9397-08002B2CF9AE}" pid="13" name="Categories">
    <vt:lpwstr/>
  </property>
  <property fmtid="{D5CDD505-2E9C-101B-9397-08002B2CF9AE}" pid="14" name="Approval Level">
    <vt:lpwstr/>
  </property>
  <property fmtid="{D5CDD505-2E9C-101B-9397-08002B2CF9AE}" pid="15" name="Assigned To">
    <vt:lpwstr/>
  </property>
  <property fmtid="{D5CDD505-2E9C-101B-9397-08002B2CF9AE}" pid="16" name="Keywords">
    <vt:lpwstr/>
  </property>
  <property fmtid="{D5CDD505-2E9C-101B-9397-08002B2CF9AE}" pid="17" name="2nd Editor*">
    <vt:lpwstr>17</vt:lpwstr>
  </property>
  <property fmtid="{D5CDD505-2E9C-101B-9397-08002B2CF9AE}" pid="18" name="display_urn:schemas-microsoft-com:office:office#_x0032_nd_x0020_Editor_x002A_">
    <vt:lpwstr>O'Brien, Mary (Debbie)</vt:lpwstr>
  </property>
  <property fmtid="{D5CDD505-2E9C-101B-9397-08002B2CF9AE}" pid="19" name="ContentType">
    <vt:lpwstr>Document</vt:lpwstr>
  </property>
  <property fmtid="{D5CDD505-2E9C-101B-9397-08002B2CF9AE}" pid="20" name="DBP Editor*">
    <vt:lpwstr>20;#DARDEN\woodse</vt:lpwstr>
  </property>
  <property fmtid="{D5CDD505-2E9C-101B-9397-08002B2CF9AE}" pid="21" name="Approver*">
    <vt:lpwstr>30;#DARDEN\bodilys</vt:lpwstr>
  </property>
  <property fmtid="{D5CDD505-2E9C-101B-9397-08002B2CF9AE}" pid="22" name="Faculty Sponsor*">
    <vt:lpwstr>30;#DARDEN\bodilys</vt:lpwstr>
  </property>
  <property fmtid="{D5CDD505-2E9C-101B-9397-08002B2CF9AE}" pid="23" name="Dashboard*">
    <vt:lpwstr>http://cm3.darden.virginia.edu/CMO/WorkflowDashboard.aspx?wf=1576, Workflow Dashboard</vt:lpwstr>
  </property>
  <property fmtid="{D5CDD505-2E9C-101B-9397-08002B2CF9AE}" pid="24" name="Metadata Link ID">
    <vt:lpwstr>{2195AB69-A8BB-40C8-88EC-129AE5BBEE55}</vt:lpwstr>
  </property>
  <property fmtid="{D5CDD505-2E9C-101B-9397-08002B2CF9AE}" pid="25" name="Metadata Form URL*">
    <vt:lpwstr>http://cm3.darden.virginia.edu/CMO/Gold%20Metadata/DispFormMeta.aspx?ID=34409, View Document Metadata</vt:lpwstr>
  </property>
  <property fmtid="{D5CDD505-2E9C-101B-9397-08002B2CF9AE}" pid="26" name="Title">
    <vt:lpwstr>Marriott Rooms Forecasting (SPREADSHEET)</vt:lpwstr>
  </property>
  <property fmtid="{D5CDD505-2E9C-101B-9397-08002B2CF9AE}" pid="27" name="display_urn:schemas-microsoft-com:office:office#Editor">
    <vt:lpwstr>S Alston</vt:lpwstr>
  </property>
  <property fmtid="{D5CDD505-2E9C-101B-9397-08002B2CF9AE}" pid="28" name="display_urn:schemas-microsoft-com:office:office#Author">
    <vt:lpwstr>Elizabeth Woods</vt:lpwstr>
  </property>
  <property fmtid="{D5CDD505-2E9C-101B-9397-08002B2CF9AE}" pid="29" name="_Comments">
    <vt:lpwstr/>
  </property>
  <property fmtid="{D5CDD505-2E9C-101B-9397-08002B2CF9AE}" pid="30" name="Status">
    <vt:lpwstr>Available</vt:lpwstr>
  </property>
  <property fmtid="{D5CDD505-2E9C-101B-9397-08002B2CF9AE}" pid="31" name="_dlc_DocId">
    <vt:lpwstr>2CPRT4FFDSWV-1991968691-5441</vt:lpwstr>
  </property>
  <property fmtid="{D5CDD505-2E9C-101B-9397-08002B2CF9AE}" pid="32" name="_dlc_DocIdItemGuid">
    <vt:lpwstr>14c7fede-520c-4c22-8de3-77c7188e59c1</vt:lpwstr>
  </property>
  <property fmtid="{D5CDD505-2E9C-101B-9397-08002B2CF9AE}" pid="33" name="_dlc_DocIdUrl">
    <vt:lpwstr>http://www.wmcasemgmt.com/sites/casemanagement/_layouts/15/DocIdRedir.aspx?ID=2CPRT4FFDSWV-1991968691-5441, 2CPRT4FFDSWV-1991968691-5441</vt:lpwstr>
  </property>
  <property fmtid="{D5CDD505-2E9C-101B-9397-08002B2CF9AE}" pid="34" name="TemplateUrl">
    <vt:lpwstr/>
  </property>
  <property fmtid="{D5CDD505-2E9C-101B-9397-08002B2CF9AE}" pid="35" name="xd_ProgID">
    <vt:lpwstr/>
  </property>
  <property fmtid="{D5CDD505-2E9C-101B-9397-08002B2CF9AE}" pid="36" name="_CopySource">
    <vt:lpwstr>http://www.wmcasemgmt.com/sites/casemanagement/Gold Library/QA-0389X.xls</vt:lpwstr>
  </property>
  <property fmtid="{D5CDD505-2E9C-101B-9397-08002B2CF9AE}" pid="37" name="Order">
    <vt:lpwstr>1073900.00000000</vt:lpwstr>
  </property>
</Properties>
</file>