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ropbox\Shared\Large devaluations\JIErevision\Resubmission\Replication Folder\Data\Mexico_Aggregate\"/>
    </mc:Choice>
  </mc:AlternateContent>
  <bookViews>
    <workbookView xWindow="0" yWindow="0" windowWidth="13860" windowHeight="6495" tabRatio="821"/>
  </bookViews>
  <sheets>
    <sheet name="Target moments" sheetId="1" r:id="rId1"/>
    <sheet name="RER" sheetId="7" r:id="rId2"/>
    <sheet name="Real GDP and Real Exports" sheetId="8" r:id="rId3"/>
    <sheet name="Investment_GDP" sheetId="6" r:id="rId4"/>
    <sheet name="Net Exports - WB " sheetId="3" r:id="rId5"/>
    <sheet name="Credit_Output_Manufactures" sheetId="4" r:id="rId6"/>
    <sheet name="Interest Rate" sheetId="5" r:id="rId7"/>
    <sheet name="ExportsGrowthByIndustry" sheetId="10" r:id="rId8"/>
    <sheet name="CurrencyDenominationDebt" sheetId="11" r:id="rId9"/>
  </sheets>
  <externalReferences>
    <externalReference r:id="rId10"/>
  </externalReferences>
  <definedNames>
    <definedName name="_xlnm._FilterDatabase" localSheetId="1" hidden="1">RER!$A$10:$G$334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T18" i="11" l="1"/>
  <c r="BT19" i="11" s="1"/>
  <c r="BS18" i="11"/>
  <c r="BS19" i="11" s="1"/>
  <c r="BR18" i="11"/>
  <c r="BR19" i="11" s="1"/>
  <c r="BQ18" i="11"/>
  <c r="BQ19" i="11" s="1"/>
  <c r="BP18" i="11"/>
  <c r="BP19" i="11" s="1"/>
  <c r="BO18" i="11"/>
  <c r="BO19" i="11" s="1"/>
  <c r="BT17" i="11"/>
  <c r="BS17" i="11"/>
  <c r="BR17" i="11"/>
  <c r="BQ17" i="11"/>
  <c r="BP17" i="11"/>
  <c r="BO17" i="11"/>
  <c r="BT12" i="11"/>
  <c r="BS12" i="11"/>
  <c r="BR12" i="11"/>
  <c r="BQ12" i="11"/>
  <c r="BP12" i="11"/>
  <c r="BO12" i="11"/>
  <c r="BN12" i="11"/>
  <c r="BM12" i="11"/>
  <c r="BL12"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B51" i="8" l="1"/>
  <c r="C51" i="8"/>
  <c r="B52" i="8"/>
  <c r="C52" i="8"/>
  <c r="B53" i="8"/>
  <c r="C53" i="8"/>
  <c r="B54" i="8"/>
  <c r="C54" i="8"/>
  <c r="B55" i="8"/>
  <c r="C55" i="8"/>
  <c r="B56" i="8"/>
  <c r="C56" i="8"/>
  <c r="B65" i="8"/>
  <c r="C65" i="8"/>
  <c r="B66" i="8"/>
  <c r="C66" i="8"/>
  <c r="B67" i="8"/>
  <c r="C67" i="8"/>
  <c r="B68" i="8"/>
  <c r="C68" i="8"/>
  <c r="B69" i="8"/>
  <c r="C69" i="8"/>
  <c r="B70" i="8"/>
  <c r="C70" i="8"/>
  <c r="B71" i="8"/>
  <c r="C71" i="8"/>
  <c r="B72" i="8"/>
  <c r="C72" i="8"/>
  <c r="B73" i="8"/>
  <c r="C73" i="8"/>
  <c r="B74" i="8"/>
  <c r="C74" i="8"/>
  <c r="B75" i="8"/>
  <c r="C75" i="8"/>
  <c r="B76" i="8"/>
  <c r="C76" i="8"/>
  <c r="B77" i="8"/>
  <c r="C77" i="8"/>
  <c r="B78" i="8"/>
  <c r="C78" i="8"/>
  <c r="B79" i="8"/>
  <c r="C79" i="8"/>
  <c r="B80" i="8"/>
  <c r="C80" i="8"/>
  <c r="B81" i="8"/>
  <c r="C81" i="8"/>
  <c r="B82" i="8"/>
  <c r="C82" i="8"/>
  <c r="B83" i="8"/>
  <c r="C83" i="8"/>
  <c r="B84" i="8"/>
  <c r="C84" i="8"/>
  <c r="B85" i="8"/>
  <c r="C85" i="8"/>
  <c r="B86" i="8"/>
  <c r="C86" i="8"/>
  <c r="B87" i="8"/>
  <c r="C87" i="8"/>
  <c r="B88" i="8"/>
  <c r="C88" i="8"/>
  <c r="B89" i="8"/>
  <c r="C89" i="8"/>
  <c r="B90" i="8"/>
  <c r="C90" i="8"/>
  <c r="B91" i="8"/>
  <c r="C91" i="8"/>
  <c r="B92" i="8"/>
  <c r="C92" i="8"/>
  <c r="B93" i="8"/>
  <c r="C93" i="8"/>
  <c r="B94" i="8"/>
  <c r="C94" i="8"/>
  <c r="B95" i="8"/>
  <c r="C95" i="8"/>
  <c r="B96" i="8"/>
  <c r="C96" i="8"/>
  <c r="B97" i="8"/>
  <c r="C97" i="8"/>
  <c r="K23" i="7"/>
  <c r="G330" i="7"/>
  <c r="G318" i="7"/>
  <c r="G306" i="7"/>
  <c r="G294" i="7"/>
  <c r="G282" i="7"/>
  <c r="G270" i="7"/>
  <c r="G258" i="7"/>
  <c r="G246" i="7"/>
  <c r="G234" i="7"/>
  <c r="G222" i="7"/>
  <c r="G210" i="7"/>
  <c r="G198" i="7"/>
  <c r="G186" i="7"/>
  <c r="G174" i="7"/>
  <c r="G162" i="7"/>
  <c r="G150" i="7"/>
  <c r="G138" i="7"/>
  <c r="G126" i="7"/>
  <c r="G114" i="7"/>
  <c r="G102" i="7"/>
  <c r="G90" i="7"/>
  <c r="G78" i="7"/>
  <c r="G66" i="7"/>
  <c r="G54" i="7"/>
  <c r="G42" i="7"/>
  <c r="K30" i="7"/>
  <c r="G30" i="7"/>
  <c r="K29" i="7"/>
  <c r="K28" i="7"/>
  <c r="K27" i="7"/>
  <c r="K26" i="7"/>
  <c r="K25" i="7"/>
  <c r="K24" i="7"/>
  <c r="S113" i="6"/>
  <c r="R113" i="6"/>
  <c r="Q113" i="6"/>
  <c r="P113" i="6"/>
  <c r="O113" i="6"/>
  <c r="S112" i="6"/>
  <c r="R112" i="6"/>
  <c r="Q112" i="6"/>
  <c r="P112" i="6"/>
  <c r="O112" i="6"/>
  <c r="S111" i="6"/>
  <c r="R111" i="6"/>
  <c r="Q111" i="6"/>
  <c r="P111" i="6"/>
  <c r="O111" i="6"/>
  <c r="S110" i="6"/>
  <c r="R110" i="6"/>
  <c r="Q110" i="6"/>
  <c r="P110" i="6"/>
  <c r="O110" i="6"/>
  <c r="S109" i="6"/>
  <c r="R109" i="6"/>
  <c r="Q109" i="6"/>
  <c r="P109" i="6"/>
  <c r="O109" i="6"/>
  <c r="S108" i="6"/>
  <c r="R108" i="6"/>
  <c r="Q108" i="6"/>
  <c r="P108" i="6"/>
  <c r="O108" i="6"/>
  <c r="S107" i="6"/>
  <c r="R107" i="6"/>
  <c r="Q107" i="6"/>
  <c r="P107" i="6"/>
  <c r="O107" i="6"/>
  <c r="S106" i="6"/>
  <c r="R106" i="6"/>
  <c r="Q106" i="6"/>
  <c r="P106" i="6"/>
  <c r="O106" i="6"/>
  <c r="S105" i="6"/>
  <c r="R105" i="6"/>
  <c r="Q105" i="6"/>
  <c r="P105" i="6"/>
  <c r="O105" i="6"/>
  <c r="S104" i="6"/>
  <c r="R104" i="6"/>
  <c r="Q104" i="6"/>
  <c r="P104" i="6"/>
  <c r="O104" i="6"/>
  <c r="S103" i="6"/>
  <c r="R103" i="6"/>
  <c r="Q103" i="6"/>
  <c r="P103" i="6"/>
  <c r="O103" i="6"/>
  <c r="S102" i="6"/>
  <c r="R102" i="6"/>
  <c r="Q102" i="6"/>
  <c r="P102" i="6"/>
  <c r="O102" i="6"/>
  <c r="S101" i="6"/>
  <c r="R101" i="6"/>
  <c r="Q101" i="6"/>
  <c r="P101" i="6"/>
  <c r="O101" i="6"/>
  <c r="S100" i="6"/>
  <c r="R100" i="6"/>
  <c r="Q100" i="6"/>
  <c r="P100" i="6"/>
  <c r="O100" i="6"/>
  <c r="S99" i="6"/>
  <c r="R99" i="6"/>
  <c r="Q99" i="6"/>
  <c r="P99" i="6"/>
  <c r="O99" i="6"/>
  <c r="S98" i="6"/>
  <c r="R98" i="6"/>
  <c r="Q98" i="6"/>
  <c r="P98" i="6"/>
  <c r="O98" i="6"/>
  <c r="S97" i="6"/>
  <c r="R97" i="6"/>
  <c r="Q97" i="6"/>
  <c r="P97" i="6"/>
  <c r="O97" i="6"/>
  <c r="S96" i="6"/>
  <c r="R96" i="6"/>
  <c r="Q96" i="6"/>
  <c r="P96" i="6"/>
  <c r="O96" i="6"/>
  <c r="S95" i="6"/>
  <c r="R95" i="6"/>
  <c r="Q95" i="6"/>
  <c r="P95" i="6"/>
  <c r="O95" i="6"/>
  <c r="S94" i="6"/>
  <c r="R94" i="6"/>
  <c r="Q94" i="6"/>
  <c r="P94" i="6"/>
  <c r="O94" i="6"/>
  <c r="S93" i="6"/>
  <c r="R93" i="6"/>
  <c r="Q93" i="6"/>
  <c r="P93" i="6"/>
  <c r="O93" i="6"/>
  <c r="S92" i="6"/>
  <c r="R92" i="6"/>
  <c r="Q92" i="6"/>
  <c r="P92" i="6"/>
  <c r="O92" i="6"/>
  <c r="S91" i="6"/>
  <c r="R91" i="6"/>
  <c r="Q91" i="6"/>
  <c r="P91" i="6"/>
  <c r="O91" i="6"/>
  <c r="S90" i="6"/>
  <c r="R90" i="6"/>
  <c r="Q90" i="6"/>
  <c r="P90" i="6"/>
  <c r="O90" i="6"/>
  <c r="S89" i="6"/>
  <c r="R89" i="6"/>
  <c r="Q89" i="6"/>
  <c r="P89" i="6"/>
  <c r="O89" i="6"/>
  <c r="S88" i="6"/>
  <c r="R88" i="6"/>
  <c r="Q88" i="6"/>
  <c r="P88" i="6"/>
  <c r="O88" i="6"/>
  <c r="S87" i="6"/>
  <c r="R87" i="6"/>
  <c r="Q87" i="6"/>
  <c r="P87" i="6"/>
  <c r="O87" i="6"/>
  <c r="S86" i="6"/>
  <c r="R86" i="6"/>
  <c r="Q86" i="6"/>
  <c r="P86" i="6"/>
  <c r="O86" i="6"/>
  <c r="S85" i="6"/>
  <c r="R85" i="6"/>
  <c r="Q85" i="6"/>
  <c r="P85" i="6"/>
  <c r="O85" i="6"/>
  <c r="S84" i="6"/>
  <c r="R84" i="6"/>
  <c r="Q84" i="6"/>
  <c r="P84" i="6"/>
  <c r="O84" i="6"/>
  <c r="S83" i="6"/>
  <c r="R83" i="6"/>
  <c r="Q83" i="6"/>
  <c r="P83" i="6"/>
  <c r="O83" i="6"/>
  <c r="S82" i="6"/>
  <c r="R82" i="6"/>
  <c r="Q82" i="6"/>
  <c r="P82" i="6"/>
  <c r="O82" i="6"/>
  <c r="S81" i="6"/>
  <c r="R81" i="6"/>
  <c r="Q81" i="6"/>
  <c r="P81" i="6"/>
  <c r="O81" i="6"/>
  <c r="S80" i="6"/>
  <c r="R80" i="6"/>
  <c r="Q80" i="6"/>
  <c r="P80" i="6"/>
  <c r="O80" i="6"/>
  <c r="S79" i="6"/>
  <c r="R79" i="6"/>
  <c r="Q79" i="6"/>
  <c r="P79" i="6"/>
  <c r="O79" i="6"/>
  <c r="S78" i="6"/>
  <c r="R78" i="6"/>
  <c r="Q78" i="6"/>
  <c r="P78" i="6"/>
  <c r="O78" i="6"/>
  <c r="S77" i="6"/>
  <c r="R77" i="6"/>
  <c r="Q77" i="6"/>
  <c r="P77" i="6"/>
  <c r="O77" i="6"/>
  <c r="S76" i="6"/>
  <c r="R76" i="6"/>
  <c r="Q76" i="6"/>
  <c r="P76" i="6"/>
  <c r="O76" i="6"/>
  <c r="S75" i="6"/>
  <c r="R75" i="6"/>
  <c r="Q75" i="6"/>
  <c r="P75" i="6"/>
  <c r="O75" i="6"/>
  <c r="S74" i="6"/>
  <c r="R74" i="6"/>
  <c r="Q74" i="6"/>
  <c r="P74" i="6"/>
  <c r="O74" i="6"/>
  <c r="S73" i="6"/>
  <c r="R73" i="6"/>
  <c r="Q73" i="6"/>
  <c r="P73" i="6"/>
  <c r="O73" i="6"/>
  <c r="S72" i="6"/>
  <c r="R72" i="6"/>
  <c r="Q72" i="6"/>
  <c r="P72" i="6"/>
  <c r="O72" i="6"/>
  <c r="S71" i="6"/>
  <c r="R71" i="6"/>
  <c r="Q71" i="6"/>
  <c r="P71" i="6"/>
  <c r="O71" i="6"/>
  <c r="S70" i="6"/>
  <c r="R70" i="6"/>
  <c r="Q70" i="6"/>
  <c r="P70" i="6"/>
  <c r="O70" i="6"/>
  <c r="S69" i="6"/>
  <c r="R69" i="6"/>
  <c r="Q69" i="6"/>
  <c r="P69" i="6"/>
  <c r="O69" i="6"/>
  <c r="S68" i="6"/>
  <c r="R68" i="6"/>
  <c r="Q68" i="6"/>
  <c r="P68" i="6"/>
  <c r="O68" i="6"/>
  <c r="S67" i="6"/>
  <c r="R67" i="6"/>
  <c r="Q67" i="6"/>
  <c r="P67" i="6"/>
  <c r="O67" i="6"/>
  <c r="S66" i="6"/>
  <c r="R66" i="6"/>
  <c r="Q66" i="6"/>
  <c r="P66" i="6"/>
  <c r="O66" i="6"/>
  <c r="S65" i="6"/>
  <c r="R65" i="6"/>
  <c r="Q65" i="6"/>
  <c r="P65" i="6"/>
  <c r="O65" i="6"/>
  <c r="S64" i="6"/>
  <c r="R64" i="6"/>
  <c r="Q64" i="6"/>
  <c r="P64" i="6"/>
  <c r="O64" i="6"/>
  <c r="S63" i="6"/>
  <c r="R63" i="6"/>
  <c r="Q63" i="6"/>
  <c r="P63" i="6"/>
  <c r="O63" i="6"/>
  <c r="S62" i="6"/>
  <c r="R62" i="6"/>
  <c r="Q62" i="6"/>
  <c r="P62" i="6"/>
  <c r="O62" i="6"/>
  <c r="S61" i="6"/>
  <c r="R61" i="6"/>
  <c r="Q61" i="6"/>
  <c r="P61" i="6"/>
  <c r="O61" i="6"/>
  <c r="S60" i="6"/>
  <c r="R60" i="6"/>
  <c r="Q60" i="6"/>
  <c r="P60" i="6"/>
  <c r="O60" i="6"/>
  <c r="S59" i="6"/>
  <c r="R59" i="6"/>
  <c r="Q59" i="6"/>
  <c r="P59" i="6"/>
  <c r="O59" i="6"/>
  <c r="S58" i="6"/>
  <c r="R58" i="6"/>
  <c r="Q58" i="6"/>
  <c r="P58" i="6"/>
  <c r="O58" i="6"/>
  <c r="S57" i="6"/>
  <c r="R57" i="6"/>
  <c r="Q57" i="6"/>
  <c r="P57" i="6"/>
  <c r="O57" i="6"/>
  <c r="S56" i="6"/>
  <c r="R56" i="6"/>
  <c r="Q56" i="6"/>
  <c r="P56" i="6"/>
  <c r="O56" i="6"/>
  <c r="S55" i="6"/>
  <c r="R55" i="6"/>
  <c r="Q55" i="6"/>
  <c r="P55" i="6"/>
  <c r="O55" i="6"/>
  <c r="S54" i="6"/>
  <c r="R54" i="6"/>
  <c r="Q54" i="6"/>
  <c r="P54" i="6"/>
  <c r="O54" i="6"/>
  <c r="S53" i="6"/>
  <c r="R53" i="6"/>
  <c r="Q53" i="6"/>
  <c r="P53" i="6"/>
  <c r="O53" i="6"/>
  <c r="S52" i="6"/>
  <c r="R52" i="6"/>
  <c r="Q52" i="6"/>
  <c r="P52" i="6"/>
  <c r="O52" i="6"/>
  <c r="S51" i="6"/>
  <c r="R51" i="6"/>
  <c r="Q51" i="6"/>
  <c r="P51" i="6"/>
  <c r="O51" i="6"/>
  <c r="S50" i="6"/>
  <c r="R50" i="6"/>
  <c r="Q50" i="6"/>
  <c r="P50" i="6"/>
  <c r="O50" i="6"/>
  <c r="S49" i="6"/>
  <c r="R49" i="6"/>
  <c r="Q49" i="6"/>
  <c r="P49" i="6"/>
  <c r="O49" i="6"/>
  <c r="S48" i="6"/>
  <c r="R48" i="6"/>
  <c r="Q48" i="6"/>
  <c r="P48" i="6"/>
  <c r="O48" i="6"/>
  <c r="S47" i="6"/>
  <c r="R47" i="6"/>
  <c r="Q47" i="6"/>
  <c r="P47" i="6"/>
  <c r="O47" i="6"/>
  <c r="S46" i="6"/>
  <c r="R46" i="6"/>
  <c r="Q46" i="6"/>
  <c r="P46" i="6"/>
  <c r="O46" i="6"/>
  <c r="S45" i="6"/>
  <c r="R45" i="6"/>
  <c r="Q45" i="6"/>
  <c r="P45" i="6"/>
  <c r="O45" i="6"/>
  <c r="S44" i="6"/>
  <c r="R44" i="6"/>
  <c r="Q44" i="6"/>
  <c r="P44" i="6"/>
  <c r="O44" i="6"/>
  <c r="S43" i="6"/>
  <c r="R43" i="6"/>
  <c r="Q43" i="6"/>
  <c r="P43" i="6"/>
  <c r="O43" i="6"/>
  <c r="S42" i="6"/>
  <c r="R42" i="6"/>
  <c r="Q42" i="6"/>
  <c r="P42" i="6"/>
  <c r="O42" i="6"/>
  <c r="S41" i="6"/>
  <c r="R41" i="6"/>
  <c r="Q41" i="6"/>
  <c r="P41" i="6"/>
  <c r="O41" i="6"/>
  <c r="S40" i="6"/>
  <c r="R40" i="6"/>
  <c r="Q40" i="6"/>
  <c r="P40" i="6"/>
  <c r="O40" i="6"/>
  <c r="S39" i="6"/>
  <c r="R39" i="6"/>
  <c r="Q39" i="6"/>
  <c r="P39" i="6"/>
  <c r="O39" i="6"/>
  <c r="S38" i="6"/>
  <c r="R38" i="6"/>
  <c r="Q38" i="6"/>
  <c r="P38" i="6"/>
  <c r="O38" i="6"/>
  <c r="S37" i="6"/>
  <c r="R37" i="6"/>
  <c r="Q37" i="6"/>
  <c r="P37" i="6"/>
  <c r="O37" i="6"/>
  <c r="S36" i="6"/>
  <c r="R36" i="6"/>
  <c r="Q36" i="6"/>
  <c r="P36" i="6"/>
  <c r="O36" i="6"/>
  <c r="S35" i="6"/>
  <c r="R35" i="6"/>
  <c r="U38" i="6" s="1"/>
  <c r="Q35" i="6"/>
  <c r="P35" i="6"/>
  <c r="O35" i="6"/>
  <c r="S34" i="6"/>
  <c r="R34" i="6"/>
  <c r="Q34" i="6"/>
  <c r="P34" i="6"/>
  <c r="O34" i="6"/>
  <c r="S33" i="6"/>
  <c r="R33" i="6"/>
  <c r="Q33" i="6"/>
  <c r="P33" i="6"/>
  <c r="O33" i="6"/>
  <c r="S32" i="6"/>
  <c r="R32" i="6"/>
  <c r="Q32" i="6"/>
  <c r="P32" i="6"/>
  <c r="O32" i="6"/>
  <c r="S31" i="6"/>
  <c r="R31" i="6"/>
  <c r="Q31" i="6"/>
  <c r="P31" i="6"/>
  <c r="O31" i="6"/>
  <c r="S30" i="6"/>
  <c r="R30" i="6"/>
  <c r="Q30" i="6"/>
  <c r="P30" i="6"/>
  <c r="O30" i="6"/>
  <c r="S29" i="6"/>
  <c r="R29" i="6"/>
  <c r="Q29" i="6"/>
  <c r="P29" i="6"/>
  <c r="O29" i="6"/>
  <c r="S28" i="6"/>
  <c r="R28" i="6"/>
  <c r="Q28" i="6"/>
  <c r="P28" i="6"/>
  <c r="O28" i="6"/>
  <c r="S27" i="6"/>
  <c r="R27" i="6"/>
  <c r="Q27" i="6"/>
  <c r="P27" i="6"/>
  <c r="O27" i="6"/>
  <c r="S26" i="6"/>
  <c r="R26" i="6"/>
  <c r="Q26" i="6"/>
  <c r="P26" i="6"/>
  <c r="O26" i="6"/>
  <c r="S25" i="6"/>
  <c r="R25" i="6"/>
  <c r="Q25" i="6"/>
  <c r="P25" i="6"/>
  <c r="O25" i="6"/>
  <c r="S24" i="6"/>
  <c r="R24" i="6"/>
  <c r="Q24" i="6"/>
  <c r="P24" i="6"/>
  <c r="O24" i="6"/>
  <c r="S23" i="6"/>
  <c r="R23" i="6"/>
  <c r="Q23" i="6"/>
  <c r="P23" i="6"/>
  <c r="O23" i="6"/>
  <c r="S22" i="6"/>
  <c r="R22" i="6"/>
  <c r="Q22" i="6"/>
  <c r="P22" i="6"/>
  <c r="O22" i="6"/>
  <c r="S21" i="6"/>
  <c r="R21" i="6"/>
  <c r="Q21" i="6"/>
  <c r="P21" i="6"/>
  <c r="O21" i="6"/>
  <c r="S20" i="6"/>
  <c r="R20" i="6"/>
  <c r="Q20" i="6"/>
  <c r="P20" i="6"/>
  <c r="O20" i="6"/>
  <c r="S19" i="6"/>
  <c r="R19" i="6"/>
  <c r="Q19" i="6"/>
  <c r="P19" i="6"/>
  <c r="O19" i="6"/>
  <c r="I23" i="5"/>
  <c r="I22" i="5"/>
  <c r="I21" i="5"/>
  <c r="I20" i="5"/>
  <c r="I19" i="5"/>
  <c r="I18" i="5"/>
  <c r="I17" i="5"/>
  <c r="I16" i="5"/>
  <c r="I15" i="5"/>
  <c r="I14" i="5"/>
  <c r="I13" i="5"/>
  <c r="I12" i="5"/>
  <c r="I11" i="5"/>
  <c r="I10" i="5"/>
  <c r="I9" i="5"/>
  <c r="I8" i="5"/>
  <c r="I7" i="5"/>
  <c r="I6" i="5"/>
  <c r="I5" i="5"/>
  <c r="M4" i="5"/>
  <c r="I4" i="5"/>
  <c r="I16" i="4"/>
  <c r="L6" i="4" s="1"/>
  <c r="L5" i="4"/>
  <c r="L4" i="4"/>
  <c r="L3" i="4"/>
  <c r="E24" i="3"/>
  <c r="E23" i="3"/>
  <c r="E22" i="3"/>
  <c r="E21" i="3"/>
  <c r="E20" i="3"/>
  <c r="E19" i="3"/>
  <c r="E18" i="3"/>
  <c r="E17" i="3"/>
  <c r="E16" i="3"/>
  <c r="E15" i="3"/>
  <c r="E14" i="3"/>
  <c r="E13" i="3"/>
  <c r="E12" i="3"/>
  <c r="E11" i="3"/>
  <c r="E10" i="3"/>
  <c r="E9" i="3"/>
  <c r="E8" i="3"/>
  <c r="E7" i="3"/>
  <c r="E6" i="3"/>
  <c r="E5" i="3"/>
  <c r="E4" i="3"/>
  <c r="E3" i="3"/>
  <c r="E2" i="3"/>
  <c r="D29" i="1"/>
  <c r="C29" i="1"/>
  <c r="C20" i="1"/>
  <c r="B20" i="1"/>
  <c r="D20" i="1" s="1"/>
  <c r="F20" i="1" s="1"/>
  <c r="D10" i="1"/>
  <c r="C10" i="1"/>
  <c r="E10" i="1" s="1"/>
  <c r="C101" i="8" l="1"/>
  <c r="U42" i="6"/>
  <c r="V42" i="6" s="1"/>
  <c r="U30" i="6"/>
  <c r="V30" i="6" s="1"/>
  <c r="U34" i="6"/>
  <c r="U46" i="6"/>
  <c r="U22" i="6"/>
  <c r="U26" i="6"/>
  <c r="V26" i="6" s="1"/>
  <c r="B101" i="8"/>
  <c r="L7" i="4"/>
  <c r="L9" i="4"/>
  <c r="L8" i="4"/>
  <c r="V46" i="6" l="1"/>
  <c r="V38" i="6"/>
  <c r="V34" i="6"/>
  <c r="G23" i="8"/>
  <c r="G26" i="8"/>
  <c r="G24" i="8"/>
  <c r="G22" i="8"/>
  <c r="G25" i="8"/>
  <c r="F23" i="8"/>
  <c r="F26" i="8"/>
  <c r="F25" i="8"/>
  <c r="F24" i="8"/>
  <c r="F22" i="8"/>
</calcChain>
</file>

<file path=xl/sharedStrings.xml><?xml version="1.0" encoding="utf-8"?>
<sst xmlns="http://schemas.openxmlformats.org/spreadsheetml/2006/main" count="617" uniqueCount="402">
  <si>
    <t>Aggregate Data</t>
  </si>
  <si>
    <t>Net Exports / GDP</t>
  </si>
  <si>
    <t>Data from database: World Development Indicators</t>
  </si>
  <si>
    <t>Last Updated: 08/10/2016</t>
  </si>
  <si>
    <t>Series Name</t>
  </si>
  <si>
    <t>GDP (current US$)</t>
  </si>
  <si>
    <t>Exports of goods and services (current US$)</t>
  </si>
  <si>
    <t>Imports of goods and services (current US$)</t>
  </si>
  <si>
    <t>Series Code</t>
  </si>
  <si>
    <t>NY.GDP.MKTP.CD</t>
  </si>
  <si>
    <t>NE.EXP.GNFS.CD</t>
  </si>
  <si>
    <t>NE.IMP.GNFS.CD</t>
  </si>
  <si>
    <t>1994 [YR1994]</t>
  </si>
  <si>
    <t>Exports of Goods and Service/GDP</t>
  </si>
  <si>
    <t>Imports of Goods and Services/GDP</t>
  </si>
  <si>
    <t xml:space="preserve">Net Exports / GDP </t>
  </si>
  <si>
    <t>Manufacturing sector, 1994</t>
  </si>
  <si>
    <t>Credit, commercial banks</t>
  </si>
  <si>
    <t>Output</t>
  </si>
  <si>
    <t>Credit / Output, commercial banks</t>
  </si>
  <si>
    <t>Interest rate</t>
  </si>
  <si>
    <t>US 1-year Tresury (nominal)</t>
  </si>
  <si>
    <t>US CPI Inflation</t>
  </si>
  <si>
    <t>US 1 year Treasury (real)</t>
  </si>
  <si>
    <t>EMBI</t>
  </si>
  <si>
    <t>Real rate</t>
  </si>
  <si>
    <t>Share of Foreign Currency Debt</t>
  </si>
  <si>
    <t>Total Credit</t>
  </si>
  <si>
    <t>Manufacturing Industry (B1 to B9)</t>
  </si>
  <si>
    <t>Source: Data from Bank of Mexico</t>
  </si>
  <si>
    <t>Commercial banks</t>
  </si>
  <si>
    <t>Commercial + Development</t>
  </si>
  <si>
    <t>Foreign Currency Credit / Total Credit</t>
  </si>
  <si>
    <t>lambda1</t>
  </si>
  <si>
    <t>lambda2</t>
  </si>
  <si>
    <t>Indicator Code</t>
  </si>
  <si>
    <t>Indicator Name</t>
  </si>
  <si>
    <t>Notes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</si>
  <si>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</si>
  <si>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</si>
  <si>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</si>
  <si>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</si>
  <si>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</si>
  <si>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</si>
  <si>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</si>
  <si>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Título</t>
  </si>
  <si>
    <t>Crédito otorgado por la banca comercial, según la actividad principal de los prestatarios 1_/ *, Total de monedas (MN+ME), Saldos nominales en millones de pesos, Total (I a X), Sector privado del país (I a VI) - empresas y personas físicas, II. Sector industrial (A+B+C), B. Industria manufacturera (B1 a B9)</t>
  </si>
  <si>
    <t>Crédito otorgado por la banca de desarrollo, según la actividad principal de los prestatarios, Total de monedas (MN+ME), Saldos nominales en millones de pesos, Total (I a X), Sector privado del país (I a VI) - empresas y personas físicas, II. Sector industrial (A+B+C), B. Industria manufacturera (B1 a B9)</t>
  </si>
  <si>
    <t>Crédito otorgado por agencias de la banca comercial en el extranjero, según la actividad principal de los prestatarios 1_/, Moneda extranjera, Saldos nominales en millones de pesos, Total (I a X), Sector privado del país (I a VI) - empresas y personas físicas, II. Sector industrial (A+B+C), B. Industria manufacturera (B1 a B9)</t>
  </si>
  <si>
    <t>Producto Interno Bruto Total, Indice de precios implícitos, Cálculo Anual</t>
  </si>
  <si>
    <t>Industria Manufacturera, A precios constantes, Cálculo Anual</t>
  </si>
  <si>
    <t>Periodo disponible</t>
  </si>
  <si>
    <t>Dic 1994 - Jul 2016</t>
  </si>
  <si>
    <t>1988 - 2004</t>
  </si>
  <si>
    <t>Periodicidad</t>
  </si>
  <si>
    <t>Mensual</t>
  </si>
  <si>
    <t>Anual</t>
  </si>
  <si>
    <t>Cifra</t>
  </si>
  <si>
    <t>Saldos Nominales</t>
  </si>
  <si>
    <t>Indices</t>
  </si>
  <si>
    <t>Flujos Constantes</t>
  </si>
  <si>
    <t>Credit, development banks</t>
  </si>
  <si>
    <t>Unidad</t>
  </si>
  <si>
    <t>Millones de Pesos</t>
  </si>
  <si>
    <t>Sin Unidad</t>
  </si>
  <si>
    <t>Credit, foreign agencies</t>
  </si>
  <si>
    <t>Base</t>
  </si>
  <si>
    <t>1993</t>
  </si>
  <si>
    <t>Aviso</t>
  </si>
  <si>
    <t>Tipo de información</t>
  </si>
  <si>
    <t>Niveles</t>
  </si>
  <si>
    <t>Credit / Output, + development banks</t>
  </si>
  <si>
    <t>Fecha</t>
  </si>
  <si>
    <t>SF7363</t>
  </si>
  <si>
    <t>SF7498</t>
  </si>
  <si>
    <t>SF7906</t>
  </si>
  <si>
    <t>SR909</t>
  </si>
  <si>
    <t>SR891</t>
  </si>
  <si>
    <t>Credit / Output, + foreign agencies</t>
  </si>
  <si>
    <t>Inflation Rate (CPI)</t>
  </si>
  <si>
    <t>Real Interest Rate (uses GDP deflator)</t>
  </si>
  <si>
    <t>Money Market Rate</t>
  </si>
  <si>
    <t>Treasury Bill Rate</t>
  </si>
  <si>
    <t>Savings Rate</t>
  </si>
  <si>
    <t>Deposit Rate</t>
  </si>
  <si>
    <t>Lending Rate</t>
  </si>
  <si>
    <t>Real Lending Rate</t>
  </si>
  <si>
    <t>Government Bonds</t>
  </si>
  <si>
    <t>Source</t>
  </si>
  <si>
    <t>World Bank</t>
  </si>
  <si>
    <t>IMF</t>
  </si>
  <si>
    <t>Bank of Mexico</t>
  </si>
  <si>
    <t>...</t>
  </si>
  <si>
    <t>COMPORTAMIENTO HISTÓRICO DE LAS TASAS DE INTERÉS REALES</t>
  </si>
  <si>
    <t>EN MÉXICO, 1951-2001</t>
  </si>
  <si>
    <t>Fernando Aportela Rodríguez, José Antonio Ardavín Ituarte, Yyannú Cruz Aguayo</t>
  </si>
  <si>
    <t>https://www.google.cl/url?sa=t&amp;rct=j&amp;q=&amp;esrc=s&amp;source=web&amp;cd=1&amp;cad=rja&amp;uact=8&amp;ved=0ahUKEwiP7dmv8eXSAhWCGZAKHXO2A0wQFggbMAA&amp;url=http%3A%2F%2Fwww.banxico.org.mx%2Fpublicaciones-y-discursos%2Fpublicaciones%2Fdocumentos-de-investigacion%2Fbanxico%2F%257BDB45CF79-AEBE-8E82-223E-A3FD3E1A6AA6%257D.pdf&amp;usg=AFQjCNGybTiQ3TIwXhlEeQtM-vmm67NAMw&amp;sig2=q2vXRJ-FJ7PuXZNa9zN2tA&amp;bvm=bv.150120842,d.Y2I</t>
  </si>
  <si>
    <t>Documento de Investigación No. 2001-05</t>
  </si>
  <si>
    <t>Dirección General de Investigación Económica</t>
  </si>
  <si>
    <t>BANCO DE MÉXICO</t>
  </si>
  <si>
    <t>Average EMBI for Mexico 1994</t>
  </si>
  <si>
    <t>Banco de México</t>
  </si>
  <si>
    <t>Producción</t>
  </si>
  <si>
    <t>Oferta y demanda agregadas (base 2008, precios corrientes)</t>
  </si>
  <si>
    <t>Fecha de consulta: 31/01/2017 04:48:56</t>
  </si>
  <si>
    <t>Indicadores de oferta y demanda agregadas, Oferta, Producto interno bruto</t>
  </si>
  <si>
    <t>Indicadores de oferta y demanda agregadas, Oferta, Importación de bienes y servicios</t>
  </si>
  <si>
    <t>Indicadores de oferta y demanda agregadas, Demanda</t>
  </si>
  <si>
    <t>Indicadores de oferta y demanda agregadas, Demanda, Exportación de bienes y servicios</t>
  </si>
  <si>
    <t>Indicadores de oferta y demanda agregadas, Demanda, Gasto interno */</t>
  </si>
  <si>
    <t>Indicadores de oferta y demanda agregadas, Demanda, Consumo Total</t>
  </si>
  <si>
    <t>Indicadores de oferta y demanda agregadas, Demanda, Consumo Total, Consumo privado</t>
  </si>
  <si>
    <t>Indicadores de oferta y demanda agregadas, Demanda, Consumo Total, Consumo del gobierno</t>
  </si>
  <si>
    <t>Indicadores de oferta y demanda agregadas, Demanda, Formación bruta de capital fijo</t>
  </si>
  <si>
    <t>Indicadores de oferta y demanda agregadas, Demanda, Formación bruta de capital fijo, Formación bruta de capital privada</t>
  </si>
  <si>
    <t>Indicadores de oferta y demanda agregadas, Demanda, Formación bruta de capital fijo, Formación bruta de capital pública</t>
  </si>
  <si>
    <t>Indicadores de oferta y demanda agregadas, Demanda, Variación de existencias</t>
  </si>
  <si>
    <t>Indicadores de oferta y demanda agregadas, Discrepancia estadística</t>
  </si>
  <si>
    <t>Ene-Mar 1993 - Jul-Sep 2016</t>
  </si>
  <si>
    <t>Trimestral</t>
  </si>
  <si>
    <t>Flujos Corrientes</t>
  </si>
  <si>
    <t>Fixed Investment</t>
  </si>
  <si>
    <t>Levels</t>
  </si>
  <si>
    <t>Changes</t>
  </si>
  <si>
    <t>SR14094</t>
  </si>
  <si>
    <t>SR14095</t>
  </si>
  <si>
    <t>SR14096</t>
  </si>
  <si>
    <t>SR14097</t>
  </si>
  <si>
    <t>SR14098</t>
  </si>
  <si>
    <t>SR14099</t>
  </si>
  <si>
    <t>SR14100</t>
  </si>
  <si>
    <t>SR14101</t>
  </si>
  <si>
    <t>SR14102</t>
  </si>
  <si>
    <t>SR14103</t>
  </si>
  <si>
    <t>SR14104</t>
  </si>
  <si>
    <t>SR14105</t>
  </si>
  <si>
    <t>SR14136</t>
  </si>
  <si>
    <t>GDP</t>
  </si>
  <si>
    <t>GDP - C Gov</t>
  </si>
  <si>
    <t>GDP - C Gov - I Gov</t>
  </si>
  <si>
    <t>I Total</t>
  </si>
  <si>
    <t>I Priv</t>
  </si>
  <si>
    <t>I/GDP</t>
  </si>
  <si>
    <t>Indice del tipo de cambio real del peso mexicano con precios consumidor, respecto a 49 países ponderados con comercio</t>
  </si>
  <si>
    <t>Fecha de consulta: 31/05/2016 09:16:48</t>
  </si>
  <si>
    <t>Índice de tipo de cambio real, ITCR, Cálculo del indice de tipo de cambio real,, con precios consumidor y con respecto a 49 países ponderado con comercio</t>
  </si>
  <si>
    <t>Índice de precios externos en monedas, P*, Cálculo del indice de tipo de cambio real,, con precios consumidor y con respecto a 49 países, ponderado con comercio</t>
  </si>
  <si>
    <t>Índice de tipo de cambio externo en monedas por dólar, E*, cálculo del indice de tipo, de cambio real, con precios consumidor, con respecto a 49 países y ponderado con comercio</t>
  </si>
  <si>
    <t>Índice de tipo de cambio interno en pesos por dólar, E, Cálculo del indice de tipo de cambio real</t>
  </si>
  <si>
    <t>Índice de precios interno, P, Cálculo del indice de tipo de cambio real</t>
  </si>
  <si>
    <t>Ene 1990 - Mar 2016</t>
  </si>
  <si>
    <t>Ene 1990 - Abr 2016</t>
  </si>
  <si>
    <t>1990</t>
  </si>
  <si>
    <t>SR1501</t>
  </si>
  <si>
    <t>SR1503</t>
  </si>
  <si>
    <t>SR15997</t>
  </si>
  <si>
    <t>SR15995</t>
  </si>
  <si>
    <t>SR15996</t>
  </si>
  <si>
    <t>RER</t>
  </si>
  <si>
    <t>N/E</t>
  </si>
  <si>
    <t>Raw series</t>
  </si>
  <si>
    <t>Remove average log-growth</t>
  </si>
  <si>
    <t>Aggregate</t>
  </si>
  <si>
    <t>WB</t>
  </si>
  <si>
    <t>Series</t>
  </si>
  <si>
    <t>NY.GDP.MKTP.KD</t>
  </si>
  <si>
    <t>TX.QTY.MRCH.XD.WD</t>
  </si>
  <si>
    <t>Units</t>
  </si>
  <si>
    <t>Constant 2005 US$</t>
  </si>
  <si>
    <t>2000=100</t>
  </si>
  <si>
    <t>Y</t>
  </si>
  <si>
    <t>X</t>
  </si>
  <si>
    <t>Year-to-year growth rates</t>
  </si>
  <si>
    <t>Average</t>
  </si>
  <si>
    <t>Real GDP data from World Bank (http://data.worldbank.org/indicator/NY.GDP.MKTP.KD)</t>
  </si>
  <si>
    <t>Exports data from World Bank (http://data.worldbank.org/indicator/TX.QTY.MRCH.XD.WD/countries)</t>
  </si>
  <si>
    <t>Domestic Goods</t>
  </si>
  <si>
    <t>Industry</t>
  </si>
  <si>
    <t>N Plants</t>
  </si>
  <si>
    <t>Xsales 1 Yr gr</t>
  </si>
  <si>
    <t>EFD</t>
  </si>
  <si>
    <t>Xsales 5 Yr gr</t>
  </si>
  <si>
    <t>Log Change 1 Yr</t>
  </si>
  <si>
    <t>Log Change 5 Yr</t>
  </si>
  <si>
    <t>Log Elast 1 Yr</t>
  </si>
  <si>
    <t>Log Elast 5 Yr</t>
  </si>
  <si>
    <t>Financiamiento e información financiera de intermediarios financieros</t>
  </si>
  <si>
    <t>Dic 1994 - Ene 2017</t>
  </si>
  <si>
    <t>Banca comercial crédito por actividad principal de prestatarios (met 1994 =&gt;), Total de monedas (MN+ME), Saldos nominales en millones de pesos,</t>
  </si>
  <si>
    <t xml:space="preserve"> Total (I a X)</t>
  </si>
  <si>
    <t>Total (I a X), Sector privado del país (I a VI) - empresas y personas físicas</t>
  </si>
  <si>
    <t>Total (I a X), Sector privado del país (I a VI) - empresas y personas físicas, II. Sector industrial (A+B+C)</t>
  </si>
  <si>
    <t>Total (I a X), Sector privado del país (I a VI) - empresas y personas físicas, II. Sector industrial (A+B+C), A. Minería</t>
  </si>
  <si>
    <t>Total (I a X), Sector privado del país (I a VI) - empresas y personas físicas, II. Sector industrial (A+B+C), B. Industria manufacturera (B1 a B9)</t>
  </si>
  <si>
    <t>Total (I a X), Sector privado del país (I a VI) - empresas y personas físicas, II. Sector industrial (A+B+C), B. Industria manufacturera (B1 a B9), B1. Productos alimenticios, bebidas y tabaco</t>
  </si>
  <si>
    <t xml:space="preserve"> Total (I a X), Sector privado del país (I a VI) - empresas y personas físicas, II. Sector industrial (A+B+C), B. Industria manufacturera (B1 a B9), B1. Productos alimenticios, bebidas y tabaco, 11. Productos cárnicos y lácteos</t>
  </si>
  <si>
    <t>Total (I a X), Sector privado del país (I a VI) - empresas y personas físicas, II. Sector industrial (A+B+C), B. Industria manufacturera (B1 a B9), B1. Productos alimenticios, bebidas y tabaco, 12. Envasado de frutas y legumbres</t>
  </si>
  <si>
    <t>Total (I a X), Sector privado del país (I a VI) - empresas y personas físicas, II. Sector industrial (A+B+C), B. Industria manufacturera (B1 a B9), B1. Productos alimenticios, bebidas y tabaco, 13. Molienda de trigo y sus productos</t>
  </si>
  <si>
    <t xml:space="preserve"> Total (I a X), Sector privado del país (I a VI) - empresas y personas físicas, II. Sector industrial (A+B+C), B. Industria manufacturera (B1 a B9), B1. Productos alimenticios, bebidas y tabaco, 14. Molienda de nixtamal y sus productos</t>
  </si>
  <si>
    <t xml:space="preserve"> Total (I a X), Sector privado del país (I a VI) - empresas y personas físicas, II. Sector industrial (A+B+C), B. Industria manufacturera (B1 a B9), B1. Productos alimenticios, bebidas y tabaco, 15. Procesamiento de café</t>
  </si>
  <si>
    <t>Total (I a X), Sector privado del país (I a VI) - empresas y personas físicas, II. Sector industrial (A+B+C), B. Industria manufacturera (B1 a B9), B1. Productos alimenticios, bebidas y tabaco, 16. Azúcar y sus derivados</t>
  </si>
  <si>
    <t>Total (I a X), Sector privado del país (I a VI) - empresas y personas físicas, II. Sector industrial (A+B+C), B. Industria manufacturera (B1 a B9), B1. Productos alimenticios, bebidas y tabaco, 17. Aceites y grasas vegetales comestibles</t>
  </si>
  <si>
    <t>Total (I a X), Sector privado del país (I a VI) - empresas y personas físicas, II. Sector industrial (A+B+C), B. Industria manufacturera (B1 a B9), B1. Productos alimenticios, bebidas y tabaco, 18. Alimentos para animales</t>
  </si>
  <si>
    <t>Total (I a X), Sector privado del país (I a VI) - empresas y personas físicas, II. Sector industrial (A+B+C), B. Industria manufacturera (B1 a B9), B1. Productos alimenticios, bebidas y tabaco, 19. Otros productos alimenticios</t>
  </si>
  <si>
    <t xml:space="preserve"> Total (I a X), Sector privado del país (I a VI) - empresas y personas físicas, II. Sector industrial (A+B+C), B. Industria manufacturera (B1 a B9), B1. Productos alimenticios, bebidas y tabaco, 20. Bebidas alcohólicas</t>
  </si>
  <si>
    <t>Total (I a X), Sector privado del país (I a VI) - empresas y personas físicas, II. Sector industrial (A+B+C), B. Industria manufacturera (B1 a B9), B1. Productos alimenticios, bebidas y tabaco, 21. Cerveza</t>
  </si>
  <si>
    <t>Total (I a X), Sector privado del país (I a VI) - empresas y personas físicas, II. Sector industrial (A+B+C), B. Industria manufacturera (B1 a B9), B1. Productos alimenticios, bebidas y tabaco, 22. Refrescos y bebidas embotelladas</t>
  </si>
  <si>
    <t>Total (I a X), Sector privado del país (I a VI) - empresas y personas físicas, II. Sector industrial (A+B+C), B. Industria manufacturera (B1 a B9), B1. Productos alimenticios, bebidas y tabaco, 23. Tabaco y sus productos</t>
  </si>
  <si>
    <t>Total (I a X), Sector privado del país (I a VI) - empresas y personas físicas, II. Sector industrial (A+B+C), B. Industria manufacturera (B1 a B9), B2. Textiles, prendas de vestir e industria del cuero</t>
  </si>
  <si>
    <t>Total (I a X), Sector privado del país (I a VI) - empresas y personas físicas, II. Sector industrial (A+B+C), B. Industria manufacturera (B1 a B9), B2. Textiles, prendas de vestir e industria del cuero, 24. Hilados y tejidos fibras blandas</t>
  </si>
  <si>
    <t>Total (I a X), Sector privado del país (I a VI) - empresas y personas físicas, II. Sector industrial (A+B+C), B. Industria manufacturera (B1 a B9), B2. Textiles, prendas de vestir e industria del cuero, 25. Hilados y tejidos fibras duras</t>
  </si>
  <si>
    <t>Total (I a X), Sector privado del país (I a VI) - empresas y personas físicas, II. Sector industrial (A+B+C), B. Industria manufacturera (B1 a B9), B2. Textiles, prendas de vestir e industria del cuero, 26. Otras industrias textiles</t>
  </si>
  <si>
    <t>Total (I a X), Sector privado del país (I a VI) - empresas y personas físicas, II. Sector industrial (A+B+C), B. Industria manufacturera (B1 a B9), B2. Textiles, prendas de vestir e industria del cuero, 27. Prendas de vestir</t>
  </si>
  <si>
    <t xml:space="preserve"> Total (I a X), Sector privado del país (I a VI) - empresas y personas físicas, II. Sector industrial (A+B+C), B. Industria manufacturera (B1 a B9), B2. Textiles, prendas de vestir e industria del cuero, 28. Cuero y sus productos</t>
  </si>
  <si>
    <t>Total (I a X), Sector privado del país (I a VI) - empresas y personas físicas, II. Sector industrial (A+B+C), B. Industria manufacturera (B1 a B9), B3. Industria de la madera y productos de madera</t>
  </si>
  <si>
    <t>Total (I a X), Sector privado del país (I a VI) - empresas y personas físicas, II. Sector industrial (A+B+C), B. Industria manufacturera (B1 a B9), B3. Industria de la madera y productos de madera, 29. Aserraderos incluso triplay</t>
  </si>
  <si>
    <t xml:space="preserve"> Total (I a X), Sector privado del país (I a VI) - empresas y personas físicas, II. Sector industrial (A+B+C), B. Industria manufacturera (B1 a B9), B3. Industria de la madera y productos de madera, 30. Otras industrias de la madera</t>
  </si>
  <si>
    <t>Total (I a X), Sector privado del país (I a VI) - empresas y personas físicas, II. Sector industrial (A+B+C), B. Industria manufacturera (B1 a B9), B4. Papel, productos de papel, imprenta y editoriales</t>
  </si>
  <si>
    <t>Total (I a X), Sector privado del país (I a VI) - empresas y personas físicas, II. Sector industrial (A+B+C), B. Industria manufacturera (B1 a B9), B4. Papel, productos de papel, imprenta y editoriales, 31. Papel y cartón</t>
  </si>
  <si>
    <t>Total (I a X), Sector privado del país (I a VI) - empresas y personas físicas, II. Sector industrial (A+B+C), B. Industria manufacturera (B1 a B9), B4. Papel, productos de papel, imprenta y editoriales, 32. Imprentas y editoriales</t>
  </si>
  <si>
    <t>Total (I a X), Sector privado del país (I a VI) - empresas y personas físicas, II. Sector industrial (A+B+C), B. Industria manufacturera (B1 a B9), B5. Sustancias químicas derivadas del petróleo, caucho y plástico</t>
  </si>
  <si>
    <t>Total (I a X), Sector privado del país (I a VI) - empresas y personas físicas, II. Sector industrial (A+B+C), B. Industria manufacturera (B1 a B9), B5. Sustancias químicas derivadas del petróleo, caucho y plástico, 33. Refinación de petróleo</t>
  </si>
  <si>
    <t>Total (I a X), Sector privado del país (I a VI) - empresas y personas físicas, II. Sector industrial (A+B+C), B. Industria manufacturera (B1 a B9), B5. Sustancias químicas derivadas del petróleo, caucho y plástico, 34. Petroquímica básica</t>
  </si>
  <si>
    <t>Total (I a X), Sector privado del país (I a VI) - empresas y personas físicas, II. Sector industrial (A+B+C), B. Industria manufacturera (B1 a B9), B5. Sustancias químicas derivadas del petróleo, caucho y plástico, 35. Química básica</t>
  </si>
  <si>
    <t>Total (I a X), Sector privado del país (I a VI) - empresas y personas físicas, II. Sector industrial (A+B+C), B. Industria manufacturera (B1 a B9), B5. Sustancias químicas derivadas del petróleo, caucho y plástico, 36. Abonos y fertilizantes</t>
  </si>
  <si>
    <t>Total (I a X), Sector privado del país (I a VI) - empresas y personas físicas, II. Sector industrial (A+B+C), B. Industria manufacturera (B1 a B9), B5. Sustancias químicas derivadas del petróleo, caucho y plástico, 37. Resinas sintéticas, plástico y fibras</t>
  </si>
  <si>
    <t>Total (I a X), Sector privado del país (I a VI) - empresas y personas físicas, II. Sector industrial (A+B+C), B. Industria manufacturera (B1 a B9), B5. Sustancias químicas derivadas del petróleo, caucho y plástico, 38. Productos farmacéuticos</t>
  </si>
  <si>
    <t>Total (I a X), Sector privado del país (I a VI) - empresas y personas físicas, II. Sector industrial (A+B+C), B. Industria manufacturera (B1 a B9), B5. Sustancias químicas derivadas del petróleo, caucho y plástico, 39. Jabones, detergentes, perfumes y cosméticos</t>
  </si>
  <si>
    <t>Total (I a X), Sector privado del país (I a VI) - empresas y personas físicas, II. Sector industrial (A+B+C), B. Industria manufacturera (B1 a B9), B5. Sustancias químicas derivadas del petróleo, caucho y plástico, 40. Otras industrias químicas</t>
  </si>
  <si>
    <t>Total (I a X), Sector privado del país (I a VI) - empresas y personas físicas, II. Sector industrial (A+B+C), B. Industria manufacturera (B1 a B9), B5. Sustancias químicas derivadas del petróleo, caucho y plástico, 41. Productos de hule</t>
  </si>
  <si>
    <t>Total (I a X), Sector privado del país (I a VI) - empresas y personas físicas, II. Sector industrial (A+B+C), B. Industria manufacturera (B1 a B9), B5. Sustancias químicas derivadas del petróleo, caucho y plástico, 42. Productos de plástico</t>
  </si>
  <si>
    <t>Total (I a X), Sector privado del país (I a VI) - empresas y personas físicas, II. Sector industrial (A+B+C), B. Industria manufacturera (B1 a B9), B6. Productos de minerales no metálicos excepto petróleo y carbón</t>
  </si>
  <si>
    <t xml:space="preserve"> Total (I a X), Sector privado del país (I a VI) - empresas y personas físicas, II. Sector industrial (A+B+C), B. Industria manufacturera (B1 a B9), B6. Productos de minerales no metálicos excepto petróleo y carbón, 43. Vidrio y sus productos</t>
  </si>
  <si>
    <t>Total (I a X), Sector privado del país (I a VI) - empresas y personas físicas, II. Sector industrial (A+B+C), B. Industria manufacturera (B1 a B9), B6. Productos de minerales no metálicos excepto petróleo y carbón, 44. Cemento</t>
  </si>
  <si>
    <t>Total (I a X), Sector privado del país (I a VI) - empresas y personas físicas, II. Sector industrial (A+B+C), B. Industria manufacturera (B1 a B9), B6. Productos de minerales no metálicos excepto petróleo y carbón, 45. Otros productos de minerales</t>
  </si>
  <si>
    <t>Total (I a X), Sector privado del país (I a VI) - empresas y personas físicas, II. Sector industrial (A+B+C), B. Industria manufacturera (B1 a B9), B7. Industrias metálicas básicas</t>
  </si>
  <si>
    <t>Total (I a X), Sector privado del país (I a VI) - empresas y personas físicas, II. Sector industrial (A+B+C), B. Industria manufacturera (B1 a B9), B7. Industrias metálicas básicas, 46. Industrias básicas de hierro y acero</t>
  </si>
  <si>
    <t xml:space="preserve"> Total (I a X), Sector privado del país (I a VI) - empresas y personas físicas, II. Sector industrial (A+B+C), B. Industria manufacturera (B1 a B9), B7. Industrias metálicas básicas, 47. Industrias básicas de metales no ferrosos</t>
  </si>
  <si>
    <t xml:space="preserve"> Total (I a X), Sector privado del país (I a VI) - empresas y personas físicas, II. Sector industrial (A+B+C), B. Industria manufacturera (B1 a B9), B8. Productos metálicos, maquinaria y equipo</t>
  </si>
  <si>
    <t xml:space="preserve"> Total (I a X), Sector privado del país (I a VI) - empresas y personas físicas, II. Sector industrial (A+B+C), B. Industria manufacturera (B1 a B9), B8. Productos metálicos, maquinaria y equipo, 48. Muebles y accesorios metálicos</t>
  </si>
  <si>
    <t>Total (I a X), Sector privado del país (I a VI) - empresas y personas físicas, II. Sector industrial (A+B+C), B. Industria manufacturera (B1 a B9), B8. Productos metálicos, maquinaria y equipo, 49. Productos metálicos</t>
  </si>
  <si>
    <t>Total (I a X), Sector privado del país (I a VI) - empresas y personas físicas, II. Sector industrial (A+B+C), B. Industria manufacturera (B1 a B9), B8. Productos metálicos, maquinaria y equipo, 50. Otros productos metálicos</t>
  </si>
  <si>
    <t>Total (I a X), Sector privado del país (I a VI) - empresas y personas físicas, II. Sector industrial (A+B+C), B. Industria manufacturera (B1 a B9), B8. Productos metálicos, maquinaria y equipo, 51. Maquinaria y equipos no eléctricos</t>
  </si>
  <si>
    <t>Total (I a X), Sector privado del país (I a VI) - empresas y personas físicas, II. Sector industrial (A+B+C), B. Industria manufacturera (B1 a B9), B8. Productos metálicos, maquinaria y equipo, 52. Maquinaria y aparatos eléctricos</t>
  </si>
  <si>
    <t>Total (I a X), Sector privado del país (I a VI) - empresas y personas físicas, II. Sector industrial (A+B+C), B. Industria manufacturera (B1 a B9), B8. Productos metálicos, maquinaria y equipo, 53. Aparatos electrodomésticos</t>
  </si>
  <si>
    <t>Total (I a X), Sector privado del país (I a VI) - empresas y personas físicas, II. Sector industrial (A+B+C), B. Industria manufacturera (B1 a B9), B8. Productos metálicos, maquinaria y equipo, 54. Equipos y aparatos electrónicos</t>
  </si>
  <si>
    <t>Total (I a X), Sector privado del país (I a VI) - empresas y personas físicas, II. Sector industrial (A+B+C), B. Industria manufacturera (B1 a B9), B8. Productos metálicos, maquinaria y equipo, 55. Equipo y aparatos eléctricos</t>
  </si>
  <si>
    <t>Total (I a X), Sector privado del país (I a VI) - empresas y personas físicas, II. Sector industrial (A+B+C), B. Industria manufacturera (B1 a B9), B8. Productos metálicos, maquinaria y equipo, 56. Vehículos y automóviles</t>
  </si>
  <si>
    <t>Total (I a X), Sector privado del país (I a VI) - empresas y personas físicas, II. Sector industrial (A+B+C), B. Industria manufacturera (B1 a B9), B8. Productos metálicos, maquinaria y equipo, 57. Carrocerías y partes automotrices</t>
  </si>
  <si>
    <t>Total (I a X), Sector privado del país (I a VI) - empresas y personas físicas, II. Sector industrial (A+B+C), B. Industria manufacturera (B1 a B9), B8. Productos metálicos, maquinaria y equipo, 58. Otros equipos y materiales de transporte</t>
  </si>
  <si>
    <t>Total (I a X), Sector privado del país (I a VI) - empresas y personas físicas, II. Sector industrial (A+B+C), B. Industria manufacturera (B1 a B9), B9. Otras industrias manufactureras</t>
  </si>
  <si>
    <t>Total (I a X), Sector privado del país (I a VI) - empresas y personas físicas, II. Sector industrial (A+B+C), B. Industria manufacturera (B1 a B9), B9. Otras industrias manufactureras, 59. Otras industrias manufactureras</t>
  </si>
  <si>
    <t>Total (I a X), Sector privado del país (I a VI) - empresas y personas físicas, II. Sector industrial (A+B+C), C. Construcción</t>
  </si>
  <si>
    <t>Total (I a X), Sector privado del país (I a VI) - empresas y personas físicas, III. Sector servicios y otras actividades (A+B+C+D+E+F+G+H)</t>
  </si>
  <si>
    <t>Total (I a X), VII. Sector financiero del país (A+B) 6/</t>
  </si>
  <si>
    <t>Total (I a X), VIII. Sector público, Sector gubernamental, servicios de administración pública, defensa y seguridad social</t>
  </si>
  <si>
    <t>Total (I a X), IX. Otros (A+B+C)</t>
  </si>
  <si>
    <t>Total (I a X), X. Sector externo (A+B)</t>
  </si>
  <si>
    <t>Total (I a X), XI. Crédito interbancario (A+B) 6/</t>
  </si>
  <si>
    <t>Total</t>
  </si>
  <si>
    <t>SF208</t>
  </si>
  <si>
    <t>SF209</t>
  </si>
  <si>
    <t>SF211</t>
  </si>
  <si>
    <t>SF7356</t>
  </si>
  <si>
    <t>SF7364</t>
  </si>
  <si>
    <t>SF7365</t>
  </si>
  <si>
    <t>SF7366</t>
  </si>
  <si>
    <t>SF7367</t>
  </si>
  <si>
    <t>SF7368</t>
  </si>
  <si>
    <t>SF7369</t>
  </si>
  <si>
    <t>SF7370</t>
  </si>
  <si>
    <t>SF7371</t>
  </si>
  <si>
    <t>SF7372</t>
  </si>
  <si>
    <t>SF7373</t>
  </si>
  <si>
    <t>SF7374</t>
  </si>
  <si>
    <t>SF7375</t>
  </si>
  <si>
    <t>SF7376</t>
  </si>
  <si>
    <t>SF7377</t>
  </si>
  <si>
    <t>SF7378</t>
  </si>
  <si>
    <t>SF7379</t>
  </si>
  <si>
    <t>SF7380</t>
  </si>
  <si>
    <t>SF7381</t>
  </si>
  <si>
    <t>SF7382</t>
  </si>
  <si>
    <t>SF7383</t>
  </si>
  <si>
    <t>SF7384</t>
  </si>
  <si>
    <t>SF7385</t>
  </si>
  <si>
    <t>SF7386</t>
  </si>
  <si>
    <t>SF7387</t>
  </si>
  <si>
    <t>SF7388</t>
  </si>
  <si>
    <t>SF7389</t>
  </si>
  <si>
    <t>SF7390</t>
  </si>
  <si>
    <t>SF7391</t>
  </si>
  <si>
    <t>SF7392</t>
  </si>
  <si>
    <t>SF7393</t>
  </si>
  <si>
    <t>SF7394</t>
  </si>
  <si>
    <t>SF7395</t>
  </si>
  <si>
    <t>SF7396</t>
  </si>
  <si>
    <t>SF7397</t>
  </si>
  <si>
    <t>SF7398</t>
  </si>
  <si>
    <t>SF7399</t>
  </si>
  <si>
    <t>SF7400</t>
  </si>
  <si>
    <t>SF7401</t>
  </si>
  <si>
    <t>SF7402</t>
  </si>
  <si>
    <t>SF7403</t>
  </si>
  <si>
    <t>SF7404</t>
  </si>
  <si>
    <t>SF7405</t>
  </si>
  <si>
    <t>SF7406</t>
  </si>
  <si>
    <t>SF7407</t>
  </si>
  <si>
    <t>SF7408</t>
  </si>
  <si>
    <t>SF7409</t>
  </si>
  <si>
    <t>SF7410</t>
  </si>
  <si>
    <t>SF7411</t>
  </si>
  <si>
    <t>SF7412</t>
  </si>
  <si>
    <t>SF7413</t>
  </si>
  <si>
    <t>SF7414</t>
  </si>
  <si>
    <t>SF7415</t>
  </si>
  <si>
    <t>SF7416</t>
  </si>
  <si>
    <t>SF7417</t>
  </si>
  <si>
    <t>SF7418</t>
  </si>
  <si>
    <t>SF7419</t>
  </si>
  <si>
    <t>SF7420</t>
  </si>
  <si>
    <t>SF7421</t>
  </si>
  <si>
    <t>SF212</t>
  </si>
  <si>
    <t>SF213</t>
  </si>
  <si>
    <t>SF7456</t>
  </si>
  <si>
    <t>SF218</t>
  </si>
  <si>
    <t>SF36642</t>
  </si>
  <si>
    <t>SF219</t>
  </si>
  <si>
    <t>SF7484</t>
  </si>
  <si>
    <t xml:space="preserve">Banca comercial crédito mon extranjera act principal de prestatarios(met 1994=&gt;), Moneda Extranjera, Saldos nominales en millones de pesos, </t>
  </si>
  <si>
    <t>Foreign Currency</t>
  </si>
  <si>
    <t>SF232</t>
  </si>
  <si>
    <t>SF233</t>
  </si>
  <si>
    <t>SF235</t>
  </si>
  <si>
    <t>SF7625</t>
  </si>
  <si>
    <t>SF7632</t>
  </si>
  <si>
    <t>SF7633</t>
  </si>
  <si>
    <t>SF7634</t>
  </si>
  <si>
    <t>SF7635</t>
  </si>
  <si>
    <t>SF7636</t>
  </si>
  <si>
    <t>SF7637</t>
  </si>
  <si>
    <t>SF7638</t>
  </si>
  <si>
    <t>SF7639</t>
  </si>
  <si>
    <t>SF7640</t>
  </si>
  <si>
    <t>SF7641</t>
  </si>
  <si>
    <t>SF7642</t>
  </si>
  <si>
    <t>SF7643</t>
  </si>
  <si>
    <t>SF7644</t>
  </si>
  <si>
    <t>SF7645</t>
  </si>
  <si>
    <t>SF7646</t>
  </si>
  <si>
    <t>SF7647</t>
  </si>
  <si>
    <t>SF7648</t>
  </si>
  <si>
    <t>SF7649</t>
  </si>
  <si>
    <t>SF7650</t>
  </si>
  <si>
    <t>SF7651</t>
  </si>
  <si>
    <t>SF7652</t>
  </si>
  <si>
    <t>SF7653</t>
  </si>
  <si>
    <t>SF7654</t>
  </si>
  <si>
    <t>SF7655</t>
  </si>
  <si>
    <t>SF7656</t>
  </si>
  <si>
    <t>SF7657</t>
  </si>
  <si>
    <t>SF7658</t>
  </si>
  <si>
    <t>SF7659</t>
  </si>
  <si>
    <t>SF7660</t>
  </si>
  <si>
    <t>SF7661</t>
  </si>
  <si>
    <t>SF7662</t>
  </si>
  <si>
    <t>SF7663</t>
  </si>
  <si>
    <t>SF7664</t>
  </si>
  <si>
    <t>SF7665</t>
  </si>
  <si>
    <t>SF7666</t>
  </si>
  <si>
    <t>SF7667</t>
  </si>
  <si>
    <t>SF7668</t>
  </si>
  <si>
    <t>SF7669</t>
  </si>
  <si>
    <t>SF7670</t>
  </si>
  <si>
    <t>SF7671</t>
  </si>
  <si>
    <t>SF7672</t>
  </si>
  <si>
    <t>SF7673</t>
  </si>
  <si>
    <t>SF7674</t>
  </si>
  <si>
    <t>SF7675</t>
  </si>
  <si>
    <t>SF7676</t>
  </si>
  <si>
    <t>SF7677</t>
  </si>
  <si>
    <t>SF7678</t>
  </si>
  <si>
    <t>SF7679</t>
  </si>
  <si>
    <t>SF7680</t>
  </si>
  <si>
    <t>SF7681</t>
  </si>
  <si>
    <t>SF7682</t>
  </si>
  <si>
    <t>SF7683</t>
  </si>
  <si>
    <t>SF7684</t>
  </si>
  <si>
    <t>SF7685</t>
  </si>
  <si>
    <t>SF7686</t>
  </si>
  <si>
    <t>SF7687</t>
  </si>
  <si>
    <t>SF7688</t>
  </si>
  <si>
    <t>SF7689</t>
  </si>
  <si>
    <t>SF7690</t>
  </si>
  <si>
    <t>SF236</t>
  </si>
  <si>
    <t>SF237</t>
  </si>
  <si>
    <t>SF7725</t>
  </si>
  <si>
    <t>SF242</t>
  </si>
  <si>
    <t>SF36643</t>
  </si>
  <si>
    <t>SF243</t>
  </si>
  <si>
    <t>SF7753</t>
  </si>
  <si>
    <t>FC/Total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</si>
</sst>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43" formatCode="_(* #,##0.00_);_(* \(#,##0.00\);_(* &quot;-&quot;??_);_(@_)"/>
    <numFmt numFmtId="164" formatCode="0.000E+00"/>
    <numFmt numFmtId="165" formatCode="0.000"/>
    <numFmt numFmtId="167" formatCode="0.0000"/>
    <numFmt numFmtId="168" formatCode="&quot;Dic&quot;\ yyyy"/>
    <numFmt numFmtId="169" formatCode="#,##0.0"/>
    <numFmt numFmtId="170" formatCode="yyyy"/>
    <numFmt numFmtId="171" formatCode="&quot;Ene&quot;\ yyyy"/>
    <numFmt numFmtId="172" formatCode="&quot;Feb&quot;\ yyyy"/>
    <numFmt numFmtId="173" formatCode="&quot;Mar&quot;\ yyyy"/>
    <numFmt numFmtId="174" formatCode="&quot;Abr&quot;\ yyyy"/>
    <numFmt numFmtId="175" formatCode="&quot;May&quot;\ yyyy"/>
    <numFmt numFmtId="176" formatCode="&quot;Jun&quot;\ yyyy"/>
    <numFmt numFmtId="177" formatCode="_(* #,##0_);_(* \(#,##0\);_(* &quot;-&quot;??_);_(@_)"/>
    <numFmt numFmtId="178" formatCode="&quot;Jul&quot;\ yyyy"/>
    <numFmt numFmtId="179" formatCode="&quot;Ago&quot;\ yyyy"/>
    <numFmt numFmtId="180" formatCode="&quot;Sep&quot;\ yyyy"/>
    <numFmt numFmtId="181" formatCode="&quot;Oct&quot;\ yyyy"/>
    <numFmt numFmtId="182" formatCode="&quot;Nov&quot;\ yyyy"/>
    <numFmt numFmtId="183" formatCode="&quot;Ene-Mar&quot;\ yyyy"/>
    <numFmt numFmtId="184" formatCode="&quot;Abr-Jun&quot;\ yyyy"/>
    <numFmt numFmtId="185" formatCode="&quot;Jul-Sep&quot;\ yyyy"/>
    <numFmt numFmtId="186" formatCode="&quot;Oct-Dic&quot;\ yyyy"/>
    <numFmt numFmtId="187" formatCode="#,##0.0000"/>
    <numFmt numFmtId="188" formatCode="#,##0.000"/>
    <numFmt numFmtId="189" formatCode="0.0"/>
    <numFmt numFmtId="190" formatCode="0.000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1"/>
      <color indexed="8"/>
      <name val="Calibri"/>
      <family val="2"/>
      <scheme val="minor"/>
    </font>
    <font>
      <sz val="11"/>
      <name val="Calibri"/>
      <family val="2"/>
      <scheme val="minor"/>
    </font>
    <font>
      <b/>
      <sz val="11"/>
      <color rgb="FFFF0000"/>
      <name val="Calibri"/>
      <family val="2"/>
      <scheme val="minor"/>
    </font>
    <font>
      <sz val="10"/>
      <name val="Arial"/>
    </font>
    <font>
      <b/>
      <sz val="10"/>
      <name val="Arial"/>
    </font>
    <font>
      <b/>
      <sz val="10"/>
      <color indexed="10"/>
      <name val="Arial"/>
    </font>
    <font>
      <sz val="11"/>
      <color indexed="8"/>
      <name val="Calibri"/>
      <family val="2"/>
      <scheme val="minor"/>
    </font>
    <font>
      <sz val="10"/>
      <name val="Arial"/>
      <family val="2"/>
    </font>
    <font>
      <b/>
      <sz val="12"/>
      <name val="Arial"/>
      <family val="2"/>
    </font>
    <font>
      <b/>
      <sz val="10"/>
      <name val="Arial"/>
      <family val="2"/>
    </font>
    <font>
      <b/>
      <sz val="10"/>
      <color indexed="10"/>
      <name val="Arial"/>
      <family val="2"/>
    </font>
    <font>
      <b/>
      <sz val="12"/>
      <name val="Arial"/>
    </font>
    <font>
      <u/>
      <sz val="11"/>
      <color theme="10"/>
      <name val="Calibri"/>
      <family val="2"/>
      <scheme val="minor"/>
    </font>
    <font>
      <b/>
      <sz val="8"/>
      <name val="Arial"/>
      <family val="2"/>
    </font>
    <font>
      <sz val="8"/>
      <name val="Arial"/>
      <family val="2"/>
    </font>
  </fonts>
  <fills count="9">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indexed="22"/>
      </patternFill>
    </fill>
    <fill>
      <patternFill patternType="solid">
        <fgColor indexed="55"/>
      </patternFill>
    </fill>
    <fill>
      <patternFill patternType="solid">
        <fgColor indexed="44"/>
      </patternFill>
    </fill>
    <fill>
      <patternFill patternType="solid">
        <fgColor rgb="FFFFFF00"/>
        <bgColor indexed="64"/>
      </patternFill>
    </fill>
  </fills>
  <borders count="6">
    <border>
      <left/>
      <right/>
      <top/>
      <bottom/>
      <diagonal/>
    </border>
    <border>
      <left/>
      <right style="thin">
        <color indexed="9"/>
      </right>
      <top/>
      <bottom/>
      <diagonal/>
    </border>
    <border>
      <left style="thin">
        <color indexed="8"/>
      </left>
      <right style="thin">
        <color indexed="8"/>
      </right>
      <top style="thin">
        <color indexed="8"/>
      </top>
      <bottom style="thin">
        <color indexed="8"/>
      </bottom>
      <diagonal/>
    </border>
    <border diagonalUp="1" diagonalDown="1">
      <left/>
      <right style="thin">
        <color indexed="9"/>
      </right>
      <top style="thin">
        <color indexed="9"/>
      </top>
      <bottom style="thin">
        <color indexed="9"/>
      </bottom>
      <diagonal/>
    </border>
    <border diagonalUp="1" diagonalDown="1">
      <left/>
      <right style="thin">
        <color indexed="9"/>
      </right>
      <top style="thin">
        <color indexed="9"/>
      </top>
      <bottom/>
      <diagonal/>
    </border>
    <border diagonalUp="1" diagonalDown="1">
      <left/>
      <right/>
      <top/>
      <bottom/>
      <diagonal/>
    </border>
  </borders>
  <cellStyleXfs count="7">
    <xf numFmtId="0" fontId="0" fillId="0" borderId="0"/>
    <xf numFmtId="9" fontId="1" fillId="0" borderId="0" applyFont="0" applyFill="0" applyBorder="0" applyAlignment="0" applyProtection="0"/>
    <xf numFmtId="0" fontId="7" fillId="0" borderId="0"/>
    <xf numFmtId="43" fontId="7" fillId="0" borderId="0" applyFont="0" applyFill="0" applyBorder="0" applyAlignment="0" applyProtection="0"/>
    <xf numFmtId="0" fontId="11" fillId="0" borderId="0"/>
    <xf numFmtId="0" fontId="11" fillId="0" borderId="0"/>
    <xf numFmtId="0" fontId="16" fillId="0" borderId="0" applyNumberFormat="0" applyFill="0" applyBorder="0" applyAlignment="0" applyProtection="0"/>
  </cellStyleXfs>
  <cellXfs count="145">
    <xf numFmtId="0" fontId="0" fillId="0" borderId="0" xfId="0"/>
    <xf numFmtId="2" fontId="0" fillId="0" borderId="0" xfId="0" applyNumberFormat="1" applyAlignment="1">
      <alignment horizontal="center"/>
    </xf>
    <xf numFmtId="0" fontId="0" fillId="0" borderId="0" xfId="0" applyAlignment="1">
      <alignment horizontal="right"/>
    </xf>
    <xf numFmtId="0" fontId="2" fillId="2"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center" wrapText="1"/>
    </xf>
    <xf numFmtId="0" fontId="0" fillId="2" borderId="0" xfId="0" applyFill="1" applyAlignment="1">
      <alignment horizontal="center"/>
    </xf>
    <xf numFmtId="164" fontId="3" fillId="0" borderId="0" xfId="0" applyNumberFormat="1" applyFont="1" applyAlignment="1">
      <alignment horizontal="center"/>
    </xf>
    <xf numFmtId="2" fontId="3" fillId="0" borderId="0" xfId="0" applyNumberFormat="1" applyFont="1" applyAlignment="1">
      <alignment horizontal="center"/>
    </xf>
    <xf numFmtId="165" fontId="3" fillId="4" borderId="0" xfId="0" applyNumberFormat="1" applyFont="1" applyFill="1" applyAlignment="1">
      <alignment horizontal="center"/>
    </xf>
    <xf numFmtId="1" fontId="0" fillId="0" borderId="0" xfId="0" applyNumberFormat="1" applyAlignment="1">
      <alignment horizontal="center"/>
    </xf>
    <xf numFmtId="165" fontId="0" fillId="4" borderId="0" xfId="0" applyNumberFormat="1" applyFill="1" applyAlignment="1">
      <alignment horizontal="center"/>
    </xf>
    <xf numFmtId="0" fontId="4" fillId="0" borderId="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2" fontId="0" fillId="4" borderId="0" xfId="0" applyNumberFormat="1" applyFill="1"/>
    <xf numFmtId="2" fontId="0" fillId="0" borderId="0" xfId="0" applyNumberFormat="1" applyAlignment="1">
      <alignment horizontal="left"/>
    </xf>
    <xf numFmtId="2" fontId="0" fillId="0" borderId="0" xfId="0" applyNumberFormat="1"/>
    <xf numFmtId="0" fontId="2" fillId="0" borderId="0" xfId="0" applyFont="1"/>
    <xf numFmtId="164" fontId="0" fillId="0" borderId="0" xfId="0" applyNumberFormat="1" applyAlignment="1">
      <alignment horizontal="center"/>
    </xf>
    <xf numFmtId="165" fontId="0" fillId="0" borderId="0" xfId="0" applyNumberFormat="1" applyAlignment="1">
      <alignment horizontal="center"/>
    </xf>
    <xf numFmtId="164" fontId="6" fillId="0" borderId="0" xfId="0" applyNumberFormat="1" applyFont="1" applyAlignment="1">
      <alignment horizontal="center"/>
    </xf>
    <xf numFmtId="2" fontId="6" fillId="0" borderId="0" xfId="0" applyNumberFormat="1" applyFont="1" applyAlignment="1">
      <alignment horizontal="center"/>
    </xf>
    <xf numFmtId="165" fontId="6" fillId="4" borderId="0" xfId="0" applyNumberFormat="1" applyFont="1" applyFill="1" applyAlignment="1">
      <alignment horizontal="center"/>
    </xf>
    <xf numFmtId="165" fontId="6" fillId="0" borderId="0" xfId="0" applyNumberFormat="1" applyFont="1" applyAlignment="1">
      <alignment horizontal="center"/>
    </xf>
    <xf numFmtId="0" fontId="0" fillId="0" borderId="0" xfId="0" applyAlignment="1">
      <alignment horizontal="center"/>
    </xf>
    <xf numFmtId="0" fontId="2" fillId="0" borderId="0" xfId="0" applyFont="1" applyAlignment="1">
      <alignment horizontal="center"/>
    </xf>
    <xf numFmtId="0" fontId="0" fillId="2" borderId="0" xfId="0" applyFill="1" applyAlignment="1">
      <alignment horizontal="left" vertical="center"/>
    </xf>
    <xf numFmtId="0" fontId="0" fillId="0" borderId="0" xfId="0" applyAlignment="1">
      <alignment horizontal="left" vertical="center"/>
    </xf>
    <xf numFmtId="0" fontId="0" fillId="2" borderId="0" xfId="0" applyFill="1" applyAlignment="1">
      <alignment horizontal="left" vertical="center" wrapText="1"/>
    </xf>
    <xf numFmtId="0" fontId="0" fillId="0" borderId="0" xfId="0" applyAlignment="1">
      <alignment horizontal="center" wrapText="1"/>
    </xf>
    <xf numFmtId="0" fontId="0" fillId="0" borderId="0" xfId="0" applyAlignment="1">
      <alignment vertical="center"/>
    </xf>
    <xf numFmtId="0" fontId="0" fillId="0" borderId="0" xfId="0" applyAlignment="1">
      <alignment horizontal="center" vertical="center" wrapText="1"/>
    </xf>
    <xf numFmtId="0" fontId="8" fillId="5" borderId="2" xfId="2" applyFont="1" applyFill="1" applyBorder="1" applyAlignment="1">
      <alignment horizontal="center" vertical="center" wrapText="1"/>
    </xf>
    <xf numFmtId="0" fontId="7" fillId="6" borderId="2" xfId="2" applyFill="1" applyBorder="1" applyAlignment="1">
      <alignment horizontal="center" vertical="center" wrapText="1"/>
    </xf>
    <xf numFmtId="0" fontId="7" fillId="0" borderId="0" xfId="2" applyAlignment="1">
      <alignment horizontal="center" vertical="center"/>
    </xf>
    <xf numFmtId="0" fontId="8" fillId="5" borderId="2" xfId="2" applyFont="1" applyFill="1" applyBorder="1" applyAlignment="1">
      <alignment horizontal="right" vertical="center" wrapText="1"/>
    </xf>
    <xf numFmtId="0" fontId="7" fillId="5" borderId="2" xfId="2" applyFill="1" applyBorder="1" applyAlignment="1">
      <alignment horizontal="center" vertical="center" wrapText="1"/>
    </xf>
    <xf numFmtId="0" fontId="7" fillId="0" borderId="0" xfId="2"/>
    <xf numFmtId="0" fontId="7" fillId="0" borderId="0" xfId="2" applyAlignment="1">
      <alignment horizontal="center"/>
    </xf>
    <xf numFmtId="0" fontId="7" fillId="0" borderId="0" xfId="2" applyAlignment="1">
      <alignment horizontal="left"/>
    </xf>
    <xf numFmtId="2" fontId="7" fillId="0" borderId="0" xfId="2" applyNumberFormat="1" applyAlignment="1">
      <alignment horizontal="center"/>
    </xf>
    <xf numFmtId="0" fontId="9" fillId="5" borderId="2" xfId="2" applyFont="1" applyFill="1" applyBorder="1" applyAlignment="1">
      <alignment horizontal="center" vertical="center" wrapText="1"/>
    </xf>
    <xf numFmtId="0" fontId="7" fillId="4" borderId="0" xfId="2" applyFill="1" applyAlignment="1">
      <alignment horizontal="left"/>
    </xf>
    <xf numFmtId="167" fontId="7" fillId="4" borderId="0" xfId="2" applyNumberFormat="1" applyFill="1" applyAlignment="1">
      <alignment horizontal="center"/>
    </xf>
    <xf numFmtId="167" fontId="7" fillId="0" borderId="0" xfId="2" applyNumberFormat="1" applyAlignment="1">
      <alignment horizontal="center"/>
    </xf>
    <xf numFmtId="0" fontId="8" fillId="7" borderId="2" xfId="2" applyFont="1" applyFill="1" applyBorder="1" applyAlignment="1">
      <alignment horizontal="right" vertical="center" wrapText="1"/>
    </xf>
    <xf numFmtId="0" fontId="8" fillId="7" borderId="2" xfId="2" applyFont="1" applyFill="1" applyBorder="1" applyAlignment="1">
      <alignment horizontal="center" vertical="center" wrapText="1"/>
    </xf>
    <xf numFmtId="168" fontId="8" fillId="0" borderId="2" xfId="2" applyNumberFormat="1" applyFont="1" applyBorder="1" applyAlignment="1">
      <alignment horizontal="right" vertical="center"/>
    </xf>
    <xf numFmtId="169" fontId="7" fillId="8" borderId="2" xfId="2" applyNumberFormat="1" applyFill="1" applyBorder="1" applyAlignment="1">
      <alignment horizontal="right" vertical="center"/>
    </xf>
    <xf numFmtId="169" fontId="7" fillId="0" borderId="2" xfId="2" applyNumberFormat="1" applyBorder="1" applyAlignment="1">
      <alignment horizontal="right" vertical="center"/>
    </xf>
    <xf numFmtId="170" fontId="8" fillId="0" borderId="2" xfId="2" applyNumberFormat="1" applyFont="1" applyBorder="1" applyAlignment="1">
      <alignment horizontal="right" vertical="center"/>
    </xf>
    <xf numFmtId="171" fontId="8" fillId="0" borderId="2" xfId="2" applyNumberFormat="1" applyFont="1" applyBorder="1" applyAlignment="1">
      <alignment horizontal="right" vertical="center"/>
    </xf>
    <xf numFmtId="172" fontId="8" fillId="0" borderId="2" xfId="2" applyNumberFormat="1" applyFont="1" applyBorder="1" applyAlignment="1">
      <alignment horizontal="right" vertical="center"/>
    </xf>
    <xf numFmtId="173" fontId="8" fillId="0" borderId="2" xfId="2" applyNumberFormat="1" applyFont="1" applyBorder="1" applyAlignment="1">
      <alignment horizontal="right" vertical="center"/>
    </xf>
    <xf numFmtId="174" fontId="8" fillId="0" borderId="2" xfId="2" applyNumberFormat="1" applyFont="1" applyBorder="1" applyAlignment="1">
      <alignment horizontal="right" vertical="center"/>
    </xf>
    <xf numFmtId="175" fontId="8" fillId="0" borderId="2" xfId="2" applyNumberFormat="1" applyFont="1" applyBorder="1" applyAlignment="1">
      <alignment horizontal="right" vertical="center"/>
    </xf>
    <xf numFmtId="176" fontId="8" fillId="0" borderId="2" xfId="2" applyNumberFormat="1" applyFont="1" applyBorder="1" applyAlignment="1">
      <alignment horizontal="right" vertical="center"/>
    </xf>
    <xf numFmtId="177" fontId="0" fillId="8" borderId="0" xfId="3" applyNumberFormat="1" applyFont="1" applyFill="1"/>
    <xf numFmtId="178" fontId="8" fillId="0" borderId="2" xfId="2" applyNumberFormat="1" applyFont="1" applyBorder="1" applyAlignment="1">
      <alignment horizontal="right" vertical="center"/>
    </xf>
    <xf numFmtId="179" fontId="8" fillId="0" borderId="2" xfId="2" applyNumberFormat="1" applyFont="1" applyBorder="1" applyAlignment="1">
      <alignment horizontal="right" vertical="center"/>
    </xf>
    <xf numFmtId="180" fontId="8" fillId="0" borderId="2" xfId="2" applyNumberFormat="1" applyFont="1" applyBorder="1" applyAlignment="1">
      <alignment horizontal="right" vertical="center"/>
    </xf>
    <xf numFmtId="181" fontId="8" fillId="0" borderId="2" xfId="2" applyNumberFormat="1" applyFont="1" applyBorder="1" applyAlignment="1">
      <alignment horizontal="right" vertical="center"/>
    </xf>
    <xf numFmtId="182" fontId="8" fillId="0" borderId="2" xfId="2" applyNumberFormat="1" applyFont="1" applyBorder="1" applyAlignment="1">
      <alignment horizontal="right" vertical="center"/>
    </xf>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4" fillId="0" borderId="3" xfId="0"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167" fontId="0" fillId="0" borderId="0" xfId="0" applyNumberFormat="1" applyFont="1" applyAlignment="1">
      <alignment horizontal="center"/>
    </xf>
    <xf numFmtId="0" fontId="0" fillId="0" borderId="0" xfId="0" applyFont="1" applyAlignment="1">
      <alignment horizontal="center"/>
    </xf>
    <xf numFmtId="0" fontId="0" fillId="0" borderId="0" xfId="0" applyFont="1"/>
    <xf numFmtId="167" fontId="6" fillId="0" borderId="0" xfId="0" applyNumberFormat="1" applyFont="1" applyFill="1" applyAlignment="1">
      <alignment horizontal="center"/>
    </xf>
    <xf numFmtId="4" fontId="6" fillId="0" borderId="5" xfId="0" applyNumberFormat="1" applyFont="1" applyFill="1" applyBorder="1" applyAlignment="1" applyProtection="1">
      <alignment horizontal="center" vertical="top" wrapText="1"/>
      <protection locked="0"/>
    </xf>
    <xf numFmtId="0" fontId="6" fillId="0" borderId="0" xfId="0" applyFont="1" applyAlignment="1">
      <alignment horizontal="center"/>
    </xf>
    <xf numFmtId="2" fontId="6" fillId="0" borderId="0" xfId="0" applyNumberFormat="1" applyFont="1"/>
    <xf numFmtId="4" fontId="10" fillId="0" borderId="5" xfId="0" applyNumberFormat="1" applyFont="1" applyFill="1" applyBorder="1" applyAlignment="1" applyProtection="1">
      <alignment horizontal="center" vertical="top" wrapText="1"/>
      <protection locked="0"/>
    </xf>
    <xf numFmtId="4" fontId="5" fillId="0" borderId="5" xfId="0" applyNumberFormat="1" applyFont="1" applyFill="1" applyBorder="1" applyAlignment="1" applyProtection="1">
      <alignment horizontal="center" vertical="top" wrapText="1"/>
      <protection locked="0"/>
    </xf>
    <xf numFmtId="0" fontId="0" fillId="0" borderId="0" xfId="0" applyNumberFormat="1"/>
    <xf numFmtId="0" fontId="12" fillId="0" borderId="0" xfId="4" applyFont="1"/>
    <xf numFmtId="0" fontId="11" fillId="0" borderId="0" xfId="4"/>
    <xf numFmtId="0" fontId="13" fillId="0" borderId="0" xfId="4" applyFont="1"/>
    <xf numFmtId="0" fontId="13" fillId="5" borderId="2" xfId="4" applyFont="1" applyFill="1" applyBorder="1" applyAlignment="1">
      <alignment horizontal="right" vertical="center" wrapText="1"/>
    </xf>
    <xf numFmtId="0" fontId="11" fillId="6" borderId="2" xfId="4" applyFill="1" applyBorder="1" applyAlignment="1">
      <alignment horizontal="center" vertical="top" wrapText="1"/>
    </xf>
    <xf numFmtId="0" fontId="11" fillId="5" borderId="2" xfId="4" applyFill="1" applyBorder="1" applyAlignment="1">
      <alignment horizontal="center" vertical="center" wrapText="1"/>
    </xf>
    <xf numFmtId="0" fontId="14" fillId="5" borderId="2" xfId="4" applyFont="1" applyFill="1" applyBorder="1" applyAlignment="1">
      <alignment horizontal="center" vertical="center" wrapText="1"/>
    </xf>
    <xf numFmtId="0" fontId="11" fillId="4" borderId="0" xfId="4" applyFill="1"/>
    <xf numFmtId="0" fontId="13" fillId="7" borderId="2" xfId="4" applyFont="1" applyFill="1" applyBorder="1" applyAlignment="1">
      <alignment horizontal="right" vertical="center" wrapText="1"/>
    </xf>
    <xf numFmtId="0" fontId="13" fillId="7" borderId="2" xfId="4" applyFont="1" applyFill="1" applyBorder="1" applyAlignment="1">
      <alignment horizontal="center" vertical="center" wrapText="1"/>
    </xf>
    <xf numFmtId="183" fontId="13" fillId="0" borderId="2" xfId="4" applyNumberFormat="1" applyFont="1" applyBorder="1" applyAlignment="1">
      <alignment horizontal="right" vertical="center"/>
    </xf>
    <xf numFmtId="169" fontId="11" fillId="0" borderId="2" xfId="4" applyNumberFormat="1" applyBorder="1" applyAlignment="1">
      <alignment horizontal="right" vertical="center"/>
    </xf>
    <xf numFmtId="169" fontId="11" fillId="0" borderId="0" xfId="4" applyNumberFormat="1"/>
    <xf numFmtId="165" fontId="11" fillId="0" borderId="0" xfId="4" applyNumberFormat="1"/>
    <xf numFmtId="167" fontId="11" fillId="4" borderId="0" xfId="4" applyNumberFormat="1" applyFill="1"/>
    <xf numFmtId="167" fontId="11" fillId="0" borderId="0" xfId="4" applyNumberFormat="1"/>
    <xf numFmtId="184" fontId="13" fillId="0" borderId="2" xfId="4" applyNumberFormat="1" applyFont="1" applyBorder="1" applyAlignment="1">
      <alignment horizontal="right" vertical="center"/>
    </xf>
    <xf numFmtId="185" fontId="13" fillId="0" borderId="2" xfId="4" applyNumberFormat="1" applyFont="1" applyBorder="1" applyAlignment="1">
      <alignment horizontal="right" vertical="center"/>
    </xf>
    <xf numFmtId="186" fontId="13" fillId="0" borderId="2" xfId="4" applyNumberFormat="1" applyFont="1" applyBorder="1" applyAlignment="1">
      <alignment horizontal="right" vertical="center"/>
    </xf>
    <xf numFmtId="0" fontId="15" fillId="0" borderId="0" xfId="0" applyFont="1"/>
    <xf numFmtId="0" fontId="8" fillId="0" borderId="0" xfId="0" applyFont="1"/>
    <xf numFmtId="0" fontId="8" fillId="5" borderId="2" xfId="0" applyFont="1" applyFill="1" applyBorder="1" applyAlignment="1">
      <alignment horizontal="right" vertical="center" wrapText="1"/>
    </xf>
    <xf numFmtId="0" fontId="0" fillId="6" borderId="2" xfId="0" applyFill="1" applyBorder="1" applyAlignment="1">
      <alignment horizontal="center" vertical="top" wrapText="1"/>
    </xf>
    <xf numFmtId="0" fontId="0" fillId="5" borderId="2" xfId="0" applyFill="1" applyBorder="1" applyAlignment="1">
      <alignment horizontal="center" vertical="center" wrapText="1"/>
    </xf>
    <xf numFmtId="0" fontId="9" fillId="5" borderId="2" xfId="0" applyFont="1" applyFill="1" applyBorder="1" applyAlignment="1">
      <alignment horizontal="center" vertical="center" wrapText="1"/>
    </xf>
    <xf numFmtId="0" fontId="8" fillId="7" borderId="2" xfId="0" applyFont="1" applyFill="1" applyBorder="1" applyAlignment="1">
      <alignment horizontal="right" vertical="center" wrapText="1"/>
    </xf>
    <xf numFmtId="0" fontId="8" fillId="7" borderId="2" xfId="0" applyFont="1" applyFill="1" applyBorder="1" applyAlignment="1">
      <alignment horizontal="center" vertical="center" wrapText="1"/>
    </xf>
    <xf numFmtId="187" fontId="11" fillId="0" borderId="0" xfId="4" applyNumberFormat="1"/>
    <xf numFmtId="171" fontId="8" fillId="0" borderId="2" xfId="0" applyNumberFormat="1" applyFont="1" applyBorder="1" applyAlignment="1">
      <alignment horizontal="right" vertical="center"/>
    </xf>
    <xf numFmtId="187" fontId="0" fillId="0" borderId="2" xfId="0" applyNumberFormat="1" applyBorder="1" applyAlignment="1">
      <alignment horizontal="right" vertical="center"/>
    </xf>
    <xf numFmtId="172" fontId="8" fillId="0" borderId="2" xfId="0" applyNumberFormat="1" applyFont="1" applyBorder="1" applyAlignment="1">
      <alignment horizontal="right" vertical="center"/>
    </xf>
    <xf numFmtId="173" fontId="8" fillId="0" borderId="2" xfId="0" applyNumberFormat="1" applyFont="1" applyBorder="1" applyAlignment="1">
      <alignment horizontal="right" vertical="center"/>
    </xf>
    <xf numFmtId="174" fontId="8" fillId="0" borderId="2" xfId="0" applyNumberFormat="1" applyFont="1" applyBorder="1" applyAlignment="1">
      <alignment horizontal="right" vertical="center"/>
    </xf>
    <xf numFmtId="175" fontId="8" fillId="0" borderId="2" xfId="0" applyNumberFormat="1" applyFont="1" applyBorder="1" applyAlignment="1">
      <alignment horizontal="right" vertical="center"/>
    </xf>
    <xf numFmtId="176" fontId="8" fillId="0" borderId="2" xfId="0" applyNumberFormat="1" applyFont="1" applyBorder="1" applyAlignment="1">
      <alignment horizontal="right" vertical="center"/>
    </xf>
    <xf numFmtId="188" fontId="11" fillId="4" borderId="0" xfId="4" applyNumberFormat="1" applyFill="1"/>
    <xf numFmtId="178" fontId="8" fillId="0" borderId="2" xfId="0" applyNumberFormat="1" applyFont="1" applyBorder="1" applyAlignment="1">
      <alignment horizontal="right" vertical="center"/>
    </xf>
    <xf numFmtId="179" fontId="8" fillId="0" borderId="2" xfId="0" applyNumberFormat="1" applyFont="1" applyBorder="1" applyAlignment="1">
      <alignment horizontal="right" vertical="center"/>
    </xf>
    <xf numFmtId="180" fontId="8" fillId="0" borderId="2" xfId="0" applyNumberFormat="1" applyFont="1" applyBorder="1" applyAlignment="1">
      <alignment horizontal="right" vertical="center"/>
    </xf>
    <xf numFmtId="181" fontId="8" fillId="0" borderId="2" xfId="0" applyNumberFormat="1" applyFont="1" applyBorder="1" applyAlignment="1">
      <alignment horizontal="right" vertical="center"/>
    </xf>
    <xf numFmtId="188" fontId="11" fillId="0" borderId="0" xfId="4" applyNumberFormat="1" applyFill="1"/>
    <xf numFmtId="182" fontId="8" fillId="0" borderId="2" xfId="0" applyNumberFormat="1" applyFont="1" applyBorder="1" applyAlignment="1">
      <alignment horizontal="right" vertical="center"/>
    </xf>
    <xf numFmtId="168" fontId="8" fillId="0" borderId="2" xfId="0" applyNumberFormat="1" applyFont="1" applyBorder="1" applyAlignment="1">
      <alignment horizontal="right" vertical="center"/>
    </xf>
    <xf numFmtId="0" fontId="0" fillId="0" borderId="0" xfId="0" applyAlignment="1">
      <alignment horizontal="left"/>
    </xf>
    <xf numFmtId="0" fontId="0" fillId="0" borderId="0" xfId="0" applyFill="1" applyAlignment="1">
      <alignment vertical="center" wrapText="1"/>
    </xf>
    <xf numFmtId="165" fontId="0" fillId="0" borderId="0" xfId="0" applyNumberFormat="1" applyFill="1" applyAlignment="1">
      <alignment horizontal="center"/>
    </xf>
    <xf numFmtId="0" fontId="0" fillId="0" borderId="0" xfId="0" applyFill="1"/>
    <xf numFmtId="167" fontId="0" fillId="4" borderId="0" xfId="0" applyNumberFormat="1" applyFill="1" applyAlignment="1">
      <alignment horizontal="center"/>
    </xf>
    <xf numFmtId="0" fontId="0" fillId="0" borderId="0" xfId="0" applyFill="1" applyAlignment="1">
      <alignment horizontal="center"/>
    </xf>
    <xf numFmtId="0" fontId="0" fillId="0" borderId="0" xfId="0" applyFill="1" applyAlignment="1">
      <alignment horizontal="left"/>
    </xf>
    <xf numFmtId="189" fontId="0" fillId="0" borderId="0" xfId="0" applyNumberFormat="1" applyFill="1" applyAlignment="1">
      <alignment horizontal="center"/>
    </xf>
    <xf numFmtId="165" fontId="0" fillId="0" borderId="0" xfId="0" applyNumberFormat="1" applyFill="1"/>
    <xf numFmtId="1" fontId="0" fillId="0" borderId="0" xfId="0" applyNumberFormat="1"/>
    <xf numFmtId="189" fontId="0" fillId="0" borderId="0" xfId="0" applyNumberFormat="1"/>
    <xf numFmtId="2" fontId="0" fillId="0" borderId="0" xfId="0" applyNumberFormat="1" applyFill="1"/>
    <xf numFmtId="2" fontId="0" fillId="0" borderId="0" xfId="1" applyNumberFormat="1" applyFont="1" applyFill="1"/>
    <xf numFmtId="0" fontId="0" fillId="0" borderId="0" xfId="0" applyFill="1" applyAlignment="1">
      <alignment horizontal="center"/>
    </xf>
    <xf numFmtId="0" fontId="16" fillId="0" borderId="0" xfId="6" applyNumberFormat="1"/>
    <xf numFmtId="0" fontId="15" fillId="0" borderId="0" xfId="2" applyFont="1"/>
    <xf numFmtId="0" fontId="8" fillId="0" borderId="0" xfId="2" applyFont="1"/>
    <xf numFmtId="0" fontId="0" fillId="0" borderId="0" xfId="0" applyAlignment="1">
      <alignment wrapText="1"/>
    </xf>
    <xf numFmtId="0" fontId="17" fillId="5" borderId="2" xfId="2" applyFont="1" applyFill="1" applyBorder="1" applyAlignment="1">
      <alignment horizontal="right" vertical="center" wrapText="1"/>
    </xf>
    <xf numFmtId="0" fontId="18" fillId="6" borderId="2" xfId="2" applyFont="1" applyFill="1" applyBorder="1" applyAlignment="1">
      <alignment horizontal="center" vertical="top" wrapText="1"/>
    </xf>
    <xf numFmtId="3" fontId="7" fillId="0" borderId="2" xfId="2" applyNumberFormat="1" applyBorder="1" applyAlignment="1">
      <alignment horizontal="right" vertical="center"/>
    </xf>
    <xf numFmtId="3" fontId="0" fillId="0" borderId="0" xfId="0" applyNumberFormat="1"/>
    <xf numFmtId="190" fontId="5" fillId="0" borderId="0" xfId="0" applyNumberFormat="1" applyFont="1" applyAlignment="1">
      <alignment horizontal="center"/>
    </xf>
    <xf numFmtId="190" fontId="5" fillId="0" borderId="0" xfId="0" applyNumberFormat="1" applyFont="1"/>
    <xf numFmtId="190" fontId="0" fillId="0" borderId="0" xfId="0" applyNumberFormat="1"/>
  </cellXfs>
  <cellStyles count="7">
    <cellStyle name="Comma 2" xfId="3"/>
    <cellStyle name="Hyperlink" xfId="6" builtinId="8"/>
    <cellStyle name="Normal" xfId="0" builtinId="0"/>
    <cellStyle name="Normal 2" xfId="2"/>
    <cellStyle name="Normal 2 2" xfId="5"/>
    <cellStyle name="Normal 3" xfId="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trendline>
            <c:trendlineType val="linear"/>
            <c:dispRSqr val="1"/>
            <c:dispEq val="1"/>
            <c:trendlineLbl>
              <c:layout>
                <c:manualLayout>
                  <c:x val="5.3968066491688525E-2"/>
                  <c:y val="-0.19558362496354598"/>
                </c:manualLayout>
              </c:layout>
              <c:numFmt formatCode="General" sourceLinked="0"/>
            </c:trendlineLbl>
          </c:trendline>
          <c:xVal>
            <c:numRef>
              <c:f>#REF!</c:f>
            </c:numRef>
          </c:xVal>
          <c:yVal>
            <c:numRef>
              <c:f>#REF!</c:f>
              <c:numCache>
                <c:formatCode>General</c:formatCode>
                <c:ptCount val="1"/>
                <c:pt idx="0">
                  <c:v>1</c:v>
                </c:pt>
              </c:numCache>
            </c:numRef>
          </c:y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1AE6-41EF-AA83-006FC7D3E245}"/>
            </c:ext>
          </c:extLst>
        </c:ser>
        <c:dLbls>
          <c:showLegendKey val="0"/>
          <c:showVal val="0"/>
          <c:showCatName val="0"/>
          <c:showSerName val="0"/>
          <c:showPercent val="0"/>
          <c:showBubbleSize val="0"/>
        </c:dLbls>
        <c:axId val="183248384"/>
        <c:axId val="183250304"/>
      </c:scatterChart>
      <c:valAx>
        <c:axId val="183248384"/>
        <c:scaling>
          <c:orientation val="minMax"/>
        </c:scaling>
        <c:delete val="0"/>
        <c:axPos val="b"/>
        <c:title>
          <c:tx>
            <c:rich>
              <a:bodyPr/>
              <a:lstStyle/>
              <a:p>
                <a:pPr>
                  <a:defRPr/>
                </a:pPr>
                <a:r>
                  <a:rPr lang="en-US"/>
                  <a:t>EFD</a:t>
                </a:r>
              </a:p>
              <a:p>
                <a:pPr>
                  <a:defRPr/>
                </a:pPr>
                <a:endParaRPr lang="en-US"/>
              </a:p>
            </c:rich>
          </c:tx>
          <c:overlay val="0"/>
        </c:title>
        <c:numFmt formatCode="0.00" sourceLinked="1"/>
        <c:majorTickMark val="out"/>
        <c:minorTickMark val="none"/>
        <c:tickLblPos val="nextTo"/>
        <c:crossAx val="183250304"/>
        <c:crosses val="autoZero"/>
        <c:crossBetween val="midCat"/>
      </c:valAx>
      <c:valAx>
        <c:axId val="183250304"/>
        <c:scaling>
          <c:orientation val="minMax"/>
        </c:scaling>
        <c:delete val="0"/>
        <c:axPos val="l"/>
        <c:numFmt formatCode="General" sourceLinked="1"/>
        <c:majorTickMark val="out"/>
        <c:minorTickMark val="none"/>
        <c:tickLblPos val="nextTo"/>
        <c:crossAx val="183248384"/>
        <c:crossesAt val="-0.5"/>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Xsales 5 Yr gr</a:t>
            </a:r>
          </a:p>
        </c:rich>
      </c:tx>
      <c:overlay val="0"/>
    </c:title>
    <c:autoTitleDeleted val="0"/>
    <c:plotArea>
      <c:layout/>
      <c:scatterChart>
        <c:scatterStyle val="lineMarker"/>
        <c:varyColors val="0"/>
        <c:ser>
          <c:idx val="0"/>
          <c:order val="0"/>
          <c:spPr>
            <a:ln w="19050">
              <a:noFill/>
            </a:ln>
          </c:spPr>
          <c:trendline>
            <c:trendlineType val="linear"/>
            <c:dispRSqr val="1"/>
            <c:dispEq val="1"/>
            <c:trendlineLbl>
              <c:layout>
                <c:manualLayout>
                  <c:x val="5.3968066491688525E-2"/>
                  <c:y val="-0.19558362496354587"/>
                </c:manualLayout>
              </c:layout>
              <c:numFmt formatCode="General" sourceLinked="0"/>
            </c:trendlineLbl>
          </c:trendline>
          <c:xVal>
            <c:numRef>
              <c:f>#REF!</c:f>
            </c:numRef>
          </c:xVal>
          <c:yVal>
            <c:numRef>
              <c:f>#REF!</c:f>
              <c:numCache>
                <c:formatCode>General</c:formatCode>
                <c:ptCount val="1"/>
                <c:pt idx="0">
                  <c:v>1</c:v>
                </c:pt>
              </c:numCache>
            </c:numRef>
          </c:y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830E-4FF8-87D9-F25E4D48F073}"/>
            </c:ext>
          </c:extLst>
        </c:ser>
        <c:dLbls>
          <c:showLegendKey val="0"/>
          <c:showVal val="0"/>
          <c:showCatName val="0"/>
          <c:showSerName val="0"/>
          <c:showPercent val="0"/>
          <c:showBubbleSize val="0"/>
        </c:dLbls>
        <c:axId val="183029120"/>
        <c:axId val="183272960"/>
      </c:scatterChart>
      <c:valAx>
        <c:axId val="183029120"/>
        <c:scaling>
          <c:orientation val="minMax"/>
        </c:scaling>
        <c:delete val="0"/>
        <c:axPos val="b"/>
        <c:title>
          <c:tx>
            <c:rich>
              <a:bodyPr/>
              <a:lstStyle/>
              <a:p>
                <a:pPr>
                  <a:defRPr/>
                </a:pPr>
                <a:r>
                  <a:rPr lang="en-US"/>
                  <a:t>EFD</a:t>
                </a:r>
              </a:p>
              <a:p>
                <a:pPr>
                  <a:defRPr/>
                </a:pPr>
                <a:endParaRPr lang="en-US"/>
              </a:p>
            </c:rich>
          </c:tx>
          <c:overlay val="0"/>
        </c:title>
        <c:numFmt formatCode="0.00" sourceLinked="1"/>
        <c:majorTickMark val="out"/>
        <c:minorTickMark val="none"/>
        <c:tickLblPos val="nextTo"/>
        <c:crossAx val="183272960"/>
        <c:crosses val="autoZero"/>
        <c:crossBetween val="midCat"/>
      </c:valAx>
      <c:valAx>
        <c:axId val="183272960"/>
        <c:scaling>
          <c:orientation val="minMax"/>
        </c:scaling>
        <c:delete val="0"/>
        <c:axPos val="l"/>
        <c:numFmt formatCode="General" sourceLinked="1"/>
        <c:majorTickMark val="out"/>
        <c:minorTickMark val="none"/>
        <c:tickLblPos val="nextTo"/>
        <c:crossAx val="183029120"/>
        <c:crossesAt val="-0.5"/>
        <c:crossBetween val="midCat"/>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'[1]Exports by industry (NoAdj)'!$AP$173</c:f>
              <c:strCache>
                <c:ptCount val="1"/>
                <c:pt idx="0">
                  <c:v>Xsales 1 Yr gr</c:v>
                </c:pt>
              </c:strCache>
            </c:strRef>
          </c:tx>
          <c:spPr>
            <a:ln w="28575">
              <a:noFill/>
            </a:ln>
          </c:spPr>
          <c:trendline>
            <c:trendlineType val="linear"/>
            <c:dispRSqr val="1"/>
            <c:dispEq val="1"/>
            <c:trendlineLbl>
              <c:layout>
                <c:manualLayout>
                  <c:x val="5.3968066491688525E-2"/>
                  <c:y val="-0.19558362496354598"/>
                </c:manualLayout>
              </c:layout>
              <c:numFmt formatCode="General" sourceLinked="0"/>
            </c:trendlineLbl>
          </c:trendline>
          <c:xVal>
            <c:numRef>
              <c:f>'[1]Exports by industry (NoAdj)'!$AQ$174:$BR$174</c:f>
              <c:numCache>
                <c:formatCode>General</c:formatCode>
                <c:ptCount val="28"/>
                <c:pt idx="0">
                  <c:v>0.14000000000000001</c:v>
                </c:pt>
                <c:pt idx="2">
                  <c:v>0.08</c:v>
                </c:pt>
                <c:pt idx="3">
                  <c:v>-0.45</c:v>
                </c:pt>
                <c:pt idx="4">
                  <c:v>0.4</c:v>
                </c:pt>
                <c:pt idx="5">
                  <c:v>0.03</c:v>
                </c:pt>
                <c:pt idx="6">
                  <c:v>-0.14000000000000001</c:v>
                </c:pt>
                <c:pt idx="7">
                  <c:v>-0.08</c:v>
                </c:pt>
                <c:pt idx="8">
                  <c:v>0.28000000000000003</c:v>
                </c:pt>
                <c:pt idx="9">
                  <c:v>0.24</c:v>
                </c:pt>
                <c:pt idx="10">
                  <c:v>0.18</c:v>
                </c:pt>
                <c:pt idx="11">
                  <c:v>0.2</c:v>
                </c:pt>
                <c:pt idx="12">
                  <c:v>0.25</c:v>
                </c:pt>
                <c:pt idx="13">
                  <c:v>0.22</c:v>
                </c:pt>
                <c:pt idx="14">
                  <c:v>0.33</c:v>
                </c:pt>
                <c:pt idx="15">
                  <c:v>0.23</c:v>
                </c:pt>
                <c:pt idx="16">
                  <c:v>1.1399999999999999</c:v>
                </c:pt>
                <c:pt idx="17">
                  <c:v>-0.15</c:v>
                </c:pt>
                <c:pt idx="18">
                  <c:v>0.53</c:v>
                </c:pt>
                <c:pt idx="19">
                  <c:v>0.06</c:v>
                </c:pt>
                <c:pt idx="20">
                  <c:v>0.09</c:v>
                </c:pt>
                <c:pt idx="21">
                  <c:v>0.01</c:v>
                </c:pt>
                <c:pt idx="22">
                  <c:v>0.24</c:v>
                </c:pt>
                <c:pt idx="23">
                  <c:v>0.45</c:v>
                </c:pt>
                <c:pt idx="24">
                  <c:v>0.77</c:v>
                </c:pt>
                <c:pt idx="25">
                  <c:v>0.31</c:v>
                </c:pt>
                <c:pt idx="26">
                  <c:v>0.96</c:v>
                </c:pt>
                <c:pt idx="27">
                  <c:v>0.47</c:v>
                </c:pt>
              </c:numCache>
            </c:numRef>
          </c:xVal>
          <c:yVal>
            <c:numRef>
              <c:f>'[1]Exports by industry (NoAdj)'!$AQ$173:$BR$173</c:f>
              <c:numCache>
                <c:formatCode>General</c:formatCode>
                <c:ptCount val="28"/>
                <c:pt idx="0">
                  <c:v>1.7427684158569525</c:v>
                </c:pt>
                <c:pt idx="1">
                  <c:v>1.6138955316499635</c:v>
                </c:pt>
                <c:pt idx="2">
                  <c:v>1.7659649680763387</c:v>
                </c:pt>
                <c:pt idx="3">
                  <c:v>1.9476308859039291</c:v>
                </c:pt>
                <c:pt idx="4">
                  <c:v>2.2026529875315228</c:v>
                </c:pt>
                <c:pt idx="5">
                  <c:v>2.7107845567760633</c:v>
                </c:pt>
                <c:pt idx="6">
                  <c:v>1.8898785869415595</c:v>
                </c:pt>
                <c:pt idx="7">
                  <c:v>1.5928755659167051</c:v>
                </c:pt>
                <c:pt idx="8">
                  <c:v>1.9400934220827228</c:v>
                </c:pt>
                <c:pt idx="9">
                  <c:v>1.6201542542467999</c:v>
                </c:pt>
                <c:pt idx="10">
                  <c:v>4.0248134606725952</c:v>
                </c:pt>
                <c:pt idx="11">
                  <c:v>1.5836983481974389</c:v>
                </c:pt>
                <c:pt idx="12">
                  <c:v>2.0316465506372441</c:v>
                </c:pt>
                <c:pt idx="13">
                  <c:v>1.6225295250727689</c:v>
                </c:pt>
                <c:pt idx="14">
                  <c:v>1.630955113064211</c:v>
                </c:pt>
                <c:pt idx="15">
                  <c:v>2.1397427890927818</c:v>
                </c:pt>
                <c:pt idx="16">
                  <c:v>1.3049712459803895</c:v>
                </c:pt>
                <c:pt idx="17">
                  <c:v>1.4672654831412919</c:v>
                </c:pt>
                <c:pt idx="18">
                  <c:v>1.46377703210345</c:v>
                </c:pt>
                <c:pt idx="19">
                  <c:v>2.9429903210519535</c:v>
                </c:pt>
                <c:pt idx="20">
                  <c:v>3.2570723784798106</c:v>
                </c:pt>
                <c:pt idx="21">
                  <c:v>2.6940620322114017</c:v>
                </c:pt>
                <c:pt idx="22">
                  <c:v>2.5416685959729377</c:v>
                </c:pt>
                <c:pt idx="23">
                  <c:v>1.7539524825833326</c:v>
                </c:pt>
                <c:pt idx="24">
                  <c:v>1.6091186360795642</c:v>
                </c:pt>
                <c:pt idx="25">
                  <c:v>1.8308037817897826</c:v>
                </c:pt>
                <c:pt idx="26">
                  <c:v>1.1306007154852484</c:v>
                </c:pt>
                <c:pt idx="27">
                  <c:v>1.7681259004326217</c:v>
                </c:pt>
              </c:numCache>
            </c:numRef>
          </c:yVal>
          <c:smooth val="0"/>
          <c:extLst>
            <c:ext xmlns:c16="http://schemas.microsoft.com/office/drawing/2014/chart" uri="{C3380CC4-5D6E-409C-BE32-E72D297353CC}">
              <c16:uniqueId val="{00000000-BBE9-422E-AFD4-A9C0FDFA7FD3}"/>
            </c:ext>
          </c:extLst>
        </c:ser>
        <c:dLbls>
          <c:showLegendKey val="0"/>
          <c:showVal val="0"/>
          <c:showCatName val="0"/>
          <c:showSerName val="0"/>
          <c:showPercent val="0"/>
          <c:showBubbleSize val="0"/>
        </c:dLbls>
        <c:axId val="183248384"/>
        <c:axId val="183250304"/>
      </c:scatterChart>
      <c:valAx>
        <c:axId val="183248384"/>
        <c:scaling>
          <c:orientation val="minMax"/>
        </c:scaling>
        <c:delete val="0"/>
        <c:axPos val="b"/>
        <c:title>
          <c:tx>
            <c:rich>
              <a:bodyPr/>
              <a:lstStyle/>
              <a:p>
                <a:pPr>
                  <a:defRPr/>
                </a:pPr>
                <a:r>
                  <a:rPr lang="en-US"/>
                  <a:t>EFD</a:t>
                </a:r>
              </a:p>
              <a:p>
                <a:pPr>
                  <a:defRPr/>
                </a:pPr>
                <a:endParaRPr lang="en-US"/>
              </a:p>
            </c:rich>
          </c:tx>
          <c:overlay val="0"/>
        </c:title>
        <c:numFmt formatCode="General" sourceLinked="1"/>
        <c:majorTickMark val="out"/>
        <c:minorTickMark val="none"/>
        <c:tickLblPos val="nextTo"/>
        <c:crossAx val="183250304"/>
        <c:crosses val="autoZero"/>
        <c:crossBetween val="midCat"/>
      </c:valAx>
      <c:valAx>
        <c:axId val="183250304"/>
        <c:scaling>
          <c:orientation val="minMax"/>
        </c:scaling>
        <c:delete val="0"/>
        <c:axPos val="l"/>
        <c:numFmt formatCode="General" sourceLinked="1"/>
        <c:majorTickMark val="out"/>
        <c:minorTickMark val="none"/>
        <c:tickLblPos val="nextTo"/>
        <c:crossAx val="183248384"/>
        <c:crossesAt val="-0.5"/>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Xsales 5 Yr gr</a:t>
            </a:r>
          </a:p>
        </c:rich>
      </c:tx>
      <c:overlay val="0"/>
    </c:title>
    <c:autoTitleDeleted val="0"/>
    <c:plotArea>
      <c:layout/>
      <c:scatterChart>
        <c:scatterStyle val="lineMarker"/>
        <c:varyColors val="0"/>
        <c:ser>
          <c:idx val="0"/>
          <c:order val="0"/>
          <c:tx>
            <c:strRef>
              <c:f>'[1]Exports by industry (NoAdj)'!$AP$175</c:f>
              <c:strCache>
                <c:ptCount val="1"/>
                <c:pt idx="0">
                  <c:v>Xsales 5 Yr gr</c:v>
                </c:pt>
              </c:strCache>
            </c:strRef>
          </c:tx>
          <c:spPr>
            <a:ln w="28575">
              <a:noFill/>
            </a:ln>
          </c:spPr>
          <c:trendline>
            <c:trendlineType val="linear"/>
            <c:dispRSqr val="1"/>
            <c:dispEq val="1"/>
            <c:trendlineLbl>
              <c:layout>
                <c:manualLayout>
                  <c:x val="5.3968066491688525E-2"/>
                  <c:y val="-0.19558362496354587"/>
                </c:manualLayout>
              </c:layout>
              <c:numFmt formatCode="General" sourceLinked="0"/>
            </c:trendlineLbl>
          </c:trendline>
          <c:xVal>
            <c:numRef>
              <c:f>'[1]Exports by industry (NoAdj)'!$AQ$174:$BR$174</c:f>
              <c:numCache>
                <c:formatCode>General</c:formatCode>
                <c:ptCount val="28"/>
                <c:pt idx="0">
                  <c:v>0.14000000000000001</c:v>
                </c:pt>
                <c:pt idx="2">
                  <c:v>0.08</c:v>
                </c:pt>
                <c:pt idx="3">
                  <c:v>-0.45</c:v>
                </c:pt>
                <c:pt idx="4">
                  <c:v>0.4</c:v>
                </c:pt>
                <c:pt idx="5">
                  <c:v>0.03</c:v>
                </c:pt>
                <c:pt idx="6">
                  <c:v>-0.14000000000000001</c:v>
                </c:pt>
                <c:pt idx="7">
                  <c:v>-0.08</c:v>
                </c:pt>
                <c:pt idx="8">
                  <c:v>0.28000000000000003</c:v>
                </c:pt>
                <c:pt idx="9">
                  <c:v>0.24</c:v>
                </c:pt>
                <c:pt idx="10">
                  <c:v>0.18</c:v>
                </c:pt>
                <c:pt idx="11">
                  <c:v>0.2</c:v>
                </c:pt>
                <c:pt idx="12">
                  <c:v>0.25</c:v>
                </c:pt>
                <c:pt idx="13">
                  <c:v>0.22</c:v>
                </c:pt>
                <c:pt idx="14">
                  <c:v>0.33</c:v>
                </c:pt>
                <c:pt idx="15">
                  <c:v>0.23</c:v>
                </c:pt>
                <c:pt idx="16">
                  <c:v>1.1399999999999999</c:v>
                </c:pt>
                <c:pt idx="17">
                  <c:v>-0.15</c:v>
                </c:pt>
                <c:pt idx="18">
                  <c:v>0.53</c:v>
                </c:pt>
                <c:pt idx="19">
                  <c:v>0.06</c:v>
                </c:pt>
                <c:pt idx="20">
                  <c:v>0.09</c:v>
                </c:pt>
                <c:pt idx="21">
                  <c:v>0.01</c:v>
                </c:pt>
                <c:pt idx="22">
                  <c:v>0.24</c:v>
                </c:pt>
                <c:pt idx="23">
                  <c:v>0.45</c:v>
                </c:pt>
                <c:pt idx="24">
                  <c:v>0.77</c:v>
                </c:pt>
                <c:pt idx="25">
                  <c:v>0.31</c:v>
                </c:pt>
                <c:pt idx="26">
                  <c:v>0.96</c:v>
                </c:pt>
                <c:pt idx="27">
                  <c:v>0.47</c:v>
                </c:pt>
              </c:numCache>
            </c:numRef>
          </c:xVal>
          <c:yVal>
            <c:numRef>
              <c:f>'[1]Exports by industry (NoAdj)'!$AQ$175:$BR$175</c:f>
              <c:numCache>
                <c:formatCode>General</c:formatCode>
                <c:ptCount val="28"/>
                <c:pt idx="0">
                  <c:v>1.654548815006267</c:v>
                </c:pt>
                <c:pt idx="1">
                  <c:v>1.3312013745180753</c:v>
                </c:pt>
                <c:pt idx="2">
                  <c:v>2.0809759729283481</c:v>
                </c:pt>
                <c:pt idx="3">
                  <c:v>1.8569807277240065</c:v>
                </c:pt>
                <c:pt idx="4">
                  <c:v>2.6474762427727225</c:v>
                </c:pt>
                <c:pt idx="5">
                  <c:v>5.1409334255218688</c:v>
                </c:pt>
                <c:pt idx="6">
                  <c:v>2.1171701863066916</c:v>
                </c:pt>
                <c:pt idx="7">
                  <c:v>1.7455657063575569</c:v>
                </c:pt>
                <c:pt idx="8">
                  <c:v>2.6380033974984207</c:v>
                </c:pt>
                <c:pt idx="9">
                  <c:v>3.4116664309599218</c:v>
                </c:pt>
                <c:pt idx="10">
                  <c:v>2.0660179159274721</c:v>
                </c:pt>
                <c:pt idx="11">
                  <c:v>1.6520204945078591</c:v>
                </c:pt>
                <c:pt idx="12">
                  <c:v>0.91059211118481198</c:v>
                </c:pt>
                <c:pt idx="13">
                  <c:v>2.4447624492994064</c:v>
                </c:pt>
                <c:pt idx="14">
                  <c:v>1.7685321645630931</c:v>
                </c:pt>
                <c:pt idx="15">
                  <c:v>2.6659850641998655</c:v>
                </c:pt>
                <c:pt idx="16">
                  <c:v>1.5130668938509775</c:v>
                </c:pt>
                <c:pt idx="17">
                  <c:v>1.6599562754910662</c:v>
                </c:pt>
                <c:pt idx="18">
                  <c:v>1.2247926249368113</c:v>
                </c:pt>
                <c:pt idx="19">
                  <c:v>2.24669765095509</c:v>
                </c:pt>
                <c:pt idx="20">
                  <c:v>1.4981371201321037</c:v>
                </c:pt>
                <c:pt idx="21">
                  <c:v>1.7492694470555334</c:v>
                </c:pt>
                <c:pt idx="22">
                  <c:v>3.1428369961696374</c:v>
                </c:pt>
                <c:pt idx="23">
                  <c:v>3.4025378538140081</c:v>
                </c:pt>
                <c:pt idx="24">
                  <c:v>1.8652114339455574</c:v>
                </c:pt>
                <c:pt idx="25">
                  <c:v>1.9676272237236814</c:v>
                </c:pt>
                <c:pt idx="26">
                  <c:v>4.2921186793382056</c:v>
                </c:pt>
                <c:pt idx="27">
                  <c:v>2.0790674931319395</c:v>
                </c:pt>
              </c:numCache>
            </c:numRef>
          </c:yVal>
          <c:smooth val="0"/>
          <c:extLst>
            <c:ext xmlns:c16="http://schemas.microsoft.com/office/drawing/2014/chart" uri="{C3380CC4-5D6E-409C-BE32-E72D297353CC}">
              <c16:uniqueId val="{00000000-6347-43FE-AE6E-F29A3F58F343}"/>
            </c:ext>
          </c:extLst>
        </c:ser>
        <c:dLbls>
          <c:showLegendKey val="0"/>
          <c:showVal val="0"/>
          <c:showCatName val="0"/>
          <c:showSerName val="0"/>
          <c:showPercent val="0"/>
          <c:showBubbleSize val="0"/>
        </c:dLbls>
        <c:axId val="183029120"/>
        <c:axId val="183272960"/>
      </c:scatterChart>
      <c:valAx>
        <c:axId val="183029120"/>
        <c:scaling>
          <c:orientation val="minMax"/>
        </c:scaling>
        <c:delete val="0"/>
        <c:axPos val="b"/>
        <c:title>
          <c:tx>
            <c:rich>
              <a:bodyPr/>
              <a:lstStyle/>
              <a:p>
                <a:pPr>
                  <a:defRPr/>
                </a:pPr>
                <a:r>
                  <a:rPr lang="en-US"/>
                  <a:t>EFD</a:t>
                </a:r>
              </a:p>
              <a:p>
                <a:pPr>
                  <a:defRPr/>
                </a:pPr>
                <a:endParaRPr lang="en-US"/>
              </a:p>
            </c:rich>
          </c:tx>
          <c:overlay val="0"/>
        </c:title>
        <c:numFmt formatCode="General" sourceLinked="1"/>
        <c:majorTickMark val="out"/>
        <c:minorTickMark val="none"/>
        <c:tickLblPos val="nextTo"/>
        <c:crossAx val="183272960"/>
        <c:crosses val="autoZero"/>
        <c:crossBetween val="midCat"/>
      </c:valAx>
      <c:valAx>
        <c:axId val="183272960"/>
        <c:scaling>
          <c:orientation val="minMax"/>
        </c:scaling>
        <c:delete val="0"/>
        <c:axPos val="l"/>
        <c:numFmt formatCode="General" sourceLinked="1"/>
        <c:majorTickMark val="out"/>
        <c:minorTickMark val="none"/>
        <c:tickLblPos val="nextTo"/>
        <c:crossAx val="183029120"/>
        <c:crossesAt val="-0.5"/>
        <c:crossBetween val="midCat"/>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29</xdr:col>
      <xdr:colOff>152400</xdr:colOff>
      <xdr:row>0</xdr:row>
      <xdr:rowOff>15240</xdr:rowOff>
    </xdr:from>
    <xdr:to>
      <xdr:col>36</xdr:col>
      <xdr:colOff>457200</xdr:colOff>
      <xdr:row>15</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594360</xdr:colOff>
      <xdr:row>0</xdr:row>
      <xdr:rowOff>106680</xdr:rowOff>
    </xdr:from>
    <xdr:to>
      <xdr:col>44</xdr:col>
      <xdr:colOff>289560</xdr:colOff>
      <xdr:row>14</xdr:row>
      <xdr:rowOff>106680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152400</xdr:colOff>
      <xdr:row>1</xdr:row>
      <xdr:rowOff>15240</xdr:rowOff>
    </xdr:from>
    <xdr:to>
      <xdr:col>36</xdr:col>
      <xdr:colOff>457200</xdr:colOff>
      <xdr:row>16</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594360</xdr:colOff>
      <xdr:row>0</xdr:row>
      <xdr:rowOff>106680</xdr:rowOff>
    </xdr:from>
    <xdr:to>
      <xdr:col>44</xdr:col>
      <xdr:colOff>289560</xdr:colOff>
      <xdr:row>15</xdr:row>
      <xdr:rowOff>106680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ropbox\Shared\Large%20devaluations\JIErevision\Resubmission\Replication%20Folder\Data\Mexico_Aggregate\Data_December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 Moments"/>
      <sheetName val="Target Series for Shocks"/>
      <sheetName val="RER"/>
      <sheetName val="Investment_GDP"/>
      <sheetName val="Export Intensity Distribution"/>
      <sheetName val="Net Exports - WB "/>
      <sheetName val="Credit_Output_Manufactures"/>
      <sheetName val="Interest Rate"/>
      <sheetName val="Datasets"/>
      <sheetName val="Median Devaluation and Mexico"/>
      <sheetName val="Target series for experiment"/>
      <sheetName val="Aggregate Series"/>
      <sheetName val="Data on Capital Formation"/>
      <sheetName val="Data on Manufactures"/>
      <sheetName val="PIB Anual Precios Corrientes"/>
      <sheetName val="PIB Anual Precios constantes"/>
      <sheetName val="Banco de Mexico Exports Manufac"/>
      <sheetName val="Gross fixed investment, Banxico"/>
      <sheetName val="Exports by industry (NoAdj)"/>
      <sheetName val="Commercial Credit Mexico 1994"/>
      <sheetName val="RajanZingales and Manova Indust"/>
      <sheetName val="Interest rates"/>
    </sheetNames>
    <sheetDataSet>
      <sheetData sheetId="0"/>
      <sheetData sheetId="1"/>
      <sheetData sheetId="2"/>
      <sheetData sheetId="3"/>
      <sheetData sheetId="4"/>
      <sheetData sheetId="5"/>
      <sheetData sheetId="6"/>
      <sheetData sheetId="7"/>
      <sheetData sheetId="8"/>
      <sheetData sheetId="9"/>
      <sheetData sheetId="10">
        <row r="20">
          <cell r="AV20" t="str">
            <v>Agg.</v>
          </cell>
        </row>
      </sheetData>
      <sheetData sheetId="11"/>
      <sheetData sheetId="12"/>
      <sheetData sheetId="13"/>
      <sheetData sheetId="14"/>
      <sheetData sheetId="15"/>
      <sheetData sheetId="16"/>
      <sheetData sheetId="17"/>
      <sheetData sheetId="18">
        <row r="138">
          <cell r="AQ138">
            <v>2.3527247970304832</v>
          </cell>
        </row>
        <row r="173">
          <cell r="AP173" t="str">
            <v>Xsales 1 Yr gr</v>
          </cell>
          <cell r="AQ173">
            <v>1.7427684158569525</v>
          </cell>
          <cell r="AR173">
            <v>1.6138955316499635</v>
          </cell>
          <cell r="AS173">
            <v>1.7659649680763387</v>
          </cell>
          <cell r="AT173">
            <v>1.9476308859039291</v>
          </cell>
          <cell r="AU173">
            <v>2.2026529875315228</v>
          </cell>
          <cell r="AV173">
            <v>2.7107845567760633</v>
          </cell>
          <cell r="AW173">
            <v>1.8898785869415595</v>
          </cell>
          <cell r="AX173">
            <v>1.5928755659167051</v>
          </cell>
          <cell r="AY173">
            <v>1.9400934220827228</v>
          </cell>
          <cell r="AZ173">
            <v>1.6201542542467999</v>
          </cell>
          <cell r="BA173">
            <v>4.0248134606725952</v>
          </cell>
          <cell r="BB173">
            <v>1.5836983481974389</v>
          </cell>
          <cell r="BC173">
            <v>2.0316465506372441</v>
          </cell>
          <cell r="BD173">
            <v>1.6225295250727689</v>
          </cell>
          <cell r="BE173">
            <v>1.630955113064211</v>
          </cell>
          <cell r="BF173">
            <v>2.1397427890927818</v>
          </cell>
          <cell r="BG173">
            <v>1.3049712459803895</v>
          </cell>
          <cell r="BH173">
            <v>1.4672654831412919</v>
          </cell>
          <cell r="BI173">
            <v>1.46377703210345</v>
          </cell>
          <cell r="BJ173">
            <v>2.9429903210519535</v>
          </cell>
          <cell r="BK173">
            <v>3.2570723784798106</v>
          </cell>
          <cell r="BL173">
            <v>2.6940620322114017</v>
          </cell>
          <cell r="BM173">
            <v>2.5416685959729377</v>
          </cell>
          <cell r="BN173">
            <v>1.7539524825833326</v>
          </cell>
          <cell r="BO173">
            <v>1.6091186360795642</v>
          </cell>
          <cell r="BP173">
            <v>1.8308037817897826</v>
          </cell>
          <cell r="BQ173">
            <v>1.1306007154852484</v>
          </cell>
          <cell r="BR173">
            <v>1.7681259004326217</v>
          </cell>
        </row>
        <row r="174">
          <cell r="AQ174">
            <v>0.14000000000000001</v>
          </cell>
          <cell r="AS174">
            <v>0.08</v>
          </cell>
          <cell r="AT174">
            <v>-0.45</v>
          </cell>
          <cell r="AU174">
            <v>0.4</v>
          </cell>
          <cell r="AV174">
            <v>0.03</v>
          </cell>
          <cell r="AW174">
            <v>-0.14000000000000001</v>
          </cell>
          <cell r="AX174">
            <v>-0.08</v>
          </cell>
          <cell r="AY174">
            <v>0.28000000000000003</v>
          </cell>
          <cell r="AZ174">
            <v>0.24</v>
          </cell>
          <cell r="BA174">
            <v>0.18</v>
          </cell>
          <cell r="BB174">
            <v>0.2</v>
          </cell>
          <cell r="BC174">
            <v>0.25</v>
          </cell>
          <cell r="BD174">
            <v>0.22</v>
          </cell>
          <cell r="BE174">
            <v>0.33</v>
          </cell>
          <cell r="BF174">
            <v>0.23</v>
          </cell>
          <cell r="BG174">
            <v>1.1399999999999999</v>
          </cell>
          <cell r="BH174">
            <v>-0.15</v>
          </cell>
          <cell r="BI174">
            <v>0.53</v>
          </cell>
          <cell r="BJ174">
            <v>0.06</v>
          </cell>
          <cell r="BK174">
            <v>0.09</v>
          </cell>
          <cell r="BL174">
            <v>0.01</v>
          </cell>
          <cell r="BM174">
            <v>0.24</v>
          </cell>
          <cell r="BN174">
            <v>0.45</v>
          </cell>
          <cell r="BO174">
            <v>0.77</v>
          </cell>
          <cell r="BP174">
            <v>0.31</v>
          </cell>
          <cell r="BQ174">
            <v>0.96</v>
          </cell>
          <cell r="BR174">
            <v>0.47</v>
          </cell>
        </row>
        <row r="175">
          <cell r="AP175" t="str">
            <v>Xsales 5 Yr gr</v>
          </cell>
          <cell r="AQ175">
            <v>1.654548815006267</v>
          </cell>
          <cell r="AR175">
            <v>1.3312013745180753</v>
          </cell>
          <cell r="AS175">
            <v>2.0809759729283481</v>
          </cell>
          <cell r="AT175">
            <v>1.8569807277240065</v>
          </cell>
          <cell r="AU175">
            <v>2.6474762427727225</v>
          </cell>
          <cell r="AV175">
            <v>5.1409334255218688</v>
          </cell>
          <cell r="AW175">
            <v>2.1171701863066916</v>
          </cell>
          <cell r="AX175">
            <v>1.7455657063575569</v>
          </cell>
          <cell r="AY175">
            <v>2.6380033974984207</v>
          </cell>
          <cell r="AZ175">
            <v>3.4116664309599218</v>
          </cell>
          <cell r="BA175">
            <v>2.0660179159274721</v>
          </cell>
          <cell r="BB175">
            <v>1.6520204945078591</v>
          </cell>
          <cell r="BC175">
            <v>0.91059211118481198</v>
          </cell>
          <cell r="BD175">
            <v>2.4447624492994064</v>
          </cell>
          <cell r="BE175">
            <v>1.7685321645630931</v>
          </cell>
          <cell r="BF175">
            <v>2.6659850641998655</v>
          </cell>
          <cell r="BG175">
            <v>1.5130668938509775</v>
          </cell>
          <cell r="BH175">
            <v>1.6599562754910662</v>
          </cell>
          <cell r="BI175">
            <v>1.2247926249368113</v>
          </cell>
          <cell r="BJ175">
            <v>2.24669765095509</v>
          </cell>
          <cell r="BK175">
            <v>1.4981371201321037</v>
          </cell>
          <cell r="BL175">
            <v>1.7492694470555334</v>
          </cell>
          <cell r="BM175">
            <v>3.1428369961696374</v>
          </cell>
          <cell r="BN175">
            <v>3.4025378538140081</v>
          </cell>
          <cell r="BO175">
            <v>1.8652114339455574</v>
          </cell>
          <cell r="BP175">
            <v>1.9676272237236814</v>
          </cell>
          <cell r="BQ175">
            <v>4.2921186793382056</v>
          </cell>
          <cell r="BR175">
            <v>2.0790674931319395</v>
          </cell>
        </row>
      </sheetData>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30"/>
  <sheetViews>
    <sheetView tabSelected="1" workbookViewId="0">
      <selection activeCell="D20" sqref="D20:E20"/>
    </sheetView>
  </sheetViews>
  <sheetFormatPr defaultRowHeight="15" x14ac:dyDescent="0.25"/>
  <cols>
    <col min="1" max="1" width="33.7109375" bestFit="1" customWidth="1"/>
    <col min="2" max="2" width="15.42578125" style="1" customWidth="1"/>
    <col min="3" max="3" width="13.140625" style="1" customWidth="1"/>
    <col min="4" max="4" width="15.28515625" customWidth="1"/>
    <col min="5" max="5" width="13.140625" customWidth="1"/>
  </cols>
  <sheetData>
    <row r="1" spans="1:5" x14ac:dyDescent="0.25">
      <c r="A1" t="s">
        <v>0</v>
      </c>
    </row>
    <row r="3" spans="1:5" x14ac:dyDescent="0.25">
      <c r="B3" t="s">
        <v>1</v>
      </c>
      <c r="C3"/>
    </row>
    <row r="4" spans="1:5" x14ac:dyDescent="0.25">
      <c r="A4" t="s">
        <v>2</v>
      </c>
      <c r="B4"/>
      <c r="C4"/>
    </row>
    <row r="5" spans="1:5" x14ac:dyDescent="0.25">
      <c r="A5" t="s">
        <v>3</v>
      </c>
      <c r="B5"/>
      <c r="C5"/>
    </row>
    <row r="6" spans="1:5" x14ac:dyDescent="0.25">
      <c r="A6" s="2" t="s">
        <v>4</v>
      </c>
      <c r="B6" t="s">
        <v>5</v>
      </c>
      <c r="C6" t="s">
        <v>6</v>
      </c>
      <c r="D6" t="s">
        <v>7</v>
      </c>
    </row>
    <row r="7" spans="1:5" x14ac:dyDescent="0.25">
      <c r="A7" s="2" t="s">
        <v>8</v>
      </c>
      <c r="B7" t="s">
        <v>9</v>
      </c>
      <c r="C7" t="s">
        <v>10</v>
      </c>
      <c r="D7" t="s">
        <v>11</v>
      </c>
    </row>
    <row r="8" spans="1:5" x14ac:dyDescent="0.25">
      <c r="A8" s="2" t="s">
        <v>12</v>
      </c>
      <c r="B8">
        <v>527318769550.82971</v>
      </c>
      <c r="C8">
        <v>70326133215.76886</v>
      </c>
      <c r="D8">
        <v>84163227352.208786</v>
      </c>
    </row>
    <row r="9" spans="1:5" ht="45" x14ac:dyDescent="0.25">
      <c r="A9" s="3"/>
      <c r="B9" s="4" t="s">
        <v>5</v>
      </c>
      <c r="C9" s="5" t="s">
        <v>13</v>
      </c>
      <c r="D9" s="5" t="s">
        <v>14</v>
      </c>
      <c r="E9" s="4" t="s">
        <v>15</v>
      </c>
    </row>
    <row r="10" spans="1:5" x14ac:dyDescent="0.25">
      <c r="A10" s="6">
        <v>1994</v>
      </c>
      <c r="B10" s="7">
        <v>527318769550.82971</v>
      </c>
      <c r="C10" s="8">
        <f>C8/B8</f>
        <v>0.133365503518247</v>
      </c>
      <c r="D10" s="8">
        <f>D8/B8</f>
        <v>0.15960597690064976</v>
      </c>
      <c r="E10" s="9">
        <f>C10-D10</f>
        <v>-2.6240473382402763E-2</v>
      </c>
    </row>
    <row r="13" spans="1:5" x14ac:dyDescent="0.25">
      <c r="B13" s="1" t="s">
        <v>16</v>
      </c>
    </row>
    <row r="14" spans="1:5" x14ac:dyDescent="0.25">
      <c r="A14" t="s">
        <v>17</v>
      </c>
      <c r="B14" s="10">
        <v>109894</v>
      </c>
    </row>
    <row r="15" spans="1:5" x14ac:dyDescent="0.25">
      <c r="A15" t="s">
        <v>18</v>
      </c>
      <c r="B15" s="10">
        <v>247889.60280000002</v>
      </c>
    </row>
    <row r="16" spans="1:5" x14ac:dyDescent="0.25">
      <c r="A16" t="s">
        <v>19</v>
      </c>
      <c r="B16" s="11">
        <v>0.44331831088802726</v>
      </c>
    </row>
    <row r="18" spans="1:6" x14ac:dyDescent="0.25">
      <c r="B18" s="1" t="s">
        <v>20</v>
      </c>
    </row>
    <row r="19" spans="1:6" ht="45" x14ac:dyDescent="0.25">
      <c r="B19" s="12" t="s">
        <v>21</v>
      </c>
      <c r="C19" s="12" t="s">
        <v>22</v>
      </c>
      <c r="D19" s="12" t="s">
        <v>23</v>
      </c>
      <c r="E19" s="13" t="s">
        <v>24</v>
      </c>
      <c r="F19" s="13" t="s">
        <v>25</v>
      </c>
    </row>
    <row r="20" spans="1:6" x14ac:dyDescent="0.25">
      <c r="A20">
        <v>1994</v>
      </c>
      <c r="B20" s="142">
        <f>5.31/100</f>
        <v>5.3099999999999994E-2</v>
      </c>
      <c r="C20" s="143">
        <f>2.60744159215482/100</f>
        <v>2.6074415921548199E-2</v>
      </c>
      <c r="D20" s="142">
        <f>B20-C20</f>
        <v>2.7025584078451795E-2</v>
      </c>
      <c r="E20" s="144">
        <v>0.05</v>
      </c>
      <c r="F20" s="14">
        <f>D20+E20</f>
        <v>7.7025584078451795E-2</v>
      </c>
    </row>
    <row r="23" spans="1:6" x14ac:dyDescent="0.25">
      <c r="A23" t="s">
        <v>26</v>
      </c>
    </row>
    <row r="25" spans="1:6" x14ac:dyDescent="0.25">
      <c r="A25" s="1" t="s">
        <v>27</v>
      </c>
      <c r="B25" t="s">
        <v>28</v>
      </c>
      <c r="C25"/>
      <c r="E25" t="s">
        <v>29</v>
      </c>
    </row>
    <row r="26" spans="1:6" x14ac:dyDescent="0.25">
      <c r="A26" s="1" t="s">
        <v>30</v>
      </c>
      <c r="B26">
        <v>109894</v>
      </c>
      <c r="C26"/>
    </row>
    <row r="27" spans="1:6" x14ac:dyDescent="0.25">
      <c r="A27" s="1" t="s">
        <v>31</v>
      </c>
      <c r="B27">
        <v>120849</v>
      </c>
      <c r="C27"/>
    </row>
    <row r="28" spans="1:6" x14ac:dyDescent="0.25">
      <c r="A28" s="15" t="s">
        <v>32</v>
      </c>
      <c r="B28"/>
      <c r="C28" t="s">
        <v>33</v>
      </c>
      <c r="D28" t="s">
        <v>34</v>
      </c>
    </row>
    <row r="29" spans="1:6" x14ac:dyDescent="0.25">
      <c r="A29" s="1" t="s">
        <v>30</v>
      </c>
      <c r="B29" s="14">
        <v>0.55497115402114761</v>
      </c>
      <c r="C29" s="14">
        <f>1-B29</f>
        <v>0.44502884597885239</v>
      </c>
      <c r="D29" s="14">
        <f>1-B29</f>
        <v>0.44502884597885239</v>
      </c>
    </row>
    <row r="30" spans="1:6" x14ac:dyDescent="0.25">
      <c r="A30" s="1" t="s">
        <v>31</v>
      </c>
      <c r="B30" s="16">
        <v>0.5335335832319672</v>
      </c>
      <c r="C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K334"/>
  <sheetViews>
    <sheetView topLeftCell="B1" zoomScale="85" zoomScaleNormal="85" workbookViewId="0">
      <selection activeCell="AC23" sqref="AC23"/>
    </sheetView>
  </sheetViews>
  <sheetFormatPr defaultRowHeight="15" x14ac:dyDescent="0.25"/>
  <cols>
    <col min="1" max="1" width="12.7109375" bestFit="1" customWidth="1"/>
    <col min="2" max="6" width="18.5703125" bestFit="1" customWidth="1"/>
    <col min="7" max="10" width="8.7109375" style="78"/>
    <col min="11" max="11" width="17.85546875" style="78" bestFit="1" customWidth="1"/>
    <col min="12" max="243" width="8.7109375" style="78"/>
    <col min="244" max="244" width="16.5703125" style="78" bestFit="1" customWidth="1"/>
    <col min="245" max="249" width="18.5703125" style="78" bestFit="1" customWidth="1"/>
    <col min="250" max="251" width="8.7109375" style="78"/>
    <col min="252" max="252" width="14.140625" style="78" customWidth="1"/>
    <col min="253" max="499" width="8.7109375" style="78"/>
    <col min="500" max="500" width="16.5703125" style="78" bestFit="1" customWidth="1"/>
    <col min="501" max="505" width="18.5703125" style="78" bestFit="1" customWidth="1"/>
    <col min="506" max="507" width="8.7109375" style="78"/>
    <col min="508" max="508" width="14.140625" style="78" customWidth="1"/>
    <col min="509" max="755" width="8.7109375" style="78"/>
    <col min="756" max="756" width="16.5703125" style="78" bestFit="1" customWidth="1"/>
    <col min="757" max="761" width="18.5703125" style="78" bestFit="1" customWidth="1"/>
    <col min="762" max="763" width="8.7109375" style="78"/>
    <col min="764" max="764" width="14.140625" style="78" customWidth="1"/>
    <col min="765" max="1011" width="8.7109375" style="78"/>
    <col min="1012" max="1012" width="16.5703125" style="78" bestFit="1" customWidth="1"/>
    <col min="1013" max="1017" width="18.5703125" style="78" bestFit="1" customWidth="1"/>
    <col min="1018" max="1019" width="8.7109375" style="78"/>
    <col min="1020" max="1020" width="14.140625" style="78" customWidth="1"/>
    <col min="1021" max="1267" width="8.7109375" style="78"/>
    <col min="1268" max="1268" width="16.5703125" style="78" bestFit="1" customWidth="1"/>
    <col min="1269" max="1273" width="18.5703125" style="78" bestFit="1" customWidth="1"/>
    <col min="1274" max="1275" width="8.7109375" style="78"/>
    <col min="1276" max="1276" width="14.140625" style="78" customWidth="1"/>
    <col min="1277" max="1523" width="8.7109375" style="78"/>
    <col min="1524" max="1524" width="16.5703125" style="78" bestFit="1" customWidth="1"/>
    <col min="1525" max="1529" width="18.5703125" style="78" bestFit="1" customWidth="1"/>
    <col min="1530" max="1531" width="8.7109375" style="78"/>
    <col min="1532" max="1532" width="14.140625" style="78" customWidth="1"/>
    <col min="1533" max="1779" width="8.7109375" style="78"/>
    <col min="1780" max="1780" width="16.5703125" style="78" bestFit="1" customWidth="1"/>
    <col min="1781" max="1785" width="18.5703125" style="78" bestFit="1" customWidth="1"/>
    <col min="1786" max="1787" width="8.7109375" style="78"/>
    <col min="1788" max="1788" width="14.140625" style="78" customWidth="1"/>
    <col min="1789" max="2035" width="8.7109375" style="78"/>
    <col min="2036" max="2036" width="16.5703125" style="78" bestFit="1" customWidth="1"/>
    <col min="2037" max="2041" width="18.5703125" style="78" bestFit="1" customWidth="1"/>
    <col min="2042" max="2043" width="8.7109375" style="78"/>
    <col min="2044" max="2044" width="14.140625" style="78" customWidth="1"/>
    <col min="2045" max="2291" width="8.7109375" style="78"/>
    <col min="2292" max="2292" width="16.5703125" style="78" bestFit="1" customWidth="1"/>
    <col min="2293" max="2297" width="18.5703125" style="78" bestFit="1" customWidth="1"/>
    <col min="2298" max="2299" width="8.7109375" style="78"/>
    <col min="2300" max="2300" width="14.140625" style="78" customWidth="1"/>
    <col min="2301" max="2547" width="8.7109375" style="78"/>
    <col min="2548" max="2548" width="16.5703125" style="78" bestFit="1" customWidth="1"/>
    <col min="2549" max="2553" width="18.5703125" style="78" bestFit="1" customWidth="1"/>
    <col min="2554" max="2555" width="8.7109375" style="78"/>
    <col min="2556" max="2556" width="14.140625" style="78" customWidth="1"/>
    <col min="2557" max="2803" width="8.7109375" style="78"/>
    <col min="2804" max="2804" width="16.5703125" style="78" bestFit="1" customWidth="1"/>
    <col min="2805" max="2809" width="18.5703125" style="78" bestFit="1" customWidth="1"/>
    <col min="2810" max="2811" width="8.7109375" style="78"/>
    <col min="2812" max="2812" width="14.140625" style="78" customWidth="1"/>
    <col min="2813" max="3059" width="8.7109375" style="78"/>
    <col min="3060" max="3060" width="16.5703125" style="78" bestFit="1" customWidth="1"/>
    <col min="3061" max="3065" width="18.5703125" style="78" bestFit="1" customWidth="1"/>
    <col min="3066" max="3067" width="8.7109375" style="78"/>
    <col min="3068" max="3068" width="14.140625" style="78" customWidth="1"/>
    <col min="3069" max="3315" width="8.7109375" style="78"/>
    <col min="3316" max="3316" width="16.5703125" style="78" bestFit="1" customWidth="1"/>
    <col min="3317" max="3321" width="18.5703125" style="78" bestFit="1" customWidth="1"/>
    <col min="3322" max="3323" width="8.7109375" style="78"/>
    <col min="3324" max="3324" width="14.140625" style="78" customWidth="1"/>
    <col min="3325" max="3571" width="8.7109375" style="78"/>
    <col min="3572" max="3572" width="16.5703125" style="78" bestFit="1" customWidth="1"/>
    <col min="3573" max="3577" width="18.5703125" style="78" bestFit="1" customWidth="1"/>
    <col min="3578" max="3579" width="8.7109375" style="78"/>
    <col min="3580" max="3580" width="14.140625" style="78" customWidth="1"/>
    <col min="3581" max="3827" width="8.7109375" style="78"/>
    <col min="3828" max="3828" width="16.5703125" style="78" bestFit="1" customWidth="1"/>
    <col min="3829" max="3833" width="18.5703125" style="78" bestFit="1" customWidth="1"/>
    <col min="3834" max="3835" width="8.7109375" style="78"/>
    <col min="3836" max="3836" width="14.140625" style="78" customWidth="1"/>
    <col min="3837" max="4083" width="8.7109375" style="78"/>
    <col min="4084" max="4084" width="16.5703125" style="78" bestFit="1" customWidth="1"/>
    <col min="4085" max="4089" width="18.5703125" style="78" bestFit="1" customWidth="1"/>
    <col min="4090" max="4091" width="8.7109375" style="78"/>
    <col min="4092" max="4092" width="14.140625" style="78" customWidth="1"/>
    <col min="4093" max="4339" width="8.7109375" style="78"/>
    <col min="4340" max="4340" width="16.5703125" style="78" bestFit="1" customWidth="1"/>
    <col min="4341" max="4345" width="18.5703125" style="78" bestFit="1" customWidth="1"/>
    <col min="4346" max="4347" width="8.7109375" style="78"/>
    <col min="4348" max="4348" width="14.140625" style="78" customWidth="1"/>
    <col min="4349" max="4595" width="8.7109375" style="78"/>
    <col min="4596" max="4596" width="16.5703125" style="78" bestFit="1" customWidth="1"/>
    <col min="4597" max="4601" width="18.5703125" style="78" bestFit="1" customWidth="1"/>
    <col min="4602" max="4603" width="8.7109375" style="78"/>
    <col min="4604" max="4604" width="14.140625" style="78" customWidth="1"/>
    <col min="4605" max="4851" width="8.7109375" style="78"/>
    <col min="4852" max="4852" width="16.5703125" style="78" bestFit="1" customWidth="1"/>
    <col min="4853" max="4857" width="18.5703125" style="78" bestFit="1" customWidth="1"/>
    <col min="4858" max="4859" width="8.7109375" style="78"/>
    <col min="4860" max="4860" width="14.140625" style="78" customWidth="1"/>
    <col min="4861" max="5107" width="8.7109375" style="78"/>
    <col min="5108" max="5108" width="16.5703125" style="78" bestFit="1" customWidth="1"/>
    <col min="5109" max="5113" width="18.5703125" style="78" bestFit="1" customWidth="1"/>
    <col min="5114" max="5115" width="8.7109375" style="78"/>
    <col min="5116" max="5116" width="14.140625" style="78" customWidth="1"/>
    <col min="5117" max="5363" width="8.7109375" style="78"/>
    <col min="5364" max="5364" width="16.5703125" style="78" bestFit="1" customWidth="1"/>
    <col min="5365" max="5369" width="18.5703125" style="78" bestFit="1" customWidth="1"/>
    <col min="5370" max="5371" width="8.7109375" style="78"/>
    <col min="5372" max="5372" width="14.140625" style="78" customWidth="1"/>
    <col min="5373" max="5619" width="8.7109375" style="78"/>
    <col min="5620" max="5620" width="16.5703125" style="78" bestFit="1" customWidth="1"/>
    <col min="5621" max="5625" width="18.5703125" style="78" bestFit="1" customWidth="1"/>
    <col min="5626" max="5627" width="8.7109375" style="78"/>
    <col min="5628" max="5628" width="14.140625" style="78" customWidth="1"/>
    <col min="5629" max="5875" width="8.7109375" style="78"/>
    <col min="5876" max="5876" width="16.5703125" style="78" bestFit="1" customWidth="1"/>
    <col min="5877" max="5881" width="18.5703125" style="78" bestFit="1" customWidth="1"/>
    <col min="5882" max="5883" width="8.7109375" style="78"/>
    <col min="5884" max="5884" width="14.140625" style="78" customWidth="1"/>
    <col min="5885" max="6131" width="8.7109375" style="78"/>
    <col min="6132" max="6132" width="16.5703125" style="78" bestFit="1" customWidth="1"/>
    <col min="6133" max="6137" width="18.5703125" style="78" bestFit="1" customWidth="1"/>
    <col min="6138" max="6139" width="8.7109375" style="78"/>
    <col min="6140" max="6140" width="14.140625" style="78" customWidth="1"/>
    <col min="6141" max="6387" width="8.7109375" style="78"/>
    <col min="6388" max="6388" width="16.5703125" style="78" bestFit="1" customWidth="1"/>
    <col min="6389" max="6393" width="18.5703125" style="78" bestFit="1" customWidth="1"/>
    <col min="6394" max="6395" width="8.7109375" style="78"/>
    <col min="6396" max="6396" width="14.140625" style="78" customWidth="1"/>
    <col min="6397" max="6643" width="8.7109375" style="78"/>
    <col min="6644" max="6644" width="16.5703125" style="78" bestFit="1" customWidth="1"/>
    <col min="6645" max="6649" width="18.5703125" style="78" bestFit="1" customWidth="1"/>
    <col min="6650" max="6651" width="8.7109375" style="78"/>
    <col min="6652" max="6652" width="14.140625" style="78" customWidth="1"/>
    <col min="6653" max="6899" width="8.7109375" style="78"/>
    <col min="6900" max="6900" width="16.5703125" style="78" bestFit="1" customWidth="1"/>
    <col min="6901" max="6905" width="18.5703125" style="78" bestFit="1" customWidth="1"/>
    <col min="6906" max="6907" width="8.7109375" style="78"/>
    <col min="6908" max="6908" width="14.140625" style="78" customWidth="1"/>
    <col min="6909" max="7155" width="8.7109375" style="78"/>
    <col min="7156" max="7156" width="16.5703125" style="78" bestFit="1" customWidth="1"/>
    <col min="7157" max="7161" width="18.5703125" style="78" bestFit="1" customWidth="1"/>
    <col min="7162" max="7163" width="8.7109375" style="78"/>
    <col min="7164" max="7164" width="14.140625" style="78" customWidth="1"/>
    <col min="7165" max="7411" width="8.7109375" style="78"/>
    <col min="7412" max="7412" width="16.5703125" style="78" bestFit="1" customWidth="1"/>
    <col min="7413" max="7417" width="18.5703125" style="78" bestFit="1" customWidth="1"/>
    <col min="7418" max="7419" width="8.7109375" style="78"/>
    <col min="7420" max="7420" width="14.140625" style="78" customWidth="1"/>
    <col min="7421" max="7667" width="8.7109375" style="78"/>
    <col min="7668" max="7668" width="16.5703125" style="78" bestFit="1" customWidth="1"/>
    <col min="7669" max="7673" width="18.5703125" style="78" bestFit="1" customWidth="1"/>
    <col min="7674" max="7675" width="8.7109375" style="78"/>
    <col min="7676" max="7676" width="14.140625" style="78" customWidth="1"/>
    <col min="7677" max="7923" width="8.7109375" style="78"/>
    <col min="7924" max="7924" width="16.5703125" style="78" bestFit="1" customWidth="1"/>
    <col min="7925" max="7929" width="18.5703125" style="78" bestFit="1" customWidth="1"/>
    <col min="7930" max="7931" width="8.7109375" style="78"/>
    <col min="7932" max="7932" width="14.140625" style="78" customWidth="1"/>
    <col min="7933" max="8179" width="8.7109375" style="78"/>
    <col min="8180" max="8180" width="16.5703125" style="78" bestFit="1" customWidth="1"/>
    <col min="8181" max="8185" width="18.5703125" style="78" bestFit="1" customWidth="1"/>
    <col min="8186" max="8187" width="8.7109375" style="78"/>
    <col min="8188" max="8188" width="14.140625" style="78" customWidth="1"/>
    <col min="8189" max="8435" width="8.7109375" style="78"/>
    <col min="8436" max="8436" width="16.5703125" style="78" bestFit="1" customWidth="1"/>
    <col min="8437" max="8441" width="18.5703125" style="78" bestFit="1" customWidth="1"/>
    <col min="8442" max="8443" width="8.7109375" style="78"/>
    <col min="8444" max="8444" width="14.140625" style="78" customWidth="1"/>
    <col min="8445" max="8691" width="8.7109375" style="78"/>
    <col min="8692" max="8692" width="16.5703125" style="78" bestFit="1" customWidth="1"/>
    <col min="8693" max="8697" width="18.5703125" style="78" bestFit="1" customWidth="1"/>
    <col min="8698" max="8699" width="8.7109375" style="78"/>
    <col min="8700" max="8700" width="14.140625" style="78" customWidth="1"/>
    <col min="8701" max="8947" width="8.7109375" style="78"/>
    <col min="8948" max="8948" width="16.5703125" style="78" bestFit="1" customWidth="1"/>
    <col min="8949" max="8953" width="18.5703125" style="78" bestFit="1" customWidth="1"/>
    <col min="8954" max="8955" width="8.7109375" style="78"/>
    <col min="8956" max="8956" width="14.140625" style="78" customWidth="1"/>
    <col min="8957" max="9203" width="8.7109375" style="78"/>
    <col min="9204" max="9204" width="16.5703125" style="78" bestFit="1" customWidth="1"/>
    <col min="9205" max="9209" width="18.5703125" style="78" bestFit="1" customWidth="1"/>
    <col min="9210" max="9211" width="8.7109375" style="78"/>
    <col min="9212" max="9212" width="14.140625" style="78" customWidth="1"/>
    <col min="9213" max="9459" width="8.7109375" style="78"/>
    <col min="9460" max="9460" width="16.5703125" style="78" bestFit="1" customWidth="1"/>
    <col min="9461" max="9465" width="18.5703125" style="78" bestFit="1" customWidth="1"/>
    <col min="9466" max="9467" width="8.7109375" style="78"/>
    <col min="9468" max="9468" width="14.140625" style="78" customWidth="1"/>
    <col min="9469" max="9715" width="8.7109375" style="78"/>
    <col min="9716" max="9716" width="16.5703125" style="78" bestFit="1" customWidth="1"/>
    <col min="9717" max="9721" width="18.5703125" style="78" bestFit="1" customWidth="1"/>
    <col min="9722" max="9723" width="8.7109375" style="78"/>
    <col min="9724" max="9724" width="14.140625" style="78" customWidth="1"/>
    <col min="9725" max="9971" width="8.7109375" style="78"/>
    <col min="9972" max="9972" width="16.5703125" style="78" bestFit="1" customWidth="1"/>
    <col min="9973" max="9977" width="18.5703125" style="78" bestFit="1" customWidth="1"/>
    <col min="9978" max="9979" width="8.7109375" style="78"/>
    <col min="9980" max="9980" width="14.140625" style="78" customWidth="1"/>
    <col min="9981" max="10227" width="8.7109375" style="78"/>
    <col min="10228" max="10228" width="16.5703125" style="78" bestFit="1" customWidth="1"/>
    <col min="10229" max="10233" width="18.5703125" style="78" bestFit="1" customWidth="1"/>
    <col min="10234" max="10235" width="8.7109375" style="78"/>
    <col min="10236" max="10236" width="14.140625" style="78" customWidth="1"/>
    <col min="10237" max="10483" width="8.7109375" style="78"/>
    <col min="10484" max="10484" width="16.5703125" style="78" bestFit="1" customWidth="1"/>
    <col min="10485" max="10489" width="18.5703125" style="78" bestFit="1" customWidth="1"/>
    <col min="10490" max="10491" width="8.7109375" style="78"/>
    <col min="10492" max="10492" width="14.140625" style="78" customWidth="1"/>
    <col min="10493" max="10739" width="8.7109375" style="78"/>
    <col min="10740" max="10740" width="16.5703125" style="78" bestFit="1" customWidth="1"/>
    <col min="10741" max="10745" width="18.5703125" style="78" bestFit="1" customWidth="1"/>
    <col min="10746" max="10747" width="8.7109375" style="78"/>
    <col min="10748" max="10748" width="14.140625" style="78" customWidth="1"/>
    <col min="10749" max="10995" width="8.7109375" style="78"/>
    <col min="10996" max="10996" width="16.5703125" style="78" bestFit="1" customWidth="1"/>
    <col min="10997" max="11001" width="18.5703125" style="78" bestFit="1" customWidth="1"/>
    <col min="11002" max="11003" width="8.7109375" style="78"/>
    <col min="11004" max="11004" width="14.140625" style="78" customWidth="1"/>
    <col min="11005" max="11251" width="8.7109375" style="78"/>
    <col min="11252" max="11252" width="16.5703125" style="78" bestFit="1" customWidth="1"/>
    <col min="11253" max="11257" width="18.5703125" style="78" bestFit="1" customWidth="1"/>
    <col min="11258" max="11259" width="8.7109375" style="78"/>
    <col min="11260" max="11260" width="14.140625" style="78" customWidth="1"/>
    <col min="11261" max="11507" width="8.7109375" style="78"/>
    <col min="11508" max="11508" width="16.5703125" style="78" bestFit="1" customWidth="1"/>
    <col min="11509" max="11513" width="18.5703125" style="78" bestFit="1" customWidth="1"/>
    <col min="11514" max="11515" width="8.7109375" style="78"/>
    <col min="11516" max="11516" width="14.140625" style="78" customWidth="1"/>
    <col min="11517" max="11763" width="8.7109375" style="78"/>
    <col min="11764" max="11764" width="16.5703125" style="78" bestFit="1" customWidth="1"/>
    <col min="11765" max="11769" width="18.5703125" style="78" bestFit="1" customWidth="1"/>
    <col min="11770" max="11771" width="8.7109375" style="78"/>
    <col min="11772" max="11772" width="14.140625" style="78" customWidth="1"/>
    <col min="11773" max="12019" width="8.7109375" style="78"/>
    <col min="12020" max="12020" width="16.5703125" style="78" bestFit="1" customWidth="1"/>
    <col min="12021" max="12025" width="18.5703125" style="78" bestFit="1" customWidth="1"/>
    <col min="12026" max="12027" width="8.7109375" style="78"/>
    <col min="12028" max="12028" width="14.140625" style="78" customWidth="1"/>
    <col min="12029" max="12275" width="8.7109375" style="78"/>
    <col min="12276" max="12276" width="16.5703125" style="78" bestFit="1" customWidth="1"/>
    <col min="12277" max="12281" width="18.5703125" style="78" bestFit="1" customWidth="1"/>
    <col min="12282" max="12283" width="8.7109375" style="78"/>
    <col min="12284" max="12284" width="14.140625" style="78" customWidth="1"/>
    <col min="12285" max="12531" width="8.7109375" style="78"/>
    <col min="12532" max="12532" width="16.5703125" style="78" bestFit="1" customWidth="1"/>
    <col min="12533" max="12537" width="18.5703125" style="78" bestFit="1" customWidth="1"/>
    <col min="12538" max="12539" width="8.7109375" style="78"/>
    <col min="12540" max="12540" width="14.140625" style="78" customWidth="1"/>
    <col min="12541" max="12787" width="8.7109375" style="78"/>
    <col min="12788" max="12788" width="16.5703125" style="78" bestFit="1" customWidth="1"/>
    <col min="12789" max="12793" width="18.5703125" style="78" bestFit="1" customWidth="1"/>
    <col min="12794" max="12795" width="8.7109375" style="78"/>
    <col min="12796" max="12796" width="14.140625" style="78" customWidth="1"/>
    <col min="12797" max="13043" width="8.7109375" style="78"/>
    <col min="13044" max="13044" width="16.5703125" style="78" bestFit="1" customWidth="1"/>
    <col min="13045" max="13049" width="18.5703125" style="78" bestFit="1" customWidth="1"/>
    <col min="13050" max="13051" width="8.7109375" style="78"/>
    <col min="13052" max="13052" width="14.140625" style="78" customWidth="1"/>
    <col min="13053" max="13299" width="8.7109375" style="78"/>
    <col min="13300" max="13300" width="16.5703125" style="78" bestFit="1" customWidth="1"/>
    <col min="13301" max="13305" width="18.5703125" style="78" bestFit="1" customWidth="1"/>
    <col min="13306" max="13307" width="8.7109375" style="78"/>
    <col min="13308" max="13308" width="14.140625" style="78" customWidth="1"/>
    <col min="13309" max="13555" width="8.7109375" style="78"/>
    <col min="13556" max="13556" width="16.5703125" style="78" bestFit="1" customWidth="1"/>
    <col min="13557" max="13561" width="18.5703125" style="78" bestFit="1" customWidth="1"/>
    <col min="13562" max="13563" width="8.7109375" style="78"/>
    <col min="13564" max="13564" width="14.140625" style="78" customWidth="1"/>
    <col min="13565" max="13811" width="8.7109375" style="78"/>
    <col min="13812" max="13812" width="16.5703125" style="78" bestFit="1" customWidth="1"/>
    <col min="13813" max="13817" width="18.5703125" style="78" bestFit="1" customWidth="1"/>
    <col min="13818" max="13819" width="8.7109375" style="78"/>
    <col min="13820" max="13820" width="14.140625" style="78" customWidth="1"/>
    <col min="13821" max="14067" width="8.7109375" style="78"/>
    <col min="14068" max="14068" width="16.5703125" style="78" bestFit="1" customWidth="1"/>
    <col min="14069" max="14073" width="18.5703125" style="78" bestFit="1" customWidth="1"/>
    <col min="14074" max="14075" width="8.7109375" style="78"/>
    <col min="14076" max="14076" width="14.140625" style="78" customWidth="1"/>
    <col min="14077" max="14323" width="8.7109375" style="78"/>
    <col min="14324" max="14324" width="16.5703125" style="78" bestFit="1" customWidth="1"/>
    <col min="14325" max="14329" width="18.5703125" style="78" bestFit="1" customWidth="1"/>
    <col min="14330" max="14331" width="8.7109375" style="78"/>
    <col min="14332" max="14332" width="14.140625" style="78" customWidth="1"/>
    <col min="14333" max="14579" width="8.7109375" style="78"/>
    <col min="14580" max="14580" width="16.5703125" style="78" bestFit="1" customWidth="1"/>
    <col min="14581" max="14585" width="18.5703125" style="78" bestFit="1" customWidth="1"/>
    <col min="14586" max="14587" width="8.7109375" style="78"/>
    <col min="14588" max="14588" width="14.140625" style="78" customWidth="1"/>
    <col min="14589" max="14835" width="8.7109375" style="78"/>
    <col min="14836" max="14836" width="16.5703125" style="78" bestFit="1" customWidth="1"/>
    <col min="14837" max="14841" width="18.5703125" style="78" bestFit="1" customWidth="1"/>
    <col min="14842" max="14843" width="8.7109375" style="78"/>
    <col min="14844" max="14844" width="14.140625" style="78" customWidth="1"/>
    <col min="14845" max="15091" width="8.7109375" style="78"/>
    <col min="15092" max="15092" width="16.5703125" style="78" bestFit="1" customWidth="1"/>
    <col min="15093" max="15097" width="18.5703125" style="78" bestFit="1" customWidth="1"/>
    <col min="15098" max="15099" width="8.7109375" style="78"/>
    <col min="15100" max="15100" width="14.140625" style="78" customWidth="1"/>
    <col min="15101" max="15347" width="8.7109375" style="78"/>
    <col min="15348" max="15348" width="16.5703125" style="78" bestFit="1" customWidth="1"/>
    <col min="15349" max="15353" width="18.5703125" style="78" bestFit="1" customWidth="1"/>
    <col min="15354" max="15355" width="8.7109375" style="78"/>
    <col min="15356" max="15356" width="14.140625" style="78" customWidth="1"/>
    <col min="15357" max="15603" width="8.7109375" style="78"/>
    <col min="15604" max="15604" width="16.5703125" style="78" bestFit="1" customWidth="1"/>
    <col min="15605" max="15609" width="18.5703125" style="78" bestFit="1" customWidth="1"/>
    <col min="15610" max="15611" width="8.7109375" style="78"/>
    <col min="15612" max="15612" width="14.140625" style="78" customWidth="1"/>
    <col min="15613" max="15859" width="8.7109375" style="78"/>
    <col min="15860" max="15860" width="16.5703125" style="78" bestFit="1" customWidth="1"/>
    <col min="15861" max="15865" width="18.5703125" style="78" bestFit="1" customWidth="1"/>
    <col min="15866" max="15867" width="8.7109375" style="78"/>
    <col min="15868" max="15868" width="14.140625" style="78" customWidth="1"/>
    <col min="15869" max="16115" width="8.7109375" style="78"/>
    <col min="16116" max="16116" width="16.5703125" style="78" bestFit="1" customWidth="1"/>
    <col min="16117" max="16121" width="18.5703125" style="78" bestFit="1" customWidth="1"/>
    <col min="16122" max="16123" width="8.7109375" style="78"/>
    <col min="16124" max="16124" width="14.140625" style="78" customWidth="1"/>
    <col min="16125" max="16384" width="8.7109375" style="78"/>
  </cols>
  <sheetData>
    <row r="1" spans="1:6" ht="15.75" x14ac:dyDescent="0.25">
      <c r="A1" s="96" t="s">
        <v>101</v>
      </c>
    </row>
    <row r="3" spans="1:6" x14ac:dyDescent="0.25">
      <c r="A3" t="s">
        <v>102</v>
      </c>
    </row>
    <row r="4" spans="1:6" x14ac:dyDescent="0.25">
      <c r="A4" s="97" t="s">
        <v>143</v>
      </c>
    </row>
    <row r="6" spans="1:6" x14ac:dyDescent="0.25">
      <c r="A6" t="s">
        <v>144</v>
      </c>
    </row>
    <row r="10" spans="1:6" ht="165" x14ac:dyDescent="0.2">
      <c r="A10" s="98" t="s">
        <v>45</v>
      </c>
      <c r="B10" s="99" t="s">
        <v>145</v>
      </c>
      <c r="C10" s="99" t="s">
        <v>146</v>
      </c>
      <c r="D10" s="99" t="s">
        <v>147</v>
      </c>
      <c r="E10" s="99" t="s">
        <v>148</v>
      </c>
      <c r="F10" s="99" t="s">
        <v>149</v>
      </c>
    </row>
    <row r="11" spans="1:6" ht="25.5" x14ac:dyDescent="0.2">
      <c r="A11" s="98" t="s">
        <v>51</v>
      </c>
      <c r="B11" s="100" t="s">
        <v>150</v>
      </c>
      <c r="C11" s="100" t="s">
        <v>150</v>
      </c>
      <c r="D11" s="100" t="s">
        <v>150</v>
      </c>
      <c r="E11" s="100" t="s">
        <v>151</v>
      </c>
      <c r="F11" s="100" t="s">
        <v>151</v>
      </c>
    </row>
    <row r="12" spans="1:6" x14ac:dyDescent="0.2">
      <c r="A12" s="98" t="s">
        <v>54</v>
      </c>
      <c r="B12" s="100" t="s">
        <v>55</v>
      </c>
      <c r="C12" s="100" t="s">
        <v>55</v>
      </c>
      <c r="D12" s="100" t="s">
        <v>55</v>
      </c>
      <c r="E12" s="100" t="s">
        <v>55</v>
      </c>
      <c r="F12" s="100" t="s">
        <v>55</v>
      </c>
    </row>
    <row r="13" spans="1:6" x14ac:dyDescent="0.2">
      <c r="A13" s="98" t="s">
        <v>57</v>
      </c>
      <c r="B13" s="100" t="s">
        <v>59</v>
      </c>
      <c r="C13" s="100" t="s">
        <v>59</v>
      </c>
      <c r="D13" s="100" t="s">
        <v>59</v>
      </c>
      <c r="E13" s="100" t="s">
        <v>59</v>
      </c>
      <c r="F13" s="100" t="s">
        <v>59</v>
      </c>
    </row>
    <row r="14" spans="1:6" x14ac:dyDescent="0.2">
      <c r="A14" s="98" t="s">
        <v>62</v>
      </c>
      <c r="B14" s="100" t="s">
        <v>64</v>
      </c>
      <c r="C14" s="100" t="s">
        <v>64</v>
      </c>
      <c r="D14" s="100" t="s">
        <v>64</v>
      </c>
      <c r="E14" s="100" t="s">
        <v>64</v>
      </c>
      <c r="F14" s="100" t="s">
        <v>64</v>
      </c>
    </row>
    <row r="15" spans="1:6" x14ac:dyDescent="0.2">
      <c r="A15" s="98" t="s">
        <v>66</v>
      </c>
      <c r="B15" s="100" t="s">
        <v>152</v>
      </c>
      <c r="C15" s="100" t="s">
        <v>152</v>
      </c>
      <c r="D15" s="100" t="s">
        <v>152</v>
      </c>
      <c r="E15" s="100" t="s">
        <v>152</v>
      </c>
      <c r="F15" s="100" t="s">
        <v>152</v>
      </c>
    </row>
    <row r="16" spans="1:6" ht="12.75" x14ac:dyDescent="0.2">
      <c r="A16" s="98" t="s">
        <v>68</v>
      </c>
      <c r="B16" s="101"/>
      <c r="C16" s="101"/>
      <c r="D16" s="101"/>
      <c r="E16" s="101"/>
      <c r="F16" s="101"/>
    </row>
    <row r="17" spans="1:11" ht="25.5" x14ac:dyDescent="0.2">
      <c r="A17" s="98" t="s">
        <v>69</v>
      </c>
      <c r="B17" s="100" t="s">
        <v>70</v>
      </c>
      <c r="C17" s="100" t="s">
        <v>70</v>
      </c>
      <c r="D17" s="100" t="s">
        <v>70</v>
      </c>
      <c r="E17" s="100" t="s">
        <v>70</v>
      </c>
      <c r="F17" s="100" t="s">
        <v>70</v>
      </c>
    </row>
    <row r="18" spans="1:11" ht="12.75" x14ac:dyDescent="0.2">
      <c r="A18" s="102" t="s">
        <v>72</v>
      </c>
      <c r="B18" s="103" t="s">
        <v>155</v>
      </c>
      <c r="C18" s="103" t="s">
        <v>156</v>
      </c>
      <c r="D18" s="103" t="s">
        <v>157</v>
      </c>
      <c r="E18" s="103" t="s">
        <v>153</v>
      </c>
      <c r="F18" s="103" t="s">
        <v>154</v>
      </c>
      <c r="J18" s="78" t="s">
        <v>158</v>
      </c>
    </row>
    <row r="19" spans="1:11" x14ac:dyDescent="0.2">
      <c r="A19" s="105">
        <v>32874</v>
      </c>
      <c r="B19" s="106">
        <v>101.7517</v>
      </c>
      <c r="C19" s="106">
        <v>93.921599999999998</v>
      </c>
      <c r="D19" s="106">
        <v>96.768199999999993</v>
      </c>
      <c r="E19" s="106">
        <v>94.589399999999998</v>
      </c>
      <c r="F19" s="106">
        <v>90.121700000000004</v>
      </c>
      <c r="I19" s="78">
        <v>1990</v>
      </c>
      <c r="J19" s="104">
        <v>100.00000833333333</v>
      </c>
    </row>
    <row r="20" spans="1:11" x14ac:dyDescent="0.2">
      <c r="A20" s="107">
        <v>32905</v>
      </c>
      <c r="B20" s="106">
        <v>101.1361</v>
      </c>
      <c r="C20" s="106">
        <v>95.546300000000002</v>
      </c>
      <c r="D20" s="106">
        <v>97.925700000000006</v>
      </c>
      <c r="E20" s="106">
        <v>95.642499999999998</v>
      </c>
      <c r="F20" s="106">
        <v>92.162499999999994</v>
      </c>
      <c r="I20" s="78">
        <v>1991</v>
      </c>
      <c r="J20" s="104">
        <v>90.565775000000016</v>
      </c>
    </row>
    <row r="21" spans="1:11" x14ac:dyDescent="0.2">
      <c r="A21" s="108">
        <v>32933</v>
      </c>
      <c r="B21" s="106">
        <v>100.97199999999999</v>
      </c>
      <c r="C21" s="106">
        <v>97.303700000000006</v>
      </c>
      <c r="D21" s="106">
        <v>99.234999999999999</v>
      </c>
      <c r="E21" s="106">
        <v>96.6892</v>
      </c>
      <c r="F21" s="106">
        <v>93.787199999999999</v>
      </c>
      <c r="I21" s="78">
        <v>1992</v>
      </c>
      <c r="J21" s="104">
        <v>83.323466666666675</v>
      </c>
    </row>
    <row r="22" spans="1:11" x14ac:dyDescent="0.2">
      <c r="A22" s="109">
        <v>32964</v>
      </c>
      <c r="B22" s="106">
        <v>100.71939999999999</v>
      </c>
      <c r="C22" s="106">
        <v>97.997100000000003</v>
      </c>
      <c r="D22" s="106">
        <v>99.8048</v>
      </c>
      <c r="E22" s="106">
        <v>97.7804</v>
      </c>
      <c r="F22" s="106">
        <v>95.214600000000004</v>
      </c>
      <c r="I22" s="78">
        <v>1993</v>
      </c>
      <c r="J22" s="104">
        <v>78.189516666666677</v>
      </c>
    </row>
    <row r="23" spans="1:11" x14ac:dyDescent="0.2">
      <c r="A23" s="110">
        <v>32994</v>
      </c>
      <c r="B23" s="106">
        <v>100.6202</v>
      </c>
      <c r="C23" s="106">
        <v>98.625</v>
      </c>
      <c r="D23" s="106">
        <v>99.9041</v>
      </c>
      <c r="E23" s="106">
        <v>98.854100000000003</v>
      </c>
      <c r="F23" s="106">
        <v>96.876199999999997</v>
      </c>
      <c r="I23" s="78">
        <v>1994</v>
      </c>
      <c r="J23" s="104">
        <v>80.756058333333314</v>
      </c>
      <c r="K23" s="112">
        <f t="shared" ref="K23:K30" si="0">LN(J23)-LN(J$23)</f>
        <v>0</v>
      </c>
    </row>
    <row r="24" spans="1:11" x14ac:dyDescent="0.2">
      <c r="A24" s="111">
        <v>33025</v>
      </c>
      <c r="B24" s="106">
        <v>99.725399999999993</v>
      </c>
      <c r="C24" s="106">
        <v>99.370199999999997</v>
      </c>
      <c r="D24" s="106">
        <v>100.33839999999999</v>
      </c>
      <c r="E24" s="106">
        <v>99.814099999999996</v>
      </c>
      <c r="F24" s="106">
        <v>99.009900000000002</v>
      </c>
      <c r="I24" s="78">
        <v>1995</v>
      </c>
      <c r="J24" s="104">
        <v>121.12474999999999</v>
      </c>
      <c r="K24" s="112">
        <f t="shared" si="0"/>
        <v>0.40538802113704797</v>
      </c>
    </row>
    <row r="25" spans="1:11" x14ac:dyDescent="0.2">
      <c r="A25" s="113">
        <v>33055</v>
      </c>
      <c r="B25" s="106">
        <v>99.430300000000003</v>
      </c>
      <c r="C25" s="106">
        <v>100.0061</v>
      </c>
      <c r="D25" s="106">
        <v>100.3272</v>
      </c>
      <c r="E25" s="106">
        <v>100.68049999999999</v>
      </c>
      <c r="F25" s="106">
        <v>100.8155</v>
      </c>
      <c r="I25" s="78">
        <v>1996</v>
      </c>
      <c r="J25" s="104">
        <v>108.89558333333332</v>
      </c>
      <c r="K25" s="112">
        <f t="shared" si="0"/>
        <v>0.29895648694217769</v>
      </c>
    </row>
    <row r="26" spans="1:11" x14ac:dyDescent="0.2">
      <c r="A26" s="114">
        <v>33086</v>
      </c>
      <c r="B26" s="106">
        <v>99.8108</v>
      </c>
      <c r="C26" s="106">
        <v>101.5548</v>
      </c>
      <c r="D26" s="106">
        <v>100.6661</v>
      </c>
      <c r="E26" s="106">
        <v>101.5612</v>
      </c>
      <c r="F26" s="106">
        <v>102.5333</v>
      </c>
      <c r="I26" s="78">
        <v>1997</v>
      </c>
      <c r="J26" s="104">
        <v>94.187633333333338</v>
      </c>
      <c r="K26" s="112">
        <f t="shared" si="0"/>
        <v>0.15385590691346174</v>
      </c>
    </row>
    <row r="27" spans="1:11" x14ac:dyDescent="0.2">
      <c r="A27" s="115">
        <v>33117</v>
      </c>
      <c r="B27" s="106">
        <v>100.2895</v>
      </c>
      <c r="C27" s="106">
        <v>102.8087</v>
      </c>
      <c r="D27" s="106">
        <v>100.8548</v>
      </c>
      <c r="E27" s="106">
        <v>102.4319</v>
      </c>
      <c r="F27" s="106">
        <v>103.9948</v>
      </c>
      <c r="I27" s="78">
        <v>1998</v>
      </c>
      <c r="J27" s="104">
        <v>92.670183333333341</v>
      </c>
      <c r="K27" s="112">
        <f t="shared" si="0"/>
        <v>0.13761378885448128</v>
      </c>
    </row>
    <row r="28" spans="1:11" x14ac:dyDescent="0.2">
      <c r="A28" s="116">
        <v>33147</v>
      </c>
      <c r="B28" s="106">
        <v>100.69970000000001</v>
      </c>
      <c r="C28" s="106">
        <v>103.71040000000001</v>
      </c>
      <c r="D28" s="106">
        <v>100.7349</v>
      </c>
      <c r="E28" s="106">
        <v>103.2991</v>
      </c>
      <c r="F28" s="106">
        <v>105.48990000000001</v>
      </c>
      <c r="I28" s="78">
        <v>1999</v>
      </c>
      <c r="J28" s="104">
        <v>84.42146666666666</v>
      </c>
      <c r="K28" s="117">
        <f t="shared" si="0"/>
        <v>4.4388728565381008E-2</v>
      </c>
    </row>
    <row r="29" spans="1:11" x14ac:dyDescent="0.2">
      <c r="A29" s="118">
        <v>33178</v>
      </c>
      <c r="B29" s="106">
        <v>98.907600000000002</v>
      </c>
      <c r="C29" s="106">
        <v>104.28919999999999</v>
      </c>
      <c r="D29" s="106">
        <v>101.2397</v>
      </c>
      <c r="E29" s="106">
        <v>104.0959</v>
      </c>
      <c r="F29" s="106">
        <v>108.2907</v>
      </c>
      <c r="I29" s="78">
        <v>2000</v>
      </c>
      <c r="J29" s="104">
        <v>77.381191666666666</v>
      </c>
      <c r="K29" s="117">
        <f t="shared" si="0"/>
        <v>-4.2689235744938436E-2</v>
      </c>
    </row>
    <row r="30" spans="1:11" x14ac:dyDescent="0.2">
      <c r="A30" s="119">
        <v>33208</v>
      </c>
      <c r="B30" s="106">
        <v>95.937399999999997</v>
      </c>
      <c r="C30" s="106">
        <v>104.867</v>
      </c>
      <c r="D30" s="106">
        <v>102.2009</v>
      </c>
      <c r="E30" s="106">
        <v>104.5616</v>
      </c>
      <c r="F30" s="106">
        <v>111.7037</v>
      </c>
      <c r="G30" s="104">
        <f>AVERAGE(B19:B30)</f>
        <v>100.00000833333333</v>
      </c>
      <c r="I30" s="78">
        <v>2001</v>
      </c>
      <c r="J30" s="104">
        <v>72.388933333333355</v>
      </c>
      <c r="K30" s="117">
        <f t="shared" si="0"/>
        <v>-0.10937955189200554</v>
      </c>
    </row>
    <row r="31" spans="1:11" x14ac:dyDescent="0.2">
      <c r="A31" s="105">
        <v>33239</v>
      </c>
      <c r="B31" s="106">
        <v>94.337500000000006</v>
      </c>
      <c r="C31" s="106">
        <v>105.9451</v>
      </c>
      <c r="D31" s="106">
        <v>102.821</v>
      </c>
      <c r="E31" s="106">
        <v>104.9979</v>
      </c>
      <c r="F31" s="106">
        <v>114.5509</v>
      </c>
      <c r="I31" s="78">
        <v>2002</v>
      </c>
      <c r="J31" s="104">
        <v>71.923616666666675</v>
      </c>
    </row>
    <row r="32" spans="1:11" x14ac:dyDescent="0.2">
      <c r="A32" s="107">
        <v>33270</v>
      </c>
      <c r="B32" s="106">
        <v>93.594200000000001</v>
      </c>
      <c r="C32" s="106">
        <v>106.7396</v>
      </c>
      <c r="D32" s="106">
        <v>103.0334</v>
      </c>
      <c r="E32" s="106">
        <v>105.4182</v>
      </c>
      <c r="F32" s="106">
        <v>116.55070000000001</v>
      </c>
      <c r="I32" s="78">
        <v>2003</v>
      </c>
      <c r="J32" s="104">
        <v>80.395483333333331</v>
      </c>
    </row>
    <row r="33" spans="1:10" x14ac:dyDescent="0.2">
      <c r="A33" s="108">
        <v>33298</v>
      </c>
      <c r="B33" s="106">
        <v>92.077600000000004</v>
      </c>
      <c r="C33" s="106">
        <v>107.2295</v>
      </c>
      <c r="D33" s="106">
        <v>104.1481</v>
      </c>
      <c r="E33" s="106">
        <v>105.8416</v>
      </c>
      <c r="F33" s="106">
        <v>118.2128</v>
      </c>
      <c r="I33" s="78">
        <v>2004</v>
      </c>
      <c r="J33" s="104">
        <v>83.959300000000013</v>
      </c>
    </row>
    <row r="34" spans="1:10" x14ac:dyDescent="0.2">
      <c r="A34" s="109">
        <v>33329</v>
      </c>
      <c r="B34" s="106">
        <v>91.122500000000002</v>
      </c>
      <c r="C34" s="106">
        <v>107.66379999999999</v>
      </c>
      <c r="D34" s="106">
        <v>104.99550000000001</v>
      </c>
      <c r="E34" s="106">
        <v>106.2704</v>
      </c>
      <c r="F34" s="106">
        <v>119.4511</v>
      </c>
      <c r="I34" s="78">
        <v>2005</v>
      </c>
      <c r="J34" s="104">
        <v>81.243808333333334</v>
      </c>
    </row>
    <row r="35" spans="1:10" x14ac:dyDescent="0.2">
      <c r="A35" s="110">
        <v>33359</v>
      </c>
      <c r="B35" s="106">
        <v>90.860500000000002</v>
      </c>
      <c r="C35" s="106">
        <v>108.4012</v>
      </c>
      <c r="D35" s="106">
        <v>105.4216</v>
      </c>
      <c r="E35" s="106">
        <v>106.7045</v>
      </c>
      <c r="F35" s="106">
        <v>120.61879999999999</v>
      </c>
      <c r="I35" s="78">
        <v>2006</v>
      </c>
      <c r="J35" s="104">
        <v>81.275116666666676</v>
      </c>
    </row>
    <row r="36" spans="1:10" x14ac:dyDescent="0.2">
      <c r="A36" s="111">
        <v>33390</v>
      </c>
      <c r="B36" s="106">
        <v>90.117000000000004</v>
      </c>
      <c r="C36" s="106">
        <v>108.95780000000001</v>
      </c>
      <c r="D36" s="106">
        <v>106.1575</v>
      </c>
      <c r="E36" s="106">
        <v>107.13930000000001</v>
      </c>
      <c r="F36" s="106">
        <v>121.8845</v>
      </c>
      <c r="I36" s="78">
        <v>2007</v>
      </c>
      <c r="J36" s="104">
        <v>82.146791666666672</v>
      </c>
    </row>
    <row r="37" spans="1:10" x14ac:dyDescent="0.2">
      <c r="A37" s="113">
        <v>33420</v>
      </c>
      <c r="B37" s="106">
        <v>89.736699999999999</v>
      </c>
      <c r="C37" s="106">
        <v>109.3533</v>
      </c>
      <c r="D37" s="106">
        <v>106.48650000000001</v>
      </c>
      <c r="E37" s="106">
        <v>107.57129999999999</v>
      </c>
      <c r="F37" s="106">
        <v>122.9616</v>
      </c>
      <c r="I37" s="78">
        <v>2008</v>
      </c>
      <c r="J37" s="104">
        <v>83.923991666666666</v>
      </c>
    </row>
    <row r="38" spans="1:10" x14ac:dyDescent="0.2">
      <c r="A38" s="114">
        <v>33451</v>
      </c>
      <c r="B38" s="106">
        <v>90.0655</v>
      </c>
      <c r="C38" s="106">
        <v>110.05159999999999</v>
      </c>
      <c r="D38" s="106">
        <v>106.47199999999999</v>
      </c>
      <c r="E38" s="106">
        <v>108.0133</v>
      </c>
      <c r="F38" s="106">
        <v>123.81740000000001</v>
      </c>
      <c r="I38" s="78">
        <v>2009</v>
      </c>
      <c r="J38" s="104">
        <v>95.805125000000018</v>
      </c>
    </row>
    <row r="39" spans="1:10" x14ac:dyDescent="0.2">
      <c r="A39" s="115">
        <v>33482</v>
      </c>
      <c r="B39" s="106">
        <v>90.264899999999997</v>
      </c>
      <c r="C39" s="106">
        <v>110.8314</v>
      </c>
      <c r="D39" s="106">
        <v>106.3596</v>
      </c>
      <c r="E39" s="106">
        <v>108.4481</v>
      </c>
      <c r="F39" s="106">
        <v>125.0508</v>
      </c>
      <c r="I39" s="78">
        <v>2010</v>
      </c>
      <c r="J39" s="104">
        <v>88.614183333333344</v>
      </c>
    </row>
    <row r="40" spans="1:10" x14ac:dyDescent="0.2">
      <c r="A40" s="116">
        <v>33512</v>
      </c>
      <c r="B40" s="106">
        <v>89.716899999999995</v>
      </c>
      <c r="C40" s="106">
        <v>111.46</v>
      </c>
      <c r="D40" s="106">
        <v>106.8045</v>
      </c>
      <c r="E40" s="106">
        <v>108.8797</v>
      </c>
      <c r="F40" s="106">
        <v>126.5052</v>
      </c>
      <c r="I40" s="78">
        <v>2011</v>
      </c>
      <c r="J40" s="104">
        <v>88.282600000000002</v>
      </c>
    </row>
    <row r="41" spans="1:10" x14ac:dyDescent="0.2">
      <c r="A41" s="118">
        <v>33543</v>
      </c>
      <c r="B41" s="106">
        <v>88.299199999999999</v>
      </c>
      <c r="C41" s="106">
        <v>112.21210000000001</v>
      </c>
      <c r="D41" s="106">
        <v>106.86199999999999</v>
      </c>
      <c r="E41" s="106">
        <v>109.145</v>
      </c>
      <c r="F41" s="106">
        <v>129.6464</v>
      </c>
      <c r="I41" s="78">
        <v>2012</v>
      </c>
      <c r="J41" s="104">
        <v>91.115350000000021</v>
      </c>
    </row>
    <row r="42" spans="1:10" x14ac:dyDescent="0.2">
      <c r="A42" s="119">
        <v>33573</v>
      </c>
      <c r="B42" s="106">
        <v>86.596800000000002</v>
      </c>
      <c r="C42" s="106">
        <v>112.7908</v>
      </c>
      <c r="D42" s="106">
        <v>107.01300000000001</v>
      </c>
      <c r="E42" s="106">
        <v>109.1524</v>
      </c>
      <c r="F42" s="106">
        <v>132.69800000000001</v>
      </c>
      <c r="G42" s="104">
        <f>AVERAGE(B31:B42)</f>
        <v>90.565775000000016</v>
      </c>
      <c r="I42" s="78">
        <v>2013</v>
      </c>
      <c r="J42" s="104">
        <v>86.030133333333325</v>
      </c>
    </row>
    <row r="43" spans="1:10" x14ac:dyDescent="0.2">
      <c r="A43" s="105">
        <v>33604</v>
      </c>
      <c r="B43" s="106">
        <v>85.256299999999996</v>
      </c>
      <c r="C43" s="106">
        <v>113.51260000000001</v>
      </c>
      <c r="D43" s="106">
        <v>107.386</v>
      </c>
      <c r="E43" s="106">
        <v>109.09699999999999</v>
      </c>
      <c r="F43" s="106">
        <v>135.10980000000001</v>
      </c>
      <c r="I43" s="78">
        <v>2014</v>
      </c>
      <c r="J43" s="104">
        <v>87.016941666666682</v>
      </c>
    </row>
    <row r="44" spans="1:10" x14ac:dyDescent="0.2">
      <c r="A44" s="107">
        <v>33635</v>
      </c>
      <c r="B44" s="106">
        <v>84.222499999999997</v>
      </c>
      <c r="C44" s="106">
        <v>114.40170000000001</v>
      </c>
      <c r="D44" s="106">
        <v>108.0998</v>
      </c>
      <c r="E44" s="106">
        <v>108.9256</v>
      </c>
      <c r="F44" s="106">
        <v>136.7106</v>
      </c>
      <c r="I44" s="78">
        <v>2015</v>
      </c>
      <c r="J44" s="104">
        <v>98.032766666666689</v>
      </c>
    </row>
    <row r="45" spans="1:10" x14ac:dyDescent="0.2">
      <c r="A45" s="108">
        <v>33664</v>
      </c>
      <c r="B45" s="106">
        <v>83.419700000000006</v>
      </c>
      <c r="C45" s="106">
        <v>115.30759999999999</v>
      </c>
      <c r="D45" s="106">
        <v>108.9957</v>
      </c>
      <c r="E45" s="106">
        <v>109.0223</v>
      </c>
      <c r="F45" s="106">
        <v>138.1019</v>
      </c>
    </row>
    <row r="46" spans="1:10" x14ac:dyDescent="0.2">
      <c r="A46" s="109">
        <v>33695</v>
      </c>
      <c r="B46" s="106">
        <v>83.07</v>
      </c>
      <c r="C46" s="106">
        <v>116.0891</v>
      </c>
      <c r="D46" s="106">
        <v>109.27979999999999</v>
      </c>
      <c r="E46" s="106">
        <v>109.081</v>
      </c>
      <c r="F46" s="106">
        <v>139.333</v>
      </c>
    </row>
    <row r="47" spans="1:10" x14ac:dyDescent="0.2">
      <c r="A47" s="110">
        <v>33725</v>
      </c>
      <c r="B47" s="106">
        <v>83.767200000000003</v>
      </c>
      <c r="C47" s="106">
        <v>116.7747</v>
      </c>
      <c r="D47" s="106">
        <v>109.355</v>
      </c>
      <c r="E47" s="106">
        <v>110.1455</v>
      </c>
      <c r="F47" s="106">
        <v>140.2517</v>
      </c>
    </row>
    <row r="48" spans="1:10" x14ac:dyDescent="0.2">
      <c r="A48" s="111">
        <v>33756</v>
      </c>
      <c r="B48" s="106">
        <v>84.343000000000004</v>
      </c>
      <c r="C48" s="106">
        <v>117.4965</v>
      </c>
      <c r="D48" s="106">
        <v>109.2634</v>
      </c>
      <c r="E48" s="106">
        <v>110.8768</v>
      </c>
      <c r="F48" s="106">
        <v>141.20099999999999</v>
      </c>
    </row>
    <row r="49" spans="1:7" x14ac:dyDescent="0.2">
      <c r="A49" s="113">
        <v>33786</v>
      </c>
      <c r="B49" s="106">
        <v>84.319900000000004</v>
      </c>
      <c r="C49" s="106">
        <v>118.00579999999999</v>
      </c>
      <c r="D49" s="106">
        <v>109.00839999999999</v>
      </c>
      <c r="E49" s="106">
        <v>110.806</v>
      </c>
      <c r="F49" s="106">
        <v>142.0925</v>
      </c>
    </row>
    <row r="50" spans="1:7" x14ac:dyDescent="0.2">
      <c r="A50" s="114">
        <v>33817</v>
      </c>
      <c r="B50" s="106">
        <v>83.596500000000006</v>
      </c>
      <c r="C50" s="106">
        <v>118.8331</v>
      </c>
      <c r="D50" s="106">
        <v>109.1567</v>
      </c>
      <c r="E50" s="106">
        <v>109.9076</v>
      </c>
      <c r="F50" s="106">
        <v>142.96549999999999</v>
      </c>
    </row>
    <row r="51" spans="1:7" x14ac:dyDescent="0.2">
      <c r="A51" s="115">
        <v>33848</v>
      </c>
      <c r="B51" s="106">
        <v>82.928100000000001</v>
      </c>
      <c r="C51" s="106">
        <v>119.8472</v>
      </c>
      <c r="D51" s="106">
        <v>109.837</v>
      </c>
      <c r="E51" s="106">
        <v>109.72839999999999</v>
      </c>
      <c r="F51" s="106">
        <v>144.20910000000001</v>
      </c>
    </row>
    <row r="52" spans="1:7" x14ac:dyDescent="0.2">
      <c r="A52" s="116">
        <v>33878</v>
      </c>
      <c r="B52" s="106">
        <v>82.964600000000004</v>
      </c>
      <c r="C52" s="106">
        <v>120.6521</v>
      </c>
      <c r="D52" s="106">
        <v>110.8844</v>
      </c>
      <c r="E52" s="106">
        <v>110.8772</v>
      </c>
      <c r="F52" s="106">
        <v>145.2475</v>
      </c>
    </row>
    <row r="53" spans="1:7" x14ac:dyDescent="0.2">
      <c r="A53" s="118">
        <v>33909</v>
      </c>
      <c r="B53" s="106">
        <v>81.637500000000003</v>
      </c>
      <c r="C53" s="106">
        <v>121.2449</v>
      </c>
      <c r="D53" s="106">
        <v>112.35420000000001</v>
      </c>
      <c r="E53" s="106">
        <v>110.9205</v>
      </c>
      <c r="F53" s="106">
        <v>146.45429999999999</v>
      </c>
    </row>
    <row r="54" spans="1:7" x14ac:dyDescent="0.2">
      <c r="A54" s="119">
        <v>33939</v>
      </c>
      <c r="B54" s="106">
        <v>80.356300000000005</v>
      </c>
      <c r="C54" s="106">
        <v>121.8314</v>
      </c>
      <c r="D54" s="106">
        <v>113.0296</v>
      </c>
      <c r="E54" s="106">
        <v>110.8644</v>
      </c>
      <c r="F54" s="106">
        <v>148.53970000000001</v>
      </c>
      <c r="G54" s="104">
        <f>AVERAGE(B43:B54)</f>
        <v>83.323466666666675</v>
      </c>
    </row>
    <row r="55" spans="1:7" x14ac:dyDescent="0.2">
      <c r="A55" s="105">
        <v>33970</v>
      </c>
      <c r="B55" s="106">
        <v>79.4358</v>
      </c>
      <c r="C55" s="106">
        <v>123.0742</v>
      </c>
      <c r="D55" s="106">
        <v>113.7748</v>
      </c>
      <c r="E55" s="106">
        <v>110.57389999999999</v>
      </c>
      <c r="F55" s="106">
        <v>150.40289999999999</v>
      </c>
    </row>
    <row r="56" spans="1:7" x14ac:dyDescent="0.2">
      <c r="A56" s="107">
        <v>34001</v>
      </c>
      <c r="B56" s="106">
        <v>78.692899999999995</v>
      </c>
      <c r="C56" s="106">
        <v>124.0677</v>
      </c>
      <c r="D56" s="106">
        <v>114.42789999999999</v>
      </c>
      <c r="E56" s="106">
        <v>110.17919999999999</v>
      </c>
      <c r="F56" s="106">
        <v>151.6317</v>
      </c>
    </row>
    <row r="57" spans="1:7" x14ac:dyDescent="0.2">
      <c r="A57" s="108">
        <v>34029</v>
      </c>
      <c r="B57" s="106">
        <v>78.825599999999994</v>
      </c>
      <c r="C57" s="106">
        <v>125.0605</v>
      </c>
      <c r="D57" s="106">
        <v>114.82940000000001</v>
      </c>
      <c r="E57" s="106">
        <v>110.5134</v>
      </c>
      <c r="F57" s="106">
        <v>152.5154</v>
      </c>
    </row>
    <row r="58" spans="1:7" x14ac:dyDescent="0.2">
      <c r="A58" s="109">
        <v>34060</v>
      </c>
      <c r="B58" s="106">
        <v>78.765799999999999</v>
      </c>
      <c r="C58" s="106">
        <v>126.1397</v>
      </c>
      <c r="D58" s="106">
        <v>114.7692</v>
      </c>
      <c r="E58" s="106">
        <v>110.0583</v>
      </c>
      <c r="F58" s="106">
        <v>153.39490000000001</v>
      </c>
    </row>
    <row r="59" spans="1:7" x14ac:dyDescent="0.2">
      <c r="A59" s="110">
        <v>34090</v>
      </c>
      <c r="B59" s="106">
        <v>79.172700000000006</v>
      </c>
      <c r="C59" s="106">
        <v>126.992</v>
      </c>
      <c r="D59" s="106">
        <v>115.3017</v>
      </c>
      <c r="E59" s="106">
        <v>111.0254</v>
      </c>
      <c r="F59" s="106">
        <v>154.27170000000001</v>
      </c>
    </row>
    <row r="60" spans="1:7" x14ac:dyDescent="0.2">
      <c r="A60" s="111">
        <v>34121</v>
      </c>
      <c r="B60" s="106">
        <v>78.6935</v>
      </c>
      <c r="C60" s="106">
        <v>127.8398</v>
      </c>
      <c r="D60" s="106">
        <v>116.0749</v>
      </c>
      <c r="E60" s="106">
        <v>110.9756</v>
      </c>
      <c r="F60" s="106">
        <v>155.137</v>
      </c>
    </row>
    <row r="61" spans="1:7" x14ac:dyDescent="0.2">
      <c r="A61" s="113">
        <v>34151</v>
      </c>
      <c r="B61" s="106">
        <v>77.994</v>
      </c>
      <c r="C61" s="106">
        <v>128.4229</v>
      </c>
      <c r="D61" s="106">
        <v>117.1737</v>
      </c>
      <c r="E61" s="106">
        <v>111.0574</v>
      </c>
      <c r="F61" s="106">
        <v>155.88249999999999</v>
      </c>
    </row>
    <row r="62" spans="1:7" x14ac:dyDescent="0.2">
      <c r="A62" s="114">
        <v>34182</v>
      </c>
      <c r="B62" s="106">
        <v>77.584900000000005</v>
      </c>
      <c r="C62" s="106">
        <v>129.49080000000001</v>
      </c>
      <c r="D62" s="106">
        <v>117.72280000000001</v>
      </c>
      <c r="E62" s="106">
        <v>110.66630000000001</v>
      </c>
      <c r="F62" s="106">
        <v>156.71690000000001</v>
      </c>
    </row>
    <row r="63" spans="1:7" x14ac:dyDescent="0.2">
      <c r="A63" s="115">
        <v>34213</v>
      </c>
      <c r="B63" s="106">
        <v>77.533500000000004</v>
      </c>
      <c r="C63" s="106">
        <v>130.56469999999999</v>
      </c>
      <c r="D63" s="106">
        <v>117.90819999999999</v>
      </c>
      <c r="E63" s="106">
        <v>110.6699</v>
      </c>
      <c r="F63" s="106">
        <v>157.8775</v>
      </c>
    </row>
    <row r="64" spans="1:7" x14ac:dyDescent="0.2">
      <c r="A64" s="116">
        <v>34243</v>
      </c>
      <c r="B64" s="106">
        <v>77.372699999999995</v>
      </c>
      <c r="C64" s="106">
        <v>131.67689999999999</v>
      </c>
      <c r="D64" s="106">
        <v>118.7316</v>
      </c>
      <c r="E64" s="106">
        <v>110.72320000000001</v>
      </c>
      <c r="F64" s="106">
        <v>158.5232</v>
      </c>
    </row>
    <row r="65" spans="1:7" x14ac:dyDescent="0.2">
      <c r="A65" s="118">
        <v>34274</v>
      </c>
      <c r="B65" s="106">
        <v>77.915199999999999</v>
      </c>
      <c r="C65" s="106">
        <v>132.51159999999999</v>
      </c>
      <c r="D65" s="106">
        <v>119.69029999999999</v>
      </c>
      <c r="E65" s="106">
        <v>112.1845</v>
      </c>
      <c r="F65" s="106">
        <v>159.22239999999999</v>
      </c>
    </row>
    <row r="66" spans="1:7" x14ac:dyDescent="0.2">
      <c r="A66" s="119">
        <v>34304</v>
      </c>
      <c r="B66" s="106">
        <v>76.287599999999998</v>
      </c>
      <c r="C66" s="106">
        <v>133.58940000000001</v>
      </c>
      <c r="D66" s="106">
        <v>120.4607</v>
      </c>
      <c r="E66" s="106">
        <v>110.49209999999999</v>
      </c>
      <c r="F66" s="106">
        <v>160.4365</v>
      </c>
      <c r="G66" s="104">
        <f>AVERAGE(B55:B66)</f>
        <v>78.189516666666677</v>
      </c>
    </row>
    <row r="67" spans="1:7" x14ac:dyDescent="0.2">
      <c r="A67" s="105">
        <v>34335</v>
      </c>
      <c r="B67" s="106">
        <v>74.055899999999994</v>
      </c>
      <c r="C67" s="106">
        <v>135.02199999999999</v>
      </c>
      <c r="D67" s="106">
        <v>124.4485</v>
      </c>
      <c r="E67" s="106">
        <v>110.485</v>
      </c>
      <c r="F67" s="106">
        <v>161.68029999999999</v>
      </c>
    </row>
    <row r="68" spans="1:7" x14ac:dyDescent="0.2">
      <c r="A68" s="107">
        <v>34366</v>
      </c>
      <c r="B68" s="106">
        <v>74.277699999999996</v>
      </c>
      <c r="C68" s="106">
        <v>136.47409999999999</v>
      </c>
      <c r="D68" s="106">
        <v>124.9302</v>
      </c>
      <c r="E68" s="106">
        <v>110.6272</v>
      </c>
      <c r="F68" s="106">
        <v>162.51179999999999</v>
      </c>
    </row>
    <row r="69" spans="1:7" x14ac:dyDescent="0.2">
      <c r="A69" s="108">
        <v>34394</v>
      </c>
      <c r="B69" s="106">
        <v>78.503399999999999</v>
      </c>
      <c r="C69" s="106">
        <v>137.7003</v>
      </c>
      <c r="D69" s="106">
        <v>125.2396</v>
      </c>
      <c r="E69" s="106">
        <v>116.76390000000001</v>
      </c>
      <c r="F69" s="106">
        <v>163.34739999999999</v>
      </c>
    </row>
    <row r="70" spans="1:7" x14ac:dyDescent="0.2">
      <c r="A70" s="109">
        <v>34425</v>
      </c>
      <c r="B70" s="106">
        <v>80.003</v>
      </c>
      <c r="C70" s="106">
        <v>138.86449999999999</v>
      </c>
      <c r="D70" s="106">
        <v>125.93689999999999</v>
      </c>
      <c r="E70" s="106">
        <v>119.2349</v>
      </c>
      <c r="F70" s="106">
        <v>164.1474</v>
      </c>
    </row>
    <row r="71" spans="1:7" x14ac:dyDescent="0.2">
      <c r="A71" s="110">
        <v>34455</v>
      </c>
      <c r="B71" s="106">
        <v>78.940799999999996</v>
      </c>
      <c r="C71" s="106">
        <v>139.9659</v>
      </c>
      <c r="D71" s="106">
        <v>126.4371</v>
      </c>
      <c r="E71" s="106">
        <v>117.75579999999999</v>
      </c>
      <c r="F71" s="106">
        <v>164.94049999999999</v>
      </c>
    </row>
    <row r="72" spans="1:7" x14ac:dyDescent="0.2">
      <c r="A72" s="111">
        <v>34486</v>
      </c>
      <c r="B72" s="106">
        <v>80.397499999999994</v>
      </c>
      <c r="C72" s="106">
        <v>141.41470000000001</v>
      </c>
      <c r="D72" s="106">
        <v>126.642</v>
      </c>
      <c r="E72" s="106">
        <v>119.4873</v>
      </c>
      <c r="F72" s="106">
        <v>165.76589999999999</v>
      </c>
    </row>
    <row r="73" spans="1:7" x14ac:dyDescent="0.2">
      <c r="A73" s="113">
        <v>34516</v>
      </c>
      <c r="B73" s="106">
        <v>81.551100000000005</v>
      </c>
      <c r="C73" s="106">
        <v>142.03479999999999</v>
      </c>
      <c r="D73" s="106">
        <v>126.3377</v>
      </c>
      <c r="E73" s="106">
        <v>120.9166</v>
      </c>
      <c r="F73" s="106">
        <v>166.501</v>
      </c>
    </row>
    <row r="74" spans="1:7" x14ac:dyDescent="0.2">
      <c r="A74" s="114">
        <v>34547</v>
      </c>
      <c r="B74" s="106">
        <v>81.375100000000003</v>
      </c>
      <c r="C74" s="106">
        <v>143.03039999999999</v>
      </c>
      <c r="D74" s="106">
        <v>126.2054</v>
      </c>
      <c r="E74" s="106">
        <v>120.2482</v>
      </c>
      <c r="F74" s="106">
        <v>167.27709999999999</v>
      </c>
    </row>
    <row r="75" spans="1:7" x14ac:dyDescent="0.2">
      <c r="A75" s="115">
        <v>34578</v>
      </c>
      <c r="B75" s="106">
        <v>81.861099999999993</v>
      </c>
      <c r="C75" s="106">
        <v>143.756</v>
      </c>
      <c r="D75" s="106">
        <v>125.8573</v>
      </c>
      <c r="E75" s="106">
        <v>120.8775</v>
      </c>
      <c r="F75" s="106">
        <v>168.4667</v>
      </c>
    </row>
    <row r="76" spans="1:7" x14ac:dyDescent="0.2">
      <c r="A76" s="116">
        <v>34608</v>
      </c>
      <c r="B76" s="106">
        <v>82.203999999999994</v>
      </c>
      <c r="C76" s="106">
        <v>144.04820000000001</v>
      </c>
      <c r="D76" s="106">
        <v>125.51909999999999</v>
      </c>
      <c r="E76" s="106">
        <v>121.4464</v>
      </c>
      <c r="F76" s="106">
        <v>169.3511</v>
      </c>
    </row>
    <row r="77" spans="1:7" x14ac:dyDescent="0.2">
      <c r="A77" s="118">
        <v>34639</v>
      </c>
      <c r="B77" s="106">
        <v>82.536000000000001</v>
      </c>
      <c r="C77" s="106">
        <v>144.44589999999999</v>
      </c>
      <c r="D77" s="106">
        <v>125.6712</v>
      </c>
      <c r="E77" s="106">
        <v>122.39919999999999</v>
      </c>
      <c r="F77" s="106">
        <v>170.25649999999999</v>
      </c>
    </row>
    <row r="78" spans="1:7" x14ac:dyDescent="0.2">
      <c r="A78" s="119">
        <v>34669</v>
      </c>
      <c r="B78" s="106">
        <v>93.367099999999994</v>
      </c>
      <c r="C78" s="106">
        <v>144.80500000000001</v>
      </c>
      <c r="D78" s="106">
        <v>126.0566</v>
      </c>
      <c r="E78" s="106">
        <v>139.7569</v>
      </c>
      <c r="F78" s="106">
        <v>171.74969999999999</v>
      </c>
      <c r="G78" s="104">
        <f>AVERAGE(B67:B78)</f>
        <v>80.756058333333314</v>
      </c>
    </row>
    <row r="79" spans="1:7" x14ac:dyDescent="0.2">
      <c r="A79" s="105">
        <v>34700</v>
      </c>
      <c r="B79" s="106">
        <v>127.16</v>
      </c>
      <c r="C79" s="106">
        <v>145.6986</v>
      </c>
      <c r="D79" s="106">
        <v>125.8824</v>
      </c>
      <c r="E79" s="106">
        <v>196.0215</v>
      </c>
      <c r="F79" s="106">
        <v>178.21430000000001</v>
      </c>
    </row>
    <row r="80" spans="1:7" x14ac:dyDescent="0.2">
      <c r="A80" s="107">
        <v>34731</v>
      </c>
      <c r="B80" s="106">
        <v>126.69589999999999</v>
      </c>
      <c r="C80" s="106">
        <v>146.46780000000001</v>
      </c>
      <c r="D80" s="106">
        <v>125.6499</v>
      </c>
      <c r="E80" s="106">
        <v>202.1404</v>
      </c>
      <c r="F80" s="106">
        <v>185.76750000000001</v>
      </c>
    </row>
    <row r="81" spans="1:7" x14ac:dyDescent="0.2">
      <c r="A81" s="108">
        <v>34759</v>
      </c>
      <c r="B81" s="106">
        <v>142.30799999999999</v>
      </c>
      <c r="C81" s="106">
        <v>146.96600000000001</v>
      </c>
      <c r="D81" s="106">
        <v>124.9485</v>
      </c>
      <c r="E81" s="106">
        <v>238.28139999999999</v>
      </c>
      <c r="F81" s="106">
        <v>196.71870000000001</v>
      </c>
    </row>
    <row r="82" spans="1:7" x14ac:dyDescent="0.2">
      <c r="A82" s="109">
        <v>34790</v>
      </c>
      <c r="B82" s="106">
        <v>125.1914</v>
      </c>
      <c r="C82" s="106">
        <v>147.67679999999999</v>
      </c>
      <c r="D82" s="106">
        <v>124.2509</v>
      </c>
      <c r="E82" s="106">
        <v>223.97790000000001</v>
      </c>
      <c r="F82" s="106">
        <v>212.3939</v>
      </c>
    </row>
    <row r="83" spans="1:7" x14ac:dyDescent="0.2">
      <c r="A83" s="110">
        <v>34820</v>
      </c>
      <c r="B83" s="106">
        <v>114.1799</v>
      </c>
      <c r="C83" s="106">
        <v>148.202</v>
      </c>
      <c r="D83" s="106">
        <v>124.2149</v>
      </c>
      <c r="E83" s="106">
        <v>211.99959999999999</v>
      </c>
      <c r="F83" s="106">
        <v>221.27109999999999</v>
      </c>
    </row>
    <row r="84" spans="1:7" x14ac:dyDescent="0.2">
      <c r="A84" s="111">
        <v>34851</v>
      </c>
      <c r="B84" s="106">
        <v>115.89019999999999</v>
      </c>
      <c r="C84" s="106">
        <v>148.64109999999999</v>
      </c>
      <c r="D84" s="106">
        <v>124.1661</v>
      </c>
      <c r="E84" s="106">
        <v>221.26150000000001</v>
      </c>
      <c r="F84" s="106">
        <v>228.2936</v>
      </c>
    </row>
    <row r="85" spans="1:7" x14ac:dyDescent="0.2">
      <c r="A85" s="113">
        <v>34881</v>
      </c>
      <c r="B85" s="106">
        <v>112.0094</v>
      </c>
      <c r="C85" s="106">
        <v>148.6524</v>
      </c>
      <c r="D85" s="106">
        <v>124.21559999999999</v>
      </c>
      <c r="E85" s="106">
        <v>218.28210000000001</v>
      </c>
      <c r="F85" s="106">
        <v>232.94759999999999</v>
      </c>
    </row>
    <row r="86" spans="1:7" x14ac:dyDescent="0.2">
      <c r="A86" s="114">
        <v>34912</v>
      </c>
      <c r="B86" s="106">
        <v>110.7651</v>
      </c>
      <c r="C86" s="106">
        <v>149.23089999999999</v>
      </c>
      <c r="D86" s="106">
        <v>125.08280000000001</v>
      </c>
      <c r="E86" s="106">
        <v>220.1131</v>
      </c>
      <c r="F86" s="106">
        <v>236.8116</v>
      </c>
    </row>
    <row r="87" spans="1:7" x14ac:dyDescent="0.2">
      <c r="A87" s="115">
        <v>34943</v>
      </c>
      <c r="B87" s="106">
        <v>110.443</v>
      </c>
      <c r="C87" s="106">
        <v>149.86109999999999</v>
      </c>
      <c r="D87" s="106">
        <v>125.64919999999999</v>
      </c>
      <c r="E87" s="106">
        <v>224.08099999999999</v>
      </c>
      <c r="F87" s="106">
        <v>241.71010000000001</v>
      </c>
    </row>
    <row r="88" spans="1:7" x14ac:dyDescent="0.2">
      <c r="A88" s="116">
        <v>34973</v>
      </c>
      <c r="B88" s="106">
        <v>115.4333</v>
      </c>
      <c r="C88" s="106">
        <v>150.25630000000001</v>
      </c>
      <c r="D88" s="106">
        <v>125.38639999999999</v>
      </c>
      <c r="E88" s="106">
        <v>237.8974</v>
      </c>
      <c r="F88" s="106">
        <v>246.68340000000001</v>
      </c>
    </row>
    <row r="89" spans="1:7" x14ac:dyDescent="0.2">
      <c r="A89" s="118">
        <v>35004</v>
      </c>
      <c r="B89" s="106">
        <v>128.87889999999999</v>
      </c>
      <c r="C89" s="106">
        <v>150.35810000000001</v>
      </c>
      <c r="D89" s="106">
        <v>125.5322</v>
      </c>
      <c r="E89" s="106">
        <v>272.28910000000002</v>
      </c>
      <c r="F89" s="106">
        <v>252.7662</v>
      </c>
    </row>
    <row r="90" spans="1:7" x14ac:dyDescent="0.2">
      <c r="A90" s="119">
        <v>35034</v>
      </c>
      <c r="B90" s="106">
        <v>124.5419</v>
      </c>
      <c r="C90" s="106">
        <v>150.5917</v>
      </c>
      <c r="D90" s="106">
        <v>126.0218</v>
      </c>
      <c r="E90" s="106">
        <v>272.33530000000002</v>
      </c>
      <c r="F90" s="106">
        <v>261.00139999999999</v>
      </c>
      <c r="G90" s="104">
        <f>AVERAGE(B79:B90)</f>
        <v>121.12474999999999</v>
      </c>
    </row>
    <row r="91" spans="1:7" x14ac:dyDescent="0.2">
      <c r="A91" s="105">
        <v>35065</v>
      </c>
      <c r="B91" s="106">
        <v>118.05200000000001</v>
      </c>
      <c r="C91" s="106">
        <v>151.54599999999999</v>
      </c>
      <c r="D91" s="106">
        <v>126.5378</v>
      </c>
      <c r="E91" s="106">
        <v>266.8279</v>
      </c>
      <c r="F91" s="106">
        <v>270.38420000000002</v>
      </c>
    </row>
    <row r="92" spans="1:7" x14ac:dyDescent="0.2">
      <c r="A92" s="107">
        <v>35096</v>
      </c>
      <c r="B92" s="106">
        <v>115.8686</v>
      </c>
      <c r="C92" s="106">
        <v>152.34129999999999</v>
      </c>
      <c r="D92" s="106">
        <v>126.6328</v>
      </c>
      <c r="E92" s="106">
        <v>266.8066</v>
      </c>
      <c r="F92" s="106">
        <v>276.69490000000002</v>
      </c>
    </row>
    <row r="93" spans="1:7" x14ac:dyDescent="0.2">
      <c r="A93" s="108">
        <v>35125</v>
      </c>
      <c r="B93" s="106">
        <v>114.914</v>
      </c>
      <c r="C93" s="106">
        <v>153.0736</v>
      </c>
      <c r="D93" s="106">
        <v>126.696</v>
      </c>
      <c r="E93" s="106">
        <v>269.27409999999998</v>
      </c>
      <c r="F93" s="106">
        <v>282.786</v>
      </c>
    </row>
    <row r="94" spans="1:7" x14ac:dyDescent="0.2">
      <c r="A94" s="109">
        <v>35156</v>
      </c>
      <c r="B94" s="106">
        <v>110.4851</v>
      </c>
      <c r="C94" s="106">
        <v>153.8698</v>
      </c>
      <c r="D94" s="106">
        <v>127.05889999999999</v>
      </c>
      <c r="E94" s="106">
        <v>265.63690000000003</v>
      </c>
      <c r="F94" s="106">
        <v>290.82490000000001</v>
      </c>
    </row>
    <row r="95" spans="1:7" x14ac:dyDescent="0.2">
      <c r="A95" s="110">
        <v>35186</v>
      </c>
      <c r="B95" s="106">
        <v>107.9884</v>
      </c>
      <c r="C95" s="106">
        <v>154.37110000000001</v>
      </c>
      <c r="D95" s="106">
        <v>127.4546</v>
      </c>
      <c r="E95" s="106">
        <v>264.32850000000002</v>
      </c>
      <c r="F95" s="106">
        <v>296.1259</v>
      </c>
    </row>
    <row r="96" spans="1:7" x14ac:dyDescent="0.2">
      <c r="A96" s="111">
        <v>35217</v>
      </c>
      <c r="B96" s="106">
        <v>107.85</v>
      </c>
      <c r="C96" s="106">
        <v>154.63679999999999</v>
      </c>
      <c r="D96" s="106">
        <v>127.61669999999999</v>
      </c>
      <c r="E96" s="106">
        <v>268.16829999999999</v>
      </c>
      <c r="F96" s="106">
        <v>300.9479</v>
      </c>
    </row>
    <row r="97" spans="1:7" x14ac:dyDescent="0.2">
      <c r="A97" s="113">
        <v>35247</v>
      </c>
      <c r="B97" s="106">
        <v>107.646</v>
      </c>
      <c r="C97" s="106">
        <v>154.8081</v>
      </c>
      <c r="D97" s="106">
        <v>127.55159999999999</v>
      </c>
      <c r="E97" s="106">
        <v>271.02690000000001</v>
      </c>
      <c r="F97" s="106">
        <v>305.226</v>
      </c>
    </row>
    <row r="98" spans="1:7" x14ac:dyDescent="0.2">
      <c r="A98" s="114">
        <v>35278</v>
      </c>
      <c r="B98" s="106">
        <v>105.21599999999999</v>
      </c>
      <c r="C98" s="106">
        <v>155.34710000000001</v>
      </c>
      <c r="D98" s="106">
        <v>127.38939999999999</v>
      </c>
      <c r="E98" s="106">
        <v>267.15859999999998</v>
      </c>
      <c r="F98" s="106">
        <v>309.28280000000001</v>
      </c>
    </row>
    <row r="99" spans="1:7" x14ac:dyDescent="0.2">
      <c r="A99" s="115">
        <v>35309</v>
      </c>
      <c r="B99" s="106">
        <v>104.1906</v>
      </c>
      <c r="C99" s="106">
        <v>155.9588</v>
      </c>
      <c r="D99" s="106">
        <v>127.6349</v>
      </c>
      <c r="E99" s="106">
        <v>268.24650000000003</v>
      </c>
      <c r="F99" s="106">
        <v>314.22789999999998</v>
      </c>
    </row>
    <row r="100" spans="1:7" x14ac:dyDescent="0.2">
      <c r="A100" s="116">
        <v>35339</v>
      </c>
      <c r="B100" s="106">
        <v>104.9181</v>
      </c>
      <c r="C100" s="106">
        <v>156.35579999999999</v>
      </c>
      <c r="D100" s="106">
        <v>127.8416</v>
      </c>
      <c r="E100" s="106">
        <v>273.23840000000001</v>
      </c>
      <c r="F100" s="106">
        <v>318.14999999999998</v>
      </c>
    </row>
    <row r="101" spans="1:7" x14ac:dyDescent="0.2">
      <c r="A101" s="118">
        <v>35370</v>
      </c>
      <c r="B101" s="106">
        <v>106.83450000000001</v>
      </c>
      <c r="C101" s="106">
        <v>156.65020000000001</v>
      </c>
      <c r="D101" s="106">
        <v>127.67700000000001</v>
      </c>
      <c r="E101" s="106">
        <v>281.55099999999999</v>
      </c>
      <c r="F101" s="106">
        <v>322.97039999999998</v>
      </c>
    </row>
    <row r="102" spans="1:7" x14ac:dyDescent="0.2">
      <c r="A102" s="119">
        <v>35400</v>
      </c>
      <c r="B102" s="106">
        <v>102.7837</v>
      </c>
      <c r="C102" s="106">
        <v>156.9222</v>
      </c>
      <c r="D102" s="106">
        <v>128.1284</v>
      </c>
      <c r="E102" s="106">
        <v>280.05059999999997</v>
      </c>
      <c r="F102" s="106">
        <v>333.31130000000002</v>
      </c>
      <c r="G102" s="104">
        <f>AVERAGE(B91:B102)</f>
        <v>108.89558333333332</v>
      </c>
    </row>
    <row r="103" spans="1:7" x14ac:dyDescent="0.2">
      <c r="A103" s="105">
        <v>35431</v>
      </c>
      <c r="B103" s="106">
        <v>99.484099999999998</v>
      </c>
      <c r="C103" s="106">
        <v>157.476</v>
      </c>
      <c r="D103" s="106">
        <v>128.74529999999999</v>
      </c>
      <c r="E103" s="106">
        <v>278.38659999999999</v>
      </c>
      <c r="F103" s="106">
        <v>341.88240000000002</v>
      </c>
    </row>
    <row r="104" spans="1:7" x14ac:dyDescent="0.2">
      <c r="A104" s="107">
        <v>35462</v>
      </c>
      <c r="B104" s="106">
        <v>97.170500000000004</v>
      </c>
      <c r="C104" s="106">
        <v>158.1789</v>
      </c>
      <c r="D104" s="106">
        <v>129.59059999999999</v>
      </c>
      <c r="E104" s="106">
        <v>277.06049999999999</v>
      </c>
      <c r="F104" s="106">
        <v>347.62759999999997</v>
      </c>
    </row>
    <row r="105" spans="1:7" x14ac:dyDescent="0.2">
      <c r="A105" s="108">
        <v>35490</v>
      </c>
      <c r="B105" s="106">
        <v>97.935400000000001</v>
      </c>
      <c r="C105" s="106">
        <v>158.37110000000001</v>
      </c>
      <c r="D105" s="106">
        <v>129.92939999999999</v>
      </c>
      <c r="E105" s="106">
        <v>283.11180000000002</v>
      </c>
      <c r="F105" s="106">
        <v>351.95389999999998</v>
      </c>
    </row>
    <row r="106" spans="1:7" x14ac:dyDescent="0.2">
      <c r="A106" s="109">
        <v>35521</v>
      </c>
      <c r="B106" s="106">
        <v>96.216700000000003</v>
      </c>
      <c r="C106" s="106">
        <v>158.75380000000001</v>
      </c>
      <c r="D106" s="106">
        <v>130.17939999999999</v>
      </c>
      <c r="E106" s="106">
        <v>281.01049999999998</v>
      </c>
      <c r="F106" s="106">
        <v>355.75630000000001</v>
      </c>
    </row>
    <row r="107" spans="1:7" x14ac:dyDescent="0.2">
      <c r="A107" s="110">
        <v>35551</v>
      </c>
      <c r="B107" s="106">
        <v>95.600899999999996</v>
      </c>
      <c r="C107" s="106">
        <v>158.8229</v>
      </c>
      <c r="D107" s="106">
        <v>129.92250000000001</v>
      </c>
      <c r="E107" s="106">
        <v>281.08159999999998</v>
      </c>
      <c r="F107" s="106">
        <v>359.00310000000002</v>
      </c>
    </row>
    <row r="108" spans="1:7" x14ac:dyDescent="0.2">
      <c r="A108" s="111">
        <v>35582</v>
      </c>
      <c r="B108" s="106">
        <v>95.435299999999998</v>
      </c>
      <c r="C108" s="106">
        <v>159.1473</v>
      </c>
      <c r="D108" s="106">
        <v>129.934</v>
      </c>
      <c r="E108" s="106">
        <v>282.53230000000002</v>
      </c>
      <c r="F108" s="106">
        <v>362.1884</v>
      </c>
    </row>
    <row r="109" spans="1:7" x14ac:dyDescent="0.2">
      <c r="A109" s="113">
        <v>35612</v>
      </c>
      <c r="B109" s="106">
        <v>93.512900000000002</v>
      </c>
      <c r="C109" s="106">
        <v>159.22980000000001</v>
      </c>
      <c r="D109" s="106">
        <v>130.52170000000001</v>
      </c>
      <c r="E109" s="106">
        <v>280.37060000000002</v>
      </c>
      <c r="F109" s="106">
        <v>365.34370000000001</v>
      </c>
    </row>
    <row r="110" spans="1:7" x14ac:dyDescent="0.2">
      <c r="A110" s="114">
        <v>35643</v>
      </c>
      <c r="B110" s="106">
        <v>91.187200000000004</v>
      </c>
      <c r="C110" s="106">
        <v>159.6549</v>
      </c>
      <c r="D110" s="106">
        <v>131.31450000000001</v>
      </c>
      <c r="E110" s="106">
        <v>276.7654</v>
      </c>
      <c r="F110" s="106">
        <v>368.59219999999999</v>
      </c>
    </row>
    <row r="111" spans="1:7" x14ac:dyDescent="0.2">
      <c r="A111" s="115">
        <v>35674</v>
      </c>
      <c r="B111" s="106">
        <v>90.254400000000004</v>
      </c>
      <c r="C111" s="106">
        <v>160.2276</v>
      </c>
      <c r="D111" s="106">
        <v>131.42359999999999</v>
      </c>
      <c r="E111" s="106">
        <v>276.584</v>
      </c>
      <c r="F111" s="106">
        <v>373.18299999999999</v>
      </c>
    </row>
    <row r="112" spans="1:7" x14ac:dyDescent="0.2">
      <c r="A112" s="116">
        <v>35704</v>
      </c>
      <c r="B112" s="106">
        <v>89.975300000000004</v>
      </c>
      <c r="C112" s="106">
        <v>160.4906</v>
      </c>
      <c r="D112" s="106">
        <v>131.54300000000001</v>
      </c>
      <c r="E112" s="106">
        <v>277.72890000000001</v>
      </c>
      <c r="F112" s="106">
        <v>376.1653</v>
      </c>
    </row>
    <row r="113" spans="1:7" x14ac:dyDescent="0.2">
      <c r="A113" s="118">
        <v>35735</v>
      </c>
      <c r="B113" s="106">
        <v>93.8904</v>
      </c>
      <c r="C113" s="106">
        <v>160.44569999999999</v>
      </c>
      <c r="D113" s="106">
        <v>132.1636</v>
      </c>
      <c r="E113" s="106">
        <v>294.52120000000002</v>
      </c>
      <c r="F113" s="106">
        <v>380.37349999999998</v>
      </c>
    </row>
    <row r="114" spans="1:7" x14ac:dyDescent="0.2">
      <c r="A114" s="119">
        <v>35765</v>
      </c>
      <c r="B114" s="106">
        <v>89.588499999999996</v>
      </c>
      <c r="C114" s="106">
        <v>160.58760000000001</v>
      </c>
      <c r="D114" s="106">
        <v>134.27930000000001</v>
      </c>
      <c r="E114" s="106">
        <v>289.26979999999998</v>
      </c>
      <c r="F114" s="106">
        <v>385.70280000000002</v>
      </c>
      <c r="G114" s="104">
        <f>AVERAGE(B103:B114)</f>
        <v>94.187633333333338</v>
      </c>
    </row>
    <row r="115" spans="1:7" x14ac:dyDescent="0.2">
      <c r="A115" s="105">
        <v>35796</v>
      </c>
      <c r="B115" s="106">
        <v>87.470600000000005</v>
      </c>
      <c r="C115" s="106">
        <v>161.07990000000001</v>
      </c>
      <c r="D115" s="106">
        <v>135.74160000000001</v>
      </c>
      <c r="E115" s="106">
        <v>290.83420000000001</v>
      </c>
      <c r="F115" s="106">
        <v>394.09429999999998</v>
      </c>
    </row>
    <row r="116" spans="1:7" x14ac:dyDescent="0.2">
      <c r="A116" s="107">
        <v>35827</v>
      </c>
      <c r="B116" s="106">
        <v>89.932699999999997</v>
      </c>
      <c r="C116" s="106">
        <v>161.56890000000001</v>
      </c>
      <c r="D116" s="106">
        <v>135.13399999999999</v>
      </c>
      <c r="E116" s="106">
        <v>301.96269999999998</v>
      </c>
      <c r="F116" s="106">
        <v>400.99380000000002</v>
      </c>
    </row>
    <row r="117" spans="1:7" x14ac:dyDescent="0.2">
      <c r="A117" s="108">
        <v>35855</v>
      </c>
      <c r="B117" s="106">
        <v>90.045699999999997</v>
      </c>
      <c r="C117" s="106">
        <v>161.952</v>
      </c>
      <c r="D117" s="106">
        <v>134.90989999999999</v>
      </c>
      <c r="E117" s="106">
        <v>304.66480000000001</v>
      </c>
      <c r="F117" s="106">
        <v>405.69110000000001</v>
      </c>
    </row>
    <row r="118" spans="1:7" x14ac:dyDescent="0.2">
      <c r="A118" s="109">
        <v>35886</v>
      </c>
      <c r="B118" s="106">
        <v>88.765699999999995</v>
      </c>
      <c r="C118" s="106">
        <v>162.26310000000001</v>
      </c>
      <c r="D118" s="106">
        <v>134.74860000000001</v>
      </c>
      <c r="E118" s="106">
        <v>302.21159999999998</v>
      </c>
      <c r="F118" s="106">
        <v>409.48680000000002</v>
      </c>
    </row>
    <row r="119" spans="1:7" x14ac:dyDescent="0.2">
      <c r="A119" s="110">
        <v>35916</v>
      </c>
      <c r="B119" s="106">
        <v>88.776700000000005</v>
      </c>
      <c r="C119" s="106">
        <v>162.53700000000001</v>
      </c>
      <c r="D119" s="106">
        <v>134.86320000000001</v>
      </c>
      <c r="E119" s="106">
        <v>304.38040000000001</v>
      </c>
      <c r="F119" s="106">
        <v>412.74860000000001</v>
      </c>
    </row>
    <row r="120" spans="1:7" x14ac:dyDescent="0.2">
      <c r="A120" s="111">
        <v>35947</v>
      </c>
      <c r="B120" s="106">
        <v>90.867099999999994</v>
      </c>
      <c r="C120" s="106">
        <v>162.8006</v>
      </c>
      <c r="D120" s="106">
        <v>135.51519999999999</v>
      </c>
      <c r="E120" s="106">
        <v>316.25549999999998</v>
      </c>
      <c r="F120" s="106">
        <v>417.62709999999998</v>
      </c>
    </row>
    <row r="121" spans="1:7" x14ac:dyDescent="0.2">
      <c r="A121" s="113">
        <v>35977</v>
      </c>
      <c r="B121" s="106">
        <v>90.105500000000006</v>
      </c>
      <c r="C121" s="106">
        <v>162.81739999999999</v>
      </c>
      <c r="D121" s="106">
        <v>135.5094</v>
      </c>
      <c r="E121" s="106">
        <v>316.57549999999998</v>
      </c>
      <c r="F121" s="106">
        <v>421.65410000000003</v>
      </c>
    </row>
    <row r="122" spans="1:7" x14ac:dyDescent="0.2">
      <c r="A122" s="114">
        <v>36008</v>
      </c>
      <c r="B122" s="106">
        <v>92.7179</v>
      </c>
      <c r="C122" s="106">
        <v>163.06639999999999</v>
      </c>
      <c r="D122" s="106">
        <v>135.85409999999999</v>
      </c>
      <c r="E122" s="106">
        <v>329.21859999999998</v>
      </c>
      <c r="F122" s="106">
        <v>425.70760000000001</v>
      </c>
    </row>
    <row r="123" spans="1:7" x14ac:dyDescent="0.2">
      <c r="A123" s="115">
        <v>36039</v>
      </c>
      <c r="B123" s="106">
        <v>101.5012</v>
      </c>
      <c r="C123" s="106">
        <v>163.46109999999999</v>
      </c>
      <c r="D123" s="106">
        <v>135.0488</v>
      </c>
      <c r="E123" s="106">
        <v>363.20139999999998</v>
      </c>
      <c r="F123" s="106">
        <v>432.6121</v>
      </c>
    </row>
    <row r="124" spans="1:7" x14ac:dyDescent="0.2">
      <c r="A124" s="116">
        <v>36069</v>
      </c>
      <c r="B124" s="106">
        <v>100.4697</v>
      </c>
      <c r="C124" s="106">
        <v>163.84</v>
      </c>
      <c r="D124" s="106">
        <v>133.98689999999999</v>
      </c>
      <c r="E124" s="106">
        <v>360.9572</v>
      </c>
      <c r="F124" s="106">
        <v>438.81130000000002</v>
      </c>
    </row>
    <row r="125" spans="1:7" x14ac:dyDescent="0.2">
      <c r="A125" s="118">
        <v>36100</v>
      </c>
      <c r="B125" s="106">
        <v>97.078800000000001</v>
      </c>
      <c r="C125" s="106">
        <v>163.87459999999999</v>
      </c>
      <c r="D125" s="106">
        <v>134.0692</v>
      </c>
      <c r="E125" s="106">
        <v>355.09679999999997</v>
      </c>
      <c r="F125" s="106">
        <v>446.58240000000001</v>
      </c>
    </row>
    <row r="126" spans="1:7" x14ac:dyDescent="0.2">
      <c r="A126" s="119">
        <v>36130</v>
      </c>
      <c r="B126" s="106">
        <v>94.310599999999994</v>
      </c>
      <c r="C126" s="106">
        <v>163.89259999999999</v>
      </c>
      <c r="D126" s="106">
        <v>133.71100000000001</v>
      </c>
      <c r="E126" s="106">
        <v>352.40219999999999</v>
      </c>
      <c r="F126" s="106">
        <v>457.47879999999998</v>
      </c>
      <c r="G126" s="104">
        <f>AVERAGE(B115:B126)</f>
        <v>92.670183333333341</v>
      </c>
    </row>
    <row r="127" spans="1:7" x14ac:dyDescent="0.2">
      <c r="A127" s="105">
        <v>36161</v>
      </c>
      <c r="B127" s="106">
        <v>93.653899999999993</v>
      </c>
      <c r="C127" s="106">
        <v>164.19</v>
      </c>
      <c r="D127" s="106">
        <v>134.208</v>
      </c>
      <c r="E127" s="106">
        <v>359.47</v>
      </c>
      <c r="F127" s="106">
        <v>469.03140000000002</v>
      </c>
    </row>
    <row r="128" spans="1:7" x14ac:dyDescent="0.2">
      <c r="A128" s="107">
        <v>36192</v>
      </c>
      <c r="B128" s="106">
        <v>90.929100000000005</v>
      </c>
      <c r="C128" s="106">
        <v>164.48159999999999</v>
      </c>
      <c r="D128" s="106">
        <v>135.34960000000001</v>
      </c>
      <c r="E128" s="106">
        <v>356.07740000000001</v>
      </c>
      <c r="F128" s="106">
        <v>475.3347</v>
      </c>
    </row>
    <row r="129" spans="1:7" x14ac:dyDescent="0.2">
      <c r="A129" s="108">
        <v>36220</v>
      </c>
      <c r="B129" s="106">
        <v>87.624899999999997</v>
      </c>
      <c r="C129" s="106">
        <v>164.88749999999999</v>
      </c>
      <c r="D129" s="106">
        <v>136.0829</v>
      </c>
      <c r="E129" s="106">
        <v>347.3424</v>
      </c>
      <c r="F129" s="106">
        <v>479.75080000000003</v>
      </c>
    </row>
    <row r="130" spans="1:7" x14ac:dyDescent="0.2">
      <c r="A130" s="109">
        <v>36251</v>
      </c>
      <c r="B130" s="106">
        <v>84.548199999999994</v>
      </c>
      <c r="C130" s="106">
        <v>165.8297</v>
      </c>
      <c r="D130" s="106">
        <v>135.8997</v>
      </c>
      <c r="E130" s="106">
        <v>335.84910000000002</v>
      </c>
      <c r="F130" s="106">
        <v>484.15370000000001</v>
      </c>
    </row>
    <row r="131" spans="1:7" x14ac:dyDescent="0.2">
      <c r="A131" s="110">
        <v>36281</v>
      </c>
      <c r="B131" s="106">
        <v>83.189899999999994</v>
      </c>
      <c r="C131" s="106">
        <v>165.72839999999999</v>
      </c>
      <c r="D131" s="106">
        <v>135.99160000000001</v>
      </c>
      <c r="E131" s="106">
        <v>332.87150000000003</v>
      </c>
      <c r="F131" s="106">
        <v>487.06619999999998</v>
      </c>
    </row>
    <row r="132" spans="1:7" x14ac:dyDescent="0.2">
      <c r="A132" s="111">
        <v>36312</v>
      </c>
      <c r="B132" s="106">
        <v>83.994900000000001</v>
      </c>
      <c r="C132" s="106">
        <v>165.71969999999999</v>
      </c>
      <c r="D132" s="106">
        <v>136.3673</v>
      </c>
      <c r="E132" s="106">
        <v>339.25029999999998</v>
      </c>
      <c r="F132" s="106">
        <v>490.26639999999998</v>
      </c>
    </row>
    <row r="133" spans="1:7" x14ac:dyDescent="0.2">
      <c r="A133" s="113">
        <v>36342</v>
      </c>
      <c r="B133" s="106">
        <v>81.918599999999998</v>
      </c>
      <c r="C133" s="106">
        <v>166.04490000000001</v>
      </c>
      <c r="D133" s="106">
        <v>136.6302</v>
      </c>
      <c r="E133" s="106">
        <v>333.0403</v>
      </c>
      <c r="F133" s="106">
        <v>493.50659999999999</v>
      </c>
    </row>
    <row r="134" spans="1:7" x14ac:dyDescent="0.2">
      <c r="A134" s="114">
        <v>36373</v>
      </c>
      <c r="B134" s="106">
        <v>82.166499999999999</v>
      </c>
      <c r="C134" s="106">
        <v>166.51150000000001</v>
      </c>
      <c r="D134" s="106">
        <v>136.28559999999999</v>
      </c>
      <c r="E134" s="106">
        <v>334.14179999999999</v>
      </c>
      <c r="F134" s="106">
        <v>496.28429999999997</v>
      </c>
    </row>
    <row r="135" spans="1:7" x14ac:dyDescent="0.2">
      <c r="A135" s="115">
        <v>36404</v>
      </c>
      <c r="B135" s="106">
        <v>81.272300000000001</v>
      </c>
      <c r="C135" s="106">
        <v>167.3699</v>
      </c>
      <c r="D135" s="106">
        <v>136.3263</v>
      </c>
      <c r="E135" s="106">
        <v>332.08640000000003</v>
      </c>
      <c r="F135" s="106">
        <v>501.0797</v>
      </c>
    </row>
    <row r="136" spans="1:7" x14ac:dyDescent="0.2">
      <c r="A136" s="116">
        <v>36434</v>
      </c>
      <c r="B136" s="106">
        <v>82.761899999999997</v>
      </c>
      <c r="C136" s="106">
        <v>167.70480000000001</v>
      </c>
      <c r="D136" s="106">
        <v>136.1506</v>
      </c>
      <c r="E136" s="106">
        <v>339.19869999999997</v>
      </c>
      <c r="F136" s="106">
        <v>504.25330000000002</v>
      </c>
    </row>
    <row r="137" spans="1:7" x14ac:dyDescent="0.2">
      <c r="A137" s="118">
        <v>36465</v>
      </c>
      <c r="B137" s="106">
        <v>80.865200000000002</v>
      </c>
      <c r="C137" s="106">
        <v>167.74180000000001</v>
      </c>
      <c r="D137" s="106">
        <v>136.41130000000001</v>
      </c>
      <c r="E137" s="106">
        <v>334.93860000000001</v>
      </c>
      <c r="F137" s="106">
        <v>508.73770000000002</v>
      </c>
    </row>
    <row r="138" spans="1:7" x14ac:dyDescent="0.2">
      <c r="A138" s="119">
        <v>36495</v>
      </c>
      <c r="B138" s="106">
        <v>80.132199999999997</v>
      </c>
      <c r="C138" s="106">
        <v>167.9418</v>
      </c>
      <c r="D138" s="106">
        <v>136.37809999999999</v>
      </c>
      <c r="E138" s="106">
        <v>334.74770000000001</v>
      </c>
      <c r="F138" s="106">
        <v>513.83410000000003</v>
      </c>
      <c r="G138" s="104">
        <f>AVERAGE(B127:B138)</f>
        <v>84.42146666666666</v>
      </c>
    </row>
    <row r="139" spans="1:7" x14ac:dyDescent="0.2">
      <c r="A139" s="105">
        <v>36526</v>
      </c>
      <c r="B139" s="106">
        <v>79.868499999999997</v>
      </c>
      <c r="C139" s="106">
        <v>168.43780000000001</v>
      </c>
      <c r="D139" s="106">
        <v>136.33770000000001</v>
      </c>
      <c r="E139" s="106">
        <v>337.02980000000002</v>
      </c>
      <c r="F139" s="106">
        <v>520.73360000000002</v>
      </c>
    </row>
    <row r="140" spans="1:7" x14ac:dyDescent="0.2">
      <c r="A140" s="107">
        <v>36557</v>
      </c>
      <c r="B140" s="106">
        <v>79.023700000000005</v>
      </c>
      <c r="C140" s="106">
        <v>169.4145</v>
      </c>
      <c r="D140" s="106">
        <v>136.88730000000001</v>
      </c>
      <c r="E140" s="106">
        <v>335.83159999999998</v>
      </c>
      <c r="F140" s="106">
        <v>525.35270000000003</v>
      </c>
    </row>
    <row r="141" spans="1:7" x14ac:dyDescent="0.2">
      <c r="A141" s="108">
        <v>36586</v>
      </c>
      <c r="B141" s="106">
        <v>77.713200000000001</v>
      </c>
      <c r="C141" s="106">
        <v>170.3468</v>
      </c>
      <c r="D141" s="106">
        <v>136.98410000000001</v>
      </c>
      <c r="E141" s="106">
        <v>330.50909999999999</v>
      </c>
      <c r="F141" s="106">
        <v>528.26520000000005</v>
      </c>
    </row>
    <row r="142" spans="1:7" x14ac:dyDescent="0.2">
      <c r="A142" s="109">
        <v>36617</v>
      </c>
      <c r="B142" s="106">
        <v>77.8553</v>
      </c>
      <c r="C142" s="106">
        <v>170.482</v>
      </c>
      <c r="D142" s="106">
        <v>137.22319999999999</v>
      </c>
      <c r="E142" s="106">
        <v>333.31439999999998</v>
      </c>
      <c r="F142" s="106">
        <v>531.27080000000001</v>
      </c>
    </row>
    <row r="143" spans="1:7" x14ac:dyDescent="0.2">
      <c r="A143" s="110">
        <v>36647</v>
      </c>
      <c r="B143" s="106">
        <v>78.132800000000003</v>
      </c>
      <c r="C143" s="106">
        <v>170.57339999999999</v>
      </c>
      <c r="D143" s="106">
        <v>138.23769999999999</v>
      </c>
      <c r="E143" s="106">
        <v>338.05380000000002</v>
      </c>
      <c r="F143" s="106">
        <v>533.2568</v>
      </c>
    </row>
    <row r="144" spans="1:7" x14ac:dyDescent="0.2">
      <c r="A144" s="111">
        <v>36678</v>
      </c>
      <c r="B144" s="106">
        <v>80.774299999999997</v>
      </c>
      <c r="C144" s="106">
        <v>171.3305</v>
      </c>
      <c r="D144" s="106">
        <v>137.58779999999999</v>
      </c>
      <c r="E144" s="106">
        <v>348.35379999999998</v>
      </c>
      <c r="F144" s="106">
        <v>536.41549999999995</v>
      </c>
    </row>
    <row r="145" spans="1:7" x14ac:dyDescent="0.2">
      <c r="A145" s="113">
        <v>36708</v>
      </c>
      <c r="B145" s="106">
        <v>77.744100000000003</v>
      </c>
      <c r="C145" s="106">
        <v>171.65520000000001</v>
      </c>
      <c r="D145" s="106">
        <v>137.87440000000001</v>
      </c>
      <c r="E145" s="106">
        <v>336.65649999999999</v>
      </c>
      <c r="F145" s="106">
        <v>538.50789999999995</v>
      </c>
    </row>
    <row r="146" spans="1:7" x14ac:dyDescent="0.2">
      <c r="A146" s="114">
        <v>36739</v>
      </c>
      <c r="B146" s="106">
        <v>75.580399999999997</v>
      </c>
      <c r="C146" s="106">
        <v>171.79929999999999</v>
      </c>
      <c r="D146" s="106">
        <v>138.41849999999999</v>
      </c>
      <c r="E146" s="106">
        <v>330.10739999999998</v>
      </c>
      <c r="F146" s="106">
        <v>541.46699999999998</v>
      </c>
    </row>
    <row r="147" spans="1:7" x14ac:dyDescent="0.2">
      <c r="A147" s="115">
        <v>36770</v>
      </c>
      <c r="B147" s="106">
        <v>75.5518</v>
      </c>
      <c r="C147" s="106">
        <v>172.83930000000001</v>
      </c>
      <c r="D147" s="106">
        <v>139.00360000000001</v>
      </c>
      <c r="E147" s="106">
        <v>331.78910000000002</v>
      </c>
      <c r="F147" s="106">
        <v>545.42240000000004</v>
      </c>
    </row>
    <row r="148" spans="1:7" x14ac:dyDescent="0.2">
      <c r="A148" s="116">
        <v>36800</v>
      </c>
      <c r="B148" s="106">
        <v>76.336799999999997</v>
      </c>
      <c r="C148" s="106">
        <v>173.06780000000001</v>
      </c>
      <c r="D148" s="106">
        <v>139.54519999999999</v>
      </c>
      <c r="E148" s="106">
        <v>338.41289999999998</v>
      </c>
      <c r="F148" s="106">
        <v>549.17819999999995</v>
      </c>
    </row>
    <row r="149" spans="1:7" x14ac:dyDescent="0.2">
      <c r="A149" s="118">
        <v>36831</v>
      </c>
      <c r="B149" s="106">
        <v>75.606300000000005</v>
      </c>
      <c r="C149" s="106">
        <v>173.27869999999999</v>
      </c>
      <c r="D149" s="106">
        <v>139.8648</v>
      </c>
      <c r="E149" s="106">
        <v>338.40219999999999</v>
      </c>
      <c r="F149" s="106">
        <v>553.87379999999996</v>
      </c>
    </row>
    <row r="150" spans="1:7" x14ac:dyDescent="0.2">
      <c r="A150" s="119">
        <v>36861</v>
      </c>
      <c r="B150" s="106">
        <v>74.387100000000004</v>
      </c>
      <c r="C150" s="106">
        <v>173.32470000000001</v>
      </c>
      <c r="D150" s="106">
        <v>139.57820000000001</v>
      </c>
      <c r="E150" s="106">
        <v>335.77120000000002</v>
      </c>
      <c r="F150" s="106">
        <v>559.87009999999998</v>
      </c>
      <c r="G150" s="104">
        <f>AVERAGE(B139:B150)</f>
        <v>77.381191666666666</v>
      </c>
    </row>
    <row r="151" spans="1:7" x14ac:dyDescent="0.2">
      <c r="A151" s="105">
        <v>36892</v>
      </c>
      <c r="B151" s="106">
        <v>77.097899999999996</v>
      </c>
      <c r="C151" s="106">
        <v>174.27619999999999</v>
      </c>
      <c r="D151" s="106">
        <v>139.31479999999999</v>
      </c>
      <c r="E151" s="106">
        <v>347.36900000000003</v>
      </c>
      <c r="F151" s="106">
        <v>562.97389999999996</v>
      </c>
    </row>
    <row r="152" spans="1:7" x14ac:dyDescent="0.2">
      <c r="A152" s="107">
        <v>36923</v>
      </c>
      <c r="B152" s="106">
        <v>76.765500000000003</v>
      </c>
      <c r="C152" s="106">
        <v>174.8836</v>
      </c>
      <c r="D152" s="106">
        <v>139.52950000000001</v>
      </c>
      <c r="E152" s="106">
        <v>344.9726</v>
      </c>
      <c r="F152" s="106">
        <v>562.60130000000004</v>
      </c>
    </row>
    <row r="153" spans="1:7" x14ac:dyDescent="0.2">
      <c r="A153" s="108">
        <v>36951</v>
      </c>
      <c r="B153" s="106">
        <v>75.353099999999998</v>
      </c>
      <c r="C153" s="106">
        <v>175.25620000000001</v>
      </c>
      <c r="D153" s="106">
        <v>140.31800000000001</v>
      </c>
      <c r="E153" s="106">
        <v>341.9683</v>
      </c>
      <c r="F153" s="106">
        <v>566.16579999999999</v>
      </c>
    </row>
    <row r="154" spans="1:7" x14ac:dyDescent="0.2">
      <c r="A154" s="109">
        <v>36982</v>
      </c>
      <c r="B154" s="106">
        <v>72.851500000000001</v>
      </c>
      <c r="C154" s="106">
        <v>176.02250000000001</v>
      </c>
      <c r="D154" s="106">
        <v>141.00710000000001</v>
      </c>
      <c r="E154" s="106">
        <v>332.46109999999999</v>
      </c>
      <c r="F154" s="106">
        <v>569.02170000000001</v>
      </c>
    </row>
    <row r="155" spans="1:7" x14ac:dyDescent="0.2">
      <c r="A155" s="110">
        <v>37012</v>
      </c>
      <c r="B155" s="106">
        <v>71.222700000000003</v>
      </c>
      <c r="C155" s="106">
        <v>176.5941</v>
      </c>
      <c r="D155" s="106">
        <v>141.21770000000001</v>
      </c>
      <c r="E155" s="106">
        <v>325.20440000000002</v>
      </c>
      <c r="F155" s="106">
        <v>570.32740000000001</v>
      </c>
    </row>
    <row r="156" spans="1:7" x14ac:dyDescent="0.2">
      <c r="A156" s="111">
        <v>37043</v>
      </c>
      <c r="B156" s="106">
        <v>70.543000000000006</v>
      </c>
      <c r="C156" s="106">
        <v>176.8289</v>
      </c>
      <c r="D156" s="106">
        <v>141.63679999999999</v>
      </c>
      <c r="E156" s="106">
        <v>323.39120000000003</v>
      </c>
      <c r="F156" s="106">
        <v>571.67639999999994</v>
      </c>
    </row>
    <row r="157" spans="1:7" x14ac:dyDescent="0.2">
      <c r="A157" s="113">
        <v>37073</v>
      </c>
      <c r="B157" s="106">
        <v>70.9602</v>
      </c>
      <c r="C157" s="106">
        <v>176.49850000000001</v>
      </c>
      <c r="D157" s="106">
        <v>141.84129999999999</v>
      </c>
      <c r="E157" s="106">
        <v>325.5351</v>
      </c>
      <c r="F157" s="106">
        <v>570.19100000000003</v>
      </c>
    </row>
    <row r="158" spans="1:7" x14ac:dyDescent="0.2">
      <c r="A158" s="114">
        <v>37104</v>
      </c>
      <c r="B158" s="106">
        <v>70.710400000000007</v>
      </c>
      <c r="C158" s="106">
        <v>176.57089999999999</v>
      </c>
      <c r="D158" s="106">
        <v>141.11680000000001</v>
      </c>
      <c r="E158" s="106">
        <v>324.5111</v>
      </c>
      <c r="F158" s="106">
        <v>573.5693</v>
      </c>
    </row>
    <row r="159" spans="1:7" x14ac:dyDescent="0.2">
      <c r="A159" s="115">
        <v>37135</v>
      </c>
      <c r="B159" s="106">
        <v>72.3001</v>
      </c>
      <c r="C159" s="106">
        <v>177.2809</v>
      </c>
      <c r="D159" s="106">
        <v>141.15520000000001</v>
      </c>
      <c r="E159" s="106">
        <v>333.64499999999998</v>
      </c>
      <c r="F159" s="106">
        <v>578.90859999999998</v>
      </c>
    </row>
    <row r="160" spans="1:7" x14ac:dyDescent="0.2">
      <c r="A160" s="116">
        <v>37165</v>
      </c>
      <c r="B160" s="106">
        <v>71.529700000000005</v>
      </c>
      <c r="C160" s="106">
        <v>176.9196</v>
      </c>
      <c r="D160" s="106">
        <v>141.5085</v>
      </c>
      <c r="E160" s="106">
        <v>333.09039999999999</v>
      </c>
      <c r="F160" s="106">
        <v>581.52499999999998</v>
      </c>
    </row>
    <row r="161" spans="1:7" x14ac:dyDescent="0.2">
      <c r="A161" s="118">
        <v>37196</v>
      </c>
      <c r="B161" s="106">
        <v>69.989000000000004</v>
      </c>
      <c r="C161" s="106">
        <v>176.65430000000001</v>
      </c>
      <c r="D161" s="106">
        <v>141.61969999999999</v>
      </c>
      <c r="E161" s="106">
        <v>327.89229999999998</v>
      </c>
      <c r="F161" s="106">
        <v>583.71559999999999</v>
      </c>
    </row>
    <row r="162" spans="1:7" x14ac:dyDescent="0.2">
      <c r="A162" s="119">
        <v>37226</v>
      </c>
      <c r="B162" s="106">
        <v>69.344099999999997</v>
      </c>
      <c r="C162" s="106">
        <v>176.26320000000001</v>
      </c>
      <c r="D162" s="106">
        <v>141.572</v>
      </c>
      <c r="E162" s="106">
        <v>325.93329999999997</v>
      </c>
      <c r="F162" s="106">
        <v>584.524</v>
      </c>
      <c r="G162" s="104">
        <f>AVERAGE(B151:B162)</f>
        <v>72.388933333333355</v>
      </c>
    </row>
    <row r="163" spans="1:7" x14ac:dyDescent="0.2">
      <c r="A163" s="105">
        <v>37257</v>
      </c>
      <c r="B163" s="106">
        <v>68.507400000000004</v>
      </c>
      <c r="C163" s="106">
        <v>176.73169999999999</v>
      </c>
      <c r="D163" s="106">
        <v>142.27780000000001</v>
      </c>
      <c r="E163" s="106">
        <v>325.72710000000001</v>
      </c>
      <c r="F163" s="106">
        <v>589.91980000000001</v>
      </c>
    </row>
    <row r="164" spans="1:7" x14ac:dyDescent="0.2">
      <c r="A164" s="107">
        <v>37288</v>
      </c>
      <c r="B164" s="106">
        <v>68.140600000000006</v>
      </c>
      <c r="C164" s="106">
        <v>177.5213</v>
      </c>
      <c r="D164" s="106">
        <v>142.90880000000001</v>
      </c>
      <c r="E164" s="106">
        <v>323.7645</v>
      </c>
      <c r="F164" s="106">
        <v>589.54060000000004</v>
      </c>
    </row>
    <row r="165" spans="1:7" x14ac:dyDescent="0.2">
      <c r="A165" s="108">
        <v>37316</v>
      </c>
      <c r="B165" s="106">
        <v>67.946200000000005</v>
      </c>
      <c r="C165" s="106">
        <v>178.29050000000001</v>
      </c>
      <c r="D165" s="106">
        <v>142.8082</v>
      </c>
      <c r="E165" s="106">
        <v>322.86500000000001</v>
      </c>
      <c r="F165" s="106">
        <v>592.55619999999999</v>
      </c>
    </row>
    <row r="166" spans="1:7" x14ac:dyDescent="0.2">
      <c r="A166" s="109">
        <v>37347</v>
      </c>
      <c r="B166" s="106">
        <v>68.418400000000005</v>
      </c>
      <c r="C166" s="106">
        <v>179.26140000000001</v>
      </c>
      <c r="D166" s="106">
        <v>142.61369999999999</v>
      </c>
      <c r="E166" s="106">
        <v>324.67110000000002</v>
      </c>
      <c r="F166" s="106">
        <v>595.79300000000001</v>
      </c>
    </row>
    <row r="167" spans="1:7" x14ac:dyDescent="0.2">
      <c r="A167" s="110">
        <v>37377</v>
      </c>
      <c r="B167" s="106">
        <v>71.243600000000001</v>
      </c>
      <c r="C167" s="106">
        <v>179.29640000000001</v>
      </c>
      <c r="D167" s="106">
        <v>142.07050000000001</v>
      </c>
      <c r="E167" s="106">
        <v>337.4067</v>
      </c>
      <c r="F167" s="106">
        <v>597.00059999999996</v>
      </c>
    </row>
    <row r="168" spans="1:7" x14ac:dyDescent="0.2">
      <c r="A168" s="111">
        <v>37408</v>
      </c>
      <c r="B168" s="106">
        <v>73.001499999999993</v>
      </c>
      <c r="C168" s="106">
        <v>179.46960000000001</v>
      </c>
      <c r="D168" s="106">
        <v>141.71770000000001</v>
      </c>
      <c r="E168" s="106">
        <v>346.22059999999999</v>
      </c>
      <c r="F168" s="106">
        <v>599.91139999999996</v>
      </c>
    </row>
    <row r="169" spans="1:7" x14ac:dyDescent="0.2">
      <c r="A169" s="113">
        <v>37438</v>
      </c>
      <c r="B169" s="106">
        <v>73.560599999999994</v>
      </c>
      <c r="C169" s="106">
        <v>179.6593</v>
      </c>
      <c r="D169" s="106">
        <v>141.25120000000001</v>
      </c>
      <c r="E169" s="106">
        <v>348.35379999999998</v>
      </c>
      <c r="F169" s="106">
        <v>601.6336</v>
      </c>
    </row>
    <row r="170" spans="1:7" x14ac:dyDescent="0.2">
      <c r="A170" s="114">
        <v>37469</v>
      </c>
      <c r="B170" s="106">
        <v>73.397999999999996</v>
      </c>
      <c r="C170" s="106">
        <v>180.21019999999999</v>
      </c>
      <c r="D170" s="106">
        <v>141.8646</v>
      </c>
      <c r="E170" s="106">
        <v>349.3494</v>
      </c>
      <c r="F170" s="106">
        <v>603.92110000000002</v>
      </c>
    </row>
    <row r="171" spans="1:7" x14ac:dyDescent="0.2">
      <c r="A171" s="115">
        <v>37500</v>
      </c>
      <c r="B171" s="106">
        <v>74.5501</v>
      </c>
      <c r="C171" s="106">
        <v>180.6737</v>
      </c>
      <c r="D171" s="106">
        <v>142.26390000000001</v>
      </c>
      <c r="E171" s="106">
        <v>357.05399999999997</v>
      </c>
      <c r="F171" s="106">
        <v>607.55359999999996</v>
      </c>
    </row>
    <row r="172" spans="1:7" x14ac:dyDescent="0.2">
      <c r="A172" s="116">
        <v>37530</v>
      </c>
      <c r="B172" s="106">
        <v>74.451599999999999</v>
      </c>
      <c r="C172" s="106">
        <v>181.0001</v>
      </c>
      <c r="D172" s="106">
        <v>142.84180000000001</v>
      </c>
      <c r="E172" s="106">
        <v>358.9597</v>
      </c>
      <c r="F172" s="106">
        <v>610.23140000000001</v>
      </c>
    </row>
    <row r="173" spans="1:7" x14ac:dyDescent="0.2">
      <c r="A173" s="118">
        <v>37561</v>
      </c>
      <c r="B173" s="106">
        <v>75.036299999999997</v>
      </c>
      <c r="C173" s="106">
        <v>181.15430000000001</v>
      </c>
      <c r="D173" s="106">
        <v>142.20400000000001</v>
      </c>
      <c r="E173" s="106">
        <v>362.76749999999998</v>
      </c>
      <c r="F173" s="106">
        <v>615.16679999999997</v>
      </c>
    </row>
    <row r="174" spans="1:7" x14ac:dyDescent="0.2">
      <c r="A174" s="119">
        <v>37591</v>
      </c>
      <c r="B174" s="106">
        <v>74.829099999999997</v>
      </c>
      <c r="C174" s="106">
        <v>181.06630000000001</v>
      </c>
      <c r="D174" s="106">
        <v>141.84129999999999</v>
      </c>
      <c r="E174" s="106">
        <v>362.58980000000003</v>
      </c>
      <c r="F174" s="106">
        <v>617.84460000000001</v>
      </c>
      <c r="G174" s="104">
        <f>AVERAGE(B163:B174)</f>
        <v>71.923616666666675</v>
      </c>
    </row>
    <row r="175" spans="1:7" x14ac:dyDescent="0.2">
      <c r="A175" s="105">
        <v>37622</v>
      </c>
      <c r="B175" s="106">
        <v>78.094399999999993</v>
      </c>
      <c r="C175" s="106">
        <v>182.00190000000001</v>
      </c>
      <c r="D175" s="106">
        <v>141.10589999999999</v>
      </c>
      <c r="E175" s="106">
        <v>376.02929999999998</v>
      </c>
      <c r="F175" s="106">
        <v>620.34230000000002</v>
      </c>
    </row>
    <row r="176" spans="1:7" x14ac:dyDescent="0.2">
      <c r="A176" s="107">
        <v>37653</v>
      </c>
      <c r="B176" s="106">
        <v>81.008099999999999</v>
      </c>
      <c r="C176" s="106">
        <v>183.2808</v>
      </c>
      <c r="D176" s="106">
        <v>141.06829999999999</v>
      </c>
      <c r="E176" s="106">
        <v>388.30970000000002</v>
      </c>
      <c r="F176" s="106">
        <v>622.06550000000004</v>
      </c>
    </row>
    <row r="177" spans="1:7" x14ac:dyDescent="0.2">
      <c r="A177" s="108">
        <v>37681</v>
      </c>
      <c r="B177" s="106">
        <v>81.132599999999996</v>
      </c>
      <c r="C177" s="106">
        <v>184.18029999999999</v>
      </c>
      <c r="D177" s="106">
        <v>140.9271</v>
      </c>
      <c r="E177" s="106">
        <v>389.05990000000003</v>
      </c>
      <c r="F177" s="106">
        <v>625.99220000000003</v>
      </c>
    </row>
    <row r="178" spans="1:7" x14ac:dyDescent="0.2">
      <c r="A178" s="109">
        <v>37712</v>
      </c>
      <c r="B178" s="106">
        <v>78.821600000000004</v>
      </c>
      <c r="C178" s="106">
        <v>184.01429999999999</v>
      </c>
      <c r="D178" s="106">
        <v>140.57849999999999</v>
      </c>
      <c r="E178" s="106">
        <v>378.0274</v>
      </c>
      <c r="F178" s="106">
        <v>627.06089999999995</v>
      </c>
    </row>
    <row r="179" spans="1:7" x14ac:dyDescent="0.2">
      <c r="A179" s="110">
        <v>37742</v>
      </c>
      <c r="B179" s="106">
        <v>76.887500000000003</v>
      </c>
      <c r="C179" s="106">
        <v>183.70660000000001</v>
      </c>
      <c r="D179" s="106">
        <v>139.15639999999999</v>
      </c>
      <c r="E179" s="106">
        <v>364.45280000000002</v>
      </c>
      <c r="F179" s="106">
        <v>625.03750000000002</v>
      </c>
    </row>
    <row r="180" spans="1:7" x14ac:dyDescent="0.2">
      <c r="A180" s="111">
        <v>37773</v>
      </c>
      <c r="B180" s="106">
        <v>78.830799999999996</v>
      </c>
      <c r="C180" s="106">
        <v>183.81200000000001</v>
      </c>
      <c r="D180" s="106">
        <v>138.93100000000001</v>
      </c>
      <c r="E180" s="106">
        <v>373.15300000000002</v>
      </c>
      <c r="F180" s="106">
        <v>625.5539</v>
      </c>
    </row>
    <row r="181" spans="1:7" x14ac:dyDescent="0.2">
      <c r="A181" s="113">
        <v>37803</v>
      </c>
      <c r="B181" s="106">
        <v>78.142200000000003</v>
      </c>
      <c r="C181" s="106">
        <v>183.92750000000001</v>
      </c>
      <c r="D181" s="106">
        <v>139.34790000000001</v>
      </c>
      <c r="E181" s="106">
        <v>371.30770000000001</v>
      </c>
      <c r="F181" s="106">
        <v>626.46050000000002</v>
      </c>
    </row>
    <row r="182" spans="1:7" x14ac:dyDescent="0.2">
      <c r="A182" s="114">
        <v>37834</v>
      </c>
      <c r="B182" s="106">
        <v>80.083100000000002</v>
      </c>
      <c r="C182" s="106">
        <v>184.5521</v>
      </c>
      <c r="D182" s="106">
        <v>139.79239999999999</v>
      </c>
      <c r="E182" s="106">
        <v>381.59350000000001</v>
      </c>
      <c r="F182" s="106">
        <v>628.33979999999997</v>
      </c>
    </row>
    <row r="183" spans="1:7" x14ac:dyDescent="0.2">
      <c r="A183" s="115">
        <v>37865</v>
      </c>
      <c r="B183" s="106">
        <v>81.644300000000001</v>
      </c>
      <c r="C183" s="106">
        <v>185.22669999999999</v>
      </c>
      <c r="D183" s="106">
        <v>139.2637</v>
      </c>
      <c r="E183" s="106">
        <v>388.44839999999999</v>
      </c>
      <c r="F183" s="106">
        <v>632.08029999999997</v>
      </c>
    </row>
    <row r="184" spans="1:7" x14ac:dyDescent="0.2">
      <c r="A184" s="116">
        <v>37895</v>
      </c>
      <c r="B184" s="106">
        <v>83.760400000000004</v>
      </c>
      <c r="C184" s="106">
        <v>185.2406</v>
      </c>
      <c r="D184" s="106">
        <v>138.29150000000001</v>
      </c>
      <c r="E184" s="106">
        <v>397.15570000000002</v>
      </c>
      <c r="F184" s="106">
        <v>634.39790000000005</v>
      </c>
    </row>
    <row r="185" spans="1:7" x14ac:dyDescent="0.2">
      <c r="A185" s="118">
        <v>37926</v>
      </c>
      <c r="B185" s="106">
        <v>82.563599999999994</v>
      </c>
      <c r="C185" s="106">
        <v>185.11070000000001</v>
      </c>
      <c r="D185" s="106">
        <v>138.34780000000001</v>
      </c>
      <c r="E185" s="106">
        <v>395.16820000000001</v>
      </c>
      <c r="F185" s="106">
        <v>639.6635</v>
      </c>
    </row>
    <row r="186" spans="1:7" x14ac:dyDescent="0.2">
      <c r="A186" s="119">
        <v>37956</v>
      </c>
      <c r="B186" s="106">
        <v>83.777199999999993</v>
      </c>
      <c r="C186" s="106">
        <v>185.1799</v>
      </c>
      <c r="D186" s="106">
        <v>137.6241</v>
      </c>
      <c r="E186" s="106">
        <v>400.44439999999997</v>
      </c>
      <c r="F186" s="106">
        <v>642.41340000000002</v>
      </c>
      <c r="G186" s="104">
        <f>AVERAGE(B175:B186)</f>
        <v>80.395483333333331</v>
      </c>
    </row>
    <row r="187" spans="1:7" x14ac:dyDescent="0.2">
      <c r="A187" s="105">
        <v>37987</v>
      </c>
      <c r="B187" s="106">
        <v>81.552400000000006</v>
      </c>
      <c r="C187" s="106">
        <v>186.09889999999999</v>
      </c>
      <c r="D187" s="106">
        <v>137.03919999999999</v>
      </c>
      <c r="E187" s="106">
        <v>388.63679999999999</v>
      </c>
      <c r="F187" s="106">
        <v>646.40610000000004</v>
      </c>
    </row>
    <row r="188" spans="1:7" x14ac:dyDescent="0.2">
      <c r="A188" s="107">
        <v>38018</v>
      </c>
      <c r="B188" s="106">
        <v>81.916200000000003</v>
      </c>
      <c r="C188" s="106">
        <v>186.9085</v>
      </c>
      <c r="D188" s="106">
        <v>137.2311</v>
      </c>
      <c r="E188" s="106">
        <v>391.5523</v>
      </c>
      <c r="F188" s="106">
        <v>650.27269999999999</v>
      </c>
    </row>
    <row r="189" spans="1:7" x14ac:dyDescent="0.2">
      <c r="A189" s="108">
        <v>38047</v>
      </c>
      <c r="B189" s="106">
        <v>81.716499999999996</v>
      </c>
      <c r="C189" s="106">
        <v>187.95429999999999</v>
      </c>
      <c r="D189" s="106">
        <v>137.68879999999999</v>
      </c>
      <c r="E189" s="106">
        <v>391.0403</v>
      </c>
      <c r="F189" s="106">
        <v>652.47619999999995</v>
      </c>
    </row>
    <row r="190" spans="1:7" x14ac:dyDescent="0.2">
      <c r="A190" s="109">
        <v>38078</v>
      </c>
      <c r="B190" s="106">
        <v>83.683000000000007</v>
      </c>
      <c r="C190" s="106">
        <v>188.63759999999999</v>
      </c>
      <c r="D190" s="106">
        <v>137.8638</v>
      </c>
      <c r="E190" s="106">
        <v>400.11020000000002</v>
      </c>
      <c r="F190" s="106">
        <v>653.46090000000004</v>
      </c>
    </row>
    <row r="191" spans="1:7" x14ac:dyDescent="0.2">
      <c r="A191" s="110">
        <v>38108</v>
      </c>
      <c r="B191" s="106">
        <v>85.761099999999999</v>
      </c>
      <c r="C191" s="106">
        <v>189.4742</v>
      </c>
      <c r="D191" s="106">
        <v>138.56989999999999</v>
      </c>
      <c r="E191" s="106">
        <v>409.29739999999998</v>
      </c>
      <c r="F191" s="106">
        <v>651.82180000000005</v>
      </c>
    </row>
    <row r="192" spans="1:7" x14ac:dyDescent="0.2">
      <c r="A192" s="111">
        <v>38139</v>
      </c>
      <c r="B192" s="106">
        <v>85.096599999999995</v>
      </c>
      <c r="C192" s="106">
        <v>190.0198</v>
      </c>
      <c r="D192" s="106">
        <v>138.2157</v>
      </c>
      <c r="E192" s="106">
        <v>404.57229999999998</v>
      </c>
      <c r="F192" s="106">
        <v>652.86649999999997</v>
      </c>
    </row>
    <row r="193" spans="1:7" x14ac:dyDescent="0.2">
      <c r="A193" s="113">
        <v>38169</v>
      </c>
      <c r="B193" s="106">
        <v>85.751000000000005</v>
      </c>
      <c r="C193" s="106">
        <v>189.9101</v>
      </c>
      <c r="D193" s="106">
        <v>137.85890000000001</v>
      </c>
      <c r="E193" s="106">
        <v>407.93220000000002</v>
      </c>
      <c r="F193" s="106">
        <v>654.57759999999996</v>
      </c>
    </row>
    <row r="194" spans="1:7" x14ac:dyDescent="0.2">
      <c r="A194" s="114">
        <v>38200</v>
      </c>
      <c r="B194" s="106">
        <v>84.687700000000007</v>
      </c>
      <c r="C194" s="106">
        <v>190.14070000000001</v>
      </c>
      <c r="D194" s="106">
        <v>137.9599</v>
      </c>
      <c r="E194" s="106">
        <v>405.166</v>
      </c>
      <c r="F194" s="106">
        <v>658.61839999999995</v>
      </c>
    </row>
    <row r="195" spans="1:7" x14ac:dyDescent="0.2">
      <c r="A195" s="115">
        <v>38231</v>
      </c>
      <c r="B195" s="106">
        <v>85.064800000000005</v>
      </c>
      <c r="C195" s="106">
        <v>190.61019999999999</v>
      </c>
      <c r="D195" s="106">
        <v>137.63810000000001</v>
      </c>
      <c r="E195" s="106">
        <v>408.36950000000002</v>
      </c>
      <c r="F195" s="106">
        <v>664.06410000000005</v>
      </c>
    </row>
    <row r="196" spans="1:7" x14ac:dyDescent="0.2">
      <c r="A196" s="116">
        <v>38261</v>
      </c>
      <c r="B196" s="106">
        <v>84.450400000000002</v>
      </c>
      <c r="C196" s="106">
        <v>191.40350000000001</v>
      </c>
      <c r="D196" s="106">
        <v>137.0624</v>
      </c>
      <c r="E196" s="106">
        <v>404.83539999999999</v>
      </c>
      <c r="F196" s="106">
        <v>668.66319999999996</v>
      </c>
    </row>
    <row r="197" spans="1:7" x14ac:dyDescent="0.2">
      <c r="A197" s="118">
        <v>38292</v>
      </c>
      <c r="B197" s="106">
        <v>84.554400000000001</v>
      </c>
      <c r="C197" s="106">
        <v>191.45949999999999</v>
      </c>
      <c r="D197" s="106">
        <v>135.8639</v>
      </c>
      <c r="E197" s="106">
        <v>405.0985</v>
      </c>
      <c r="F197" s="106">
        <v>674.36710000000005</v>
      </c>
    </row>
    <row r="198" spans="1:7" x14ac:dyDescent="0.2">
      <c r="A198" s="119">
        <v>38322</v>
      </c>
      <c r="B198" s="106">
        <v>83.277500000000003</v>
      </c>
      <c r="C198" s="106">
        <v>191.09819999999999</v>
      </c>
      <c r="D198" s="106">
        <v>135.18639999999999</v>
      </c>
      <c r="E198" s="106">
        <v>398.56360000000001</v>
      </c>
      <c r="F198" s="106">
        <v>675.76009999999997</v>
      </c>
      <c r="G198" s="104">
        <f>AVERAGE(B187:B198)</f>
        <v>83.959300000000013</v>
      </c>
    </row>
    <row r="199" spans="1:7" x14ac:dyDescent="0.2">
      <c r="A199" s="105">
        <v>38353</v>
      </c>
      <c r="B199" s="106">
        <v>83.744100000000003</v>
      </c>
      <c r="C199" s="106">
        <v>191.5043</v>
      </c>
      <c r="D199" s="106">
        <v>135.2621</v>
      </c>
      <c r="E199" s="106">
        <v>400.18490000000003</v>
      </c>
      <c r="F199" s="106">
        <v>675.78409999999997</v>
      </c>
    </row>
    <row r="200" spans="1:7" x14ac:dyDescent="0.2">
      <c r="A200" s="107">
        <v>38384</v>
      </c>
      <c r="B200" s="106">
        <v>83.104399999999998</v>
      </c>
      <c r="C200" s="106">
        <v>192.6251</v>
      </c>
      <c r="D200" s="106">
        <v>135.36609999999999</v>
      </c>
      <c r="E200" s="106">
        <v>396.4375</v>
      </c>
      <c r="F200" s="106">
        <v>678.03560000000004</v>
      </c>
    </row>
    <row r="201" spans="1:7" x14ac:dyDescent="0.2">
      <c r="A201" s="108">
        <v>38412</v>
      </c>
      <c r="B201" s="106">
        <v>83.209100000000007</v>
      </c>
      <c r="C201" s="106">
        <v>193.79050000000001</v>
      </c>
      <c r="D201" s="106">
        <v>135.18979999999999</v>
      </c>
      <c r="E201" s="106">
        <v>395.81169999999997</v>
      </c>
      <c r="F201" s="106">
        <v>681.09169999999995</v>
      </c>
    </row>
    <row r="202" spans="1:7" x14ac:dyDescent="0.2">
      <c r="A202" s="109">
        <v>38443</v>
      </c>
      <c r="B202" s="106">
        <v>83.056200000000004</v>
      </c>
      <c r="C202" s="106">
        <v>194.827</v>
      </c>
      <c r="D202" s="106">
        <v>135.6019</v>
      </c>
      <c r="E202" s="106">
        <v>395.58420000000001</v>
      </c>
      <c r="F202" s="106">
        <v>683.51729999999998</v>
      </c>
    </row>
    <row r="203" spans="1:7" x14ac:dyDescent="0.2">
      <c r="A203" s="110">
        <v>38473</v>
      </c>
      <c r="B203" s="106">
        <v>82.130600000000001</v>
      </c>
      <c r="C203" s="106">
        <v>194.74100000000001</v>
      </c>
      <c r="D203" s="106">
        <v>135.75729999999999</v>
      </c>
      <c r="E203" s="106">
        <v>390.81279999999998</v>
      </c>
      <c r="F203" s="106">
        <v>681.80020000000002</v>
      </c>
    </row>
    <row r="204" spans="1:7" x14ac:dyDescent="0.2">
      <c r="A204" s="111">
        <v>38504</v>
      </c>
      <c r="B204" s="106">
        <v>80.719099999999997</v>
      </c>
      <c r="C204" s="106">
        <v>194.8612</v>
      </c>
      <c r="D204" s="106">
        <v>136.36060000000001</v>
      </c>
      <c r="E204" s="106">
        <v>385.1952</v>
      </c>
      <c r="F204" s="106">
        <v>681.14570000000003</v>
      </c>
    </row>
    <row r="205" spans="1:7" x14ac:dyDescent="0.2">
      <c r="A205" s="113">
        <v>38534</v>
      </c>
      <c r="B205" s="106">
        <v>79.507599999999996</v>
      </c>
      <c r="C205" s="106">
        <v>195.63910000000001</v>
      </c>
      <c r="D205" s="106">
        <v>136.64859999999999</v>
      </c>
      <c r="E205" s="106">
        <v>380.18560000000002</v>
      </c>
      <c r="F205" s="106">
        <v>683.81150000000002</v>
      </c>
    </row>
    <row r="206" spans="1:7" x14ac:dyDescent="0.2">
      <c r="A206" s="114">
        <v>38565</v>
      </c>
      <c r="B206" s="106">
        <v>79.956199999999995</v>
      </c>
      <c r="C206" s="106">
        <v>196.44370000000001</v>
      </c>
      <c r="D206" s="106">
        <v>135.98750000000001</v>
      </c>
      <c r="E206" s="106">
        <v>379.375</v>
      </c>
      <c r="F206" s="106">
        <v>684.62810000000002</v>
      </c>
    </row>
    <row r="207" spans="1:7" x14ac:dyDescent="0.2">
      <c r="A207" s="115">
        <v>38596</v>
      </c>
      <c r="B207" s="106">
        <v>81.239099999999993</v>
      </c>
      <c r="C207" s="106">
        <v>198.33969999999999</v>
      </c>
      <c r="D207" s="106">
        <v>135.96469999999999</v>
      </c>
      <c r="E207" s="106">
        <v>383.24329999999998</v>
      </c>
      <c r="F207" s="106">
        <v>687.37199999999996</v>
      </c>
    </row>
    <row r="208" spans="1:7" x14ac:dyDescent="0.2">
      <c r="A208" s="116">
        <v>38626</v>
      </c>
      <c r="B208" s="106">
        <v>81.2898</v>
      </c>
      <c r="C208" s="106">
        <v>198.73500000000001</v>
      </c>
      <c r="D208" s="106">
        <v>136.47380000000001</v>
      </c>
      <c r="E208" s="106">
        <v>385.09559999999999</v>
      </c>
      <c r="F208" s="106">
        <v>689.05909999999994</v>
      </c>
    </row>
    <row r="209" spans="1:7" x14ac:dyDescent="0.2">
      <c r="A209" s="118">
        <v>38657</v>
      </c>
      <c r="B209" s="106">
        <v>79.005499999999998</v>
      </c>
      <c r="C209" s="106">
        <v>197.6061</v>
      </c>
      <c r="D209" s="106">
        <v>136.8211</v>
      </c>
      <c r="E209" s="106">
        <v>380.08600000000001</v>
      </c>
      <c r="F209" s="106">
        <v>694.01850000000002</v>
      </c>
    </row>
    <row r="210" spans="1:7" x14ac:dyDescent="0.2">
      <c r="A210" s="119">
        <v>38687</v>
      </c>
      <c r="B210" s="106">
        <v>77.963999999999999</v>
      </c>
      <c r="C210" s="106">
        <v>197.2252</v>
      </c>
      <c r="D210" s="106">
        <v>136.6336</v>
      </c>
      <c r="E210" s="106">
        <v>377.59010000000001</v>
      </c>
      <c r="F210" s="106">
        <v>698.28139999999996</v>
      </c>
      <c r="G210" s="104">
        <f>AVERAGE(B199:B210)</f>
        <v>81.243808333333334</v>
      </c>
    </row>
    <row r="211" spans="1:7" x14ac:dyDescent="0.2">
      <c r="A211" s="105">
        <v>38718</v>
      </c>
      <c r="B211" s="106">
        <v>77.992900000000006</v>
      </c>
      <c r="C211" s="106">
        <v>198.4676</v>
      </c>
      <c r="D211" s="106">
        <v>135.97049999999999</v>
      </c>
      <c r="E211" s="106">
        <v>375.73419999999999</v>
      </c>
      <c r="F211" s="106">
        <v>702.37620000000004</v>
      </c>
    </row>
    <row r="212" spans="1:7" x14ac:dyDescent="0.2">
      <c r="A212" s="107">
        <v>38749</v>
      </c>
      <c r="B212" s="106">
        <v>77.372500000000002</v>
      </c>
      <c r="C212" s="106">
        <v>198.88980000000001</v>
      </c>
      <c r="D212" s="106">
        <v>136.0187</v>
      </c>
      <c r="E212" s="106">
        <v>372.65519999999998</v>
      </c>
      <c r="F212" s="106">
        <v>703.45090000000005</v>
      </c>
    </row>
    <row r="213" spans="1:7" x14ac:dyDescent="0.2">
      <c r="A213" s="108">
        <v>38777</v>
      </c>
      <c r="B213" s="106">
        <v>79.290800000000004</v>
      </c>
      <c r="C213" s="106">
        <v>199.7149</v>
      </c>
      <c r="D213" s="106">
        <v>135.96639999999999</v>
      </c>
      <c r="E213" s="106">
        <v>380.64780000000002</v>
      </c>
      <c r="F213" s="106">
        <v>704.33349999999996</v>
      </c>
    </row>
    <row r="214" spans="1:7" x14ac:dyDescent="0.2">
      <c r="A214" s="109">
        <v>38808</v>
      </c>
      <c r="B214" s="106">
        <v>82.371200000000002</v>
      </c>
      <c r="C214" s="106">
        <v>201.14080000000001</v>
      </c>
      <c r="D214" s="106">
        <v>135.4897</v>
      </c>
      <c r="E214" s="106">
        <v>391.82960000000003</v>
      </c>
      <c r="F214" s="106">
        <v>705.36620000000005</v>
      </c>
    </row>
    <row r="215" spans="1:7" x14ac:dyDescent="0.2">
      <c r="A215" s="110">
        <v>38838</v>
      </c>
      <c r="B215" s="106">
        <v>84.012</v>
      </c>
      <c r="C215" s="106">
        <v>201.91419999999999</v>
      </c>
      <c r="D215" s="106">
        <v>134.6216</v>
      </c>
      <c r="E215" s="106">
        <v>393.79219999999998</v>
      </c>
      <c r="F215" s="106">
        <v>702.22609999999997</v>
      </c>
    </row>
    <row r="216" spans="1:7" x14ac:dyDescent="0.2">
      <c r="A216" s="111">
        <v>38869</v>
      </c>
      <c r="B216" s="106">
        <v>86.089299999999994</v>
      </c>
      <c r="C216" s="106">
        <v>202.28229999999999</v>
      </c>
      <c r="D216" s="106">
        <v>135.18680000000001</v>
      </c>
      <c r="E216" s="106">
        <v>404.83539999999999</v>
      </c>
      <c r="F216" s="106">
        <v>702.83249999999998</v>
      </c>
    </row>
    <row r="217" spans="1:7" x14ac:dyDescent="0.2">
      <c r="A217" s="113">
        <v>38899</v>
      </c>
      <c r="B217" s="106">
        <v>83.351299999999995</v>
      </c>
      <c r="C217" s="106">
        <v>202.73609999999999</v>
      </c>
      <c r="D217" s="106">
        <v>135.1507</v>
      </c>
      <c r="E217" s="106">
        <v>392.05009999999999</v>
      </c>
      <c r="F217" s="106">
        <v>704.75980000000004</v>
      </c>
    </row>
    <row r="218" spans="1:7" x14ac:dyDescent="0.2">
      <c r="A218" s="114">
        <v>38930</v>
      </c>
      <c r="B218" s="106">
        <v>82.103800000000007</v>
      </c>
      <c r="C218" s="106">
        <v>203.15770000000001</v>
      </c>
      <c r="D218" s="106">
        <v>134.8947</v>
      </c>
      <c r="E218" s="106">
        <v>386.61380000000003</v>
      </c>
      <c r="F218" s="106">
        <v>708.35619999999994</v>
      </c>
    </row>
    <row r="219" spans="1:7" x14ac:dyDescent="0.2">
      <c r="A219" s="115">
        <v>38961</v>
      </c>
      <c r="B219" s="106">
        <v>81.736400000000003</v>
      </c>
      <c r="C219" s="106">
        <v>202.5874</v>
      </c>
      <c r="D219" s="106">
        <v>134.9794</v>
      </c>
      <c r="E219" s="106">
        <v>390.10879999999997</v>
      </c>
      <c r="F219" s="106">
        <v>715.50710000000004</v>
      </c>
    </row>
    <row r="220" spans="1:7" x14ac:dyDescent="0.2">
      <c r="A220" s="116">
        <v>38991</v>
      </c>
      <c r="B220" s="106">
        <v>80.620900000000006</v>
      </c>
      <c r="C220" s="106">
        <v>201.86320000000001</v>
      </c>
      <c r="D220" s="106">
        <v>135.11969999999999</v>
      </c>
      <c r="E220" s="106">
        <v>388.25639999999999</v>
      </c>
      <c r="F220" s="106">
        <v>718.63520000000005</v>
      </c>
    </row>
    <row r="221" spans="1:7" x14ac:dyDescent="0.2">
      <c r="A221" s="118">
        <v>39022</v>
      </c>
      <c r="B221" s="106">
        <v>80.273300000000006</v>
      </c>
      <c r="C221" s="106">
        <v>201.744</v>
      </c>
      <c r="D221" s="106">
        <v>134.60419999999999</v>
      </c>
      <c r="E221" s="106">
        <v>387.3569</v>
      </c>
      <c r="F221" s="106">
        <v>722.4058</v>
      </c>
    </row>
    <row r="222" spans="1:7" x14ac:dyDescent="0.2">
      <c r="A222" s="119">
        <v>39052</v>
      </c>
      <c r="B222" s="106">
        <v>80.087000000000003</v>
      </c>
      <c r="C222" s="106">
        <v>202.29130000000001</v>
      </c>
      <c r="D222" s="106">
        <v>134.13730000000001</v>
      </c>
      <c r="E222" s="106">
        <v>386.29739999999998</v>
      </c>
      <c r="F222" s="106">
        <v>726.5847</v>
      </c>
      <c r="G222" s="104">
        <f>AVERAGE(B211:B222)</f>
        <v>81.275116666666676</v>
      </c>
    </row>
    <row r="223" spans="1:7" x14ac:dyDescent="0.2">
      <c r="A223" s="105">
        <v>39083</v>
      </c>
      <c r="B223" s="106">
        <v>80.149900000000002</v>
      </c>
      <c r="C223" s="106">
        <v>202.82550000000001</v>
      </c>
      <c r="D223" s="106">
        <v>134.54949999999999</v>
      </c>
      <c r="E223" s="106">
        <v>388.76479999999998</v>
      </c>
      <c r="F223" s="106">
        <v>730.33720000000005</v>
      </c>
    </row>
    <row r="224" spans="1:7" x14ac:dyDescent="0.2">
      <c r="A224" s="107">
        <v>39114</v>
      </c>
      <c r="B224" s="106">
        <v>80.834900000000005</v>
      </c>
      <c r="C224" s="106">
        <v>203.87559999999999</v>
      </c>
      <c r="D224" s="106">
        <v>134.3818</v>
      </c>
      <c r="E224" s="106">
        <v>390.67059999999998</v>
      </c>
      <c r="F224" s="106">
        <v>732.37860000000001</v>
      </c>
    </row>
    <row r="225" spans="1:7" x14ac:dyDescent="0.2">
      <c r="A225" s="108">
        <v>39142</v>
      </c>
      <c r="B225" s="106">
        <v>82.410399999999996</v>
      </c>
      <c r="C225" s="106">
        <v>205.26509999999999</v>
      </c>
      <c r="D225" s="106">
        <v>134.07550000000001</v>
      </c>
      <c r="E225" s="106">
        <v>395.54149999999998</v>
      </c>
      <c r="F225" s="106">
        <v>733.96370000000002</v>
      </c>
    </row>
    <row r="226" spans="1:7" x14ac:dyDescent="0.2">
      <c r="A226" s="109">
        <v>39173</v>
      </c>
      <c r="B226" s="106">
        <v>82.2654</v>
      </c>
      <c r="C226" s="106">
        <v>206.43819999999999</v>
      </c>
      <c r="D226" s="106">
        <v>133.54929999999999</v>
      </c>
      <c r="E226" s="106">
        <v>390.827</v>
      </c>
      <c r="F226" s="106">
        <v>733.52539999999999</v>
      </c>
    </row>
    <row r="227" spans="1:7" x14ac:dyDescent="0.2">
      <c r="A227" s="110">
        <v>39203</v>
      </c>
      <c r="B227" s="106">
        <v>82.028800000000004</v>
      </c>
      <c r="C227" s="106">
        <v>207.4144</v>
      </c>
      <c r="D227" s="106">
        <v>133.23079999999999</v>
      </c>
      <c r="E227" s="106">
        <v>385.05650000000003</v>
      </c>
      <c r="F227" s="106">
        <v>729.94690000000003</v>
      </c>
    </row>
    <row r="228" spans="1:7" x14ac:dyDescent="0.2">
      <c r="A228" s="111">
        <v>39234</v>
      </c>
      <c r="B228" s="106">
        <v>82.19</v>
      </c>
      <c r="C228" s="106">
        <v>207.91810000000001</v>
      </c>
      <c r="D228" s="106">
        <v>133.178</v>
      </c>
      <c r="E228" s="106">
        <v>385.18810000000002</v>
      </c>
      <c r="F228" s="106">
        <v>730.82349999999997</v>
      </c>
    </row>
    <row r="229" spans="1:7" x14ac:dyDescent="0.2">
      <c r="A229" s="113">
        <v>39264</v>
      </c>
      <c r="B229" s="106">
        <v>81.965999999999994</v>
      </c>
      <c r="C229" s="106">
        <v>208.0909</v>
      </c>
      <c r="D229" s="106">
        <v>132.62710000000001</v>
      </c>
      <c r="E229" s="106">
        <v>383.85480000000001</v>
      </c>
      <c r="F229" s="106">
        <v>733.92769999999996</v>
      </c>
    </row>
    <row r="230" spans="1:7" x14ac:dyDescent="0.2">
      <c r="A230" s="114">
        <v>39295</v>
      </c>
      <c r="B230" s="106">
        <v>83.312799999999996</v>
      </c>
      <c r="C230" s="106">
        <v>208.1069</v>
      </c>
      <c r="D230" s="106">
        <v>132.8527</v>
      </c>
      <c r="E230" s="106">
        <v>392.38780000000003</v>
      </c>
      <c r="F230" s="106">
        <v>736.91769999999997</v>
      </c>
    </row>
    <row r="231" spans="1:7" x14ac:dyDescent="0.2">
      <c r="A231" s="115">
        <v>39326</v>
      </c>
      <c r="B231" s="106">
        <v>83.356200000000001</v>
      </c>
      <c r="C231" s="106">
        <v>208.72730000000001</v>
      </c>
      <c r="D231" s="106">
        <v>132.25749999999999</v>
      </c>
      <c r="E231" s="106">
        <v>392.69709999999998</v>
      </c>
      <c r="F231" s="106">
        <v>742.63959999999997</v>
      </c>
    </row>
    <row r="232" spans="1:7" x14ac:dyDescent="0.2">
      <c r="A232" s="116">
        <v>39356</v>
      </c>
      <c r="B232" s="106">
        <v>82.249499999999998</v>
      </c>
      <c r="C232" s="106">
        <v>209.30029999999999</v>
      </c>
      <c r="D232" s="106">
        <v>131.42019999999999</v>
      </c>
      <c r="E232" s="106">
        <v>385.47250000000003</v>
      </c>
      <c r="F232" s="106">
        <v>745.53359999999998</v>
      </c>
    </row>
    <row r="233" spans="1:7" x14ac:dyDescent="0.2">
      <c r="A233" s="118">
        <v>39387</v>
      </c>
      <c r="B233" s="106">
        <v>82.755799999999994</v>
      </c>
      <c r="C233" s="106">
        <v>210.46690000000001</v>
      </c>
      <c r="D233" s="106">
        <v>130.71270000000001</v>
      </c>
      <c r="E233" s="106">
        <v>386.32580000000002</v>
      </c>
      <c r="F233" s="106">
        <v>750.79309999999998</v>
      </c>
    </row>
    <row r="234" spans="1:7" x14ac:dyDescent="0.2">
      <c r="A234" s="119">
        <v>39417</v>
      </c>
      <c r="B234" s="106">
        <v>82.241799999999998</v>
      </c>
      <c r="C234" s="106">
        <v>210.70820000000001</v>
      </c>
      <c r="D234" s="106">
        <v>130.94040000000001</v>
      </c>
      <c r="E234" s="106">
        <v>385.74270000000001</v>
      </c>
      <c r="F234" s="106">
        <v>753.8972</v>
      </c>
      <c r="G234" s="104">
        <f>AVERAGE(B223:B234)</f>
        <v>82.146791666666672</v>
      </c>
    </row>
    <row r="235" spans="1:7" x14ac:dyDescent="0.2">
      <c r="A235" s="105">
        <v>39448</v>
      </c>
      <c r="B235" s="106">
        <v>83.026899999999998</v>
      </c>
      <c r="C235" s="106">
        <v>211.65799999999999</v>
      </c>
      <c r="D235" s="106">
        <v>130.495</v>
      </c>
      <c r="E235" s="106">
        <v>388.14980000000003</v>
      </c>
      <c r="F235" s="106">
        <v>757.39160000000004</v>
      </c>
    </row>
    <row r="236" spans="1:7" x14ac:dyDescent="0.2">
      <c r="A236" s="107">
        <v>39479</v>
      </c>
      <c r="B236" s="106">
        <v>82.367000000000004</v>
      </c>
      <c r="C236" s="106">
        <v>212.70910000000001</v>
      </c>
      <c r="D236" s="106">
        <v>130.1395</v>
      </c>
      <c r="E236" s="106">
        <v>383.25389999999999</v>
      </c>
      <c r="F236" s="106">
        <v>759.64319999999998</v>
      </c>
    </row>
    <row r="237" spans="1:7" x14ac:dyDescent="0.2">
      <c r="A237" s="108">
        <v>39508</v>
      </c>
      <c r="B237" s="106">
        <v>82.654200000000003</v>
      </c>
      <c r="C237" s="106">
        <v>214.17250000000001</v>
      </c>
      <c r="D237" s="106">
        <v>129.101</v>
      </c>
      <c r="E237" s="106">
        <v>381.66109999999998</v>
      </c>
      <c r="F237" s="106">
        <v>765.14890000000003</v>
      </c>
    </row>
    <row r="238" spans="1:7" x14ac:dyDescent="0.2">
      <c r="A238" s="109">
        <v>39539</v>
      </c>
      <c r="B238" s="106">
        <v>81.463200000000001</v>
      </c>
      <c r="C238" s="106">
        <v>215.3578</v>
      </c>
      <c r="D238" s="106">
        <v>128.90350000000001</v>
      </c>
      <c r="E238" s="106">
        <v>374.3689</v>
      </c>
      <c r="F238" s="106">
        <v>766.89009999999996</v>
      </c>
    </row>
    <row r="239" spans="1:7" x14ac:dyDescent="0.2">
      <c r="A239" s="110">
        <v>39569</v>
      </c>
      <c r="B239" s="106">
        <v>81.315200000000004</v>
      </c>
      <c r="C239" s="106">
        <v>216.90969999999999</v>
      </c>
      <c r="D239" s="106">
        <v>129.2782</v>
      </c>
      <c r="E239" s="106">
        <v>371.69170000000003</v>
      </c>
      <c r="F239" s="106">
        <v>766.06150000000002</v>
      </c>
    </row>
    <row r="240" spans="1:7" x14ac:dyDescent="0.2">
      <c r="A240" s="111">
        <v>39600</v>
      </c>
      <c r="B240" s="106">
        <v>80.718900000000005</v>
      </c>
      <c r="C240" s="106">
        <v>218.9127</v>
      </c>
      <c r="D240" s="106">
        <v>129.34530000000001</v>
      </c>
      <c r="E240" s="106">
        <v>367.29360000000003</v>
      </c>
      <c r="F240" s="106">
        <v>769.23170000000005</v>
      </c>
    </row>
    <row r="241" spans="1:7" x14ac:dyDescent="0.2">
      <c r="A241" s="113">
        <v>39630</v>
      </c>
      <c r="B241" s="106">
        <v>80.131200000000007</v>
      </c>
      <c r="C241" s="106">
        <v>219.98439999999999</v>
      </c>
      <c r="D241" s="106">
        <v>129.05289999999999</v>
      </c>
      <c r="E241" s="106">
        <v>364.04039999999998</v>
      </c>
      <c r="F241" s="106">
        <v>773.51859999999999</v>
      </c>
    </row>
    <row r="242" spans="1:7" x14ac:dyDescent="0.2">
      <c r="A242" s="114">
        <v>39661</v>
      </c>
      <c r="B242" s="106">
        <v>77.613900000000001</v>
      </c>
      <c r="C242" s="106">
        <v>219.4153</v>
      </c>
      <c r="D242" s="106">
        <v>130.2158</v>
      </c>
      <c r="E242" s="106">
        <v>358.76409999999998</v>
      </c>
      <c r="F242" s="106">
        <v>777.98559999999998</v>
      </c>
    </row>
    <row r="243" spans="1:7" x14ac:dyDescent="0.2">
      <c r="A243" s="115">
        <v>39692</v>
      </c>
      <c r="B243" s="106">
        <v>79.990200000000002</v>
      </c>
      <c r="C243" s="106">
        <v>219.31489999999999</v>
      </c>
      <c r="D243" s="106">
        <v>131.44900000000001</v>
      </c>
      <c r="E243" s="106">
        <v>375.96530000000001</v>
      </c>
      <c r="F243" s="106">
        <v>783.28729999999996</v>
      </c>
    </row>
    <row r="244" spans="1:7" x14ac:dyDescent="0.2">
      <c r="A244" s="116">
        <v>39722</v>
      </c>
      <c r="B244" s="106">
        <v>91.348600000000005</v>
      </c>
      <c r="C244" s="106">
        <v>217.83869999999999</v>
      </c>
      <c r="D244" s="106">
        <v>133.953</v>
      </c>
      <c r="E244" s="106">
        <v>443.49709999999999</v>
      </c>
      <c r="F244" s="106">
        <v>788.62490000000003</v>
      </c>
    </row>
    <row r="245" spans="1:7" x14ac:dyDescent="0.2">
      <c r="A245" s="118">
        <v>39753</v>
      </c>
      <c r="B245" s="106">
        <v>92.501999999999995</v>
      </c>
      <c r="C245" s="106">
        <v>214.78479999999999</v>
      </c>
      <c r="D245" s="106">
        <v>135.03219999999999</v>
      </c>
      <c r="E245" s="106">
        <v>464.37099999999998</v>
      </c>
      <c r="F245" s="106">
        <v>797.58900000000006</v>
      </c>
    </row>
    <row r="246" spans="1:7" x14ac:dyDescent="0.2">
      <c r="A246" s="119">
        <v>39783</v>
      </c>
      <c r="B246" s="106">
        <v>93.956599999999995</v>
      </c>
      <c r="C246" s="106">
        <v>213.08449999999999</v>
      </c>
      <c r="D246" s="106">
        <v>134.10810000000001</v>
      </c>
      <c r="E246" s="106">
        <v>475.45330000000001</v>
      </c>
      <c r="F246" s="106">
        <v>803.11279999999999</v>
      </c>
      <c r="G246" s="104">
        <f>AVERAGE(B235:B246)</f>
        <v>83.923991666666666</v>
      </c>
    </row>
    <row r="247" spans="1:7" x14ac:dyDescent="0.2">
      <c r="A247" s="105">
        <v>39814</v>
      </c>
      <c r="B247" s="106">
        <v>97.241100000000003</v>
      </c>
      <c r="C247" s="106">
        <v>213.74590000000001</v>
      </c>
      <c r="D247" s="106">
        <v>134.30179999999999</v>
      </c>
      <c r="E247" s="106">
        <v>492.39850000000001</v>
      </c>
      <c r="F247" s="106">
        <v>804.97400000000005</v>
      </c>
    </row>
    <row r="248" spans="1:7" x14ac:dyDescent="0.2">
      <c r="A248" s="107">
        <v>39845</v>
      </c>
      <c r="B248" s="106">
        <v>101.3593</v>
      </c>
      <c r="C248" s="106">
        <v>214.60759999999999</v>
      </c>
      <c r="D248" s="106">
        <v>135.31309999999999</v>
      </c>
      <c r="E248" s="106">
        <v>516.17719999999997</v>
      </c>
      <c r="F248" s="106">
        <v>806.75120000000004</v>
      </c>
    </row>
    <row r="249" spans="1:7" x14ac:dyDescent="0.2">
      <c r="A249" s="108">
        <v>39873</v>
      </c>
      <c r="B249" s="106">
        <v>102.28830000000001</v>
      </c>
      <c r="C249" s="106">
        <v>215.04640000000001</v>
      </c>
      <c r="D249" s="106">
        <v>135.62610000000001</v>
      </c>
      <c r="E249" s="106">
        <v>524.04539999999997</v>
      </c>
      <c r="F249" s="106">
        <v>811.39239999999995</v>
      </c>
    </row>
    <row r="250" spans="1:7" x14ac:dyDescent="0.2">
      <c r="A250" s="109">
        <v>39904</v>
      </c>
      <c r="B250" s="106">
        <v>94.159700000000001</v>
      </c>
      <c r="C250" s="106">
        <v>215.5369</v>
      </c>
      <c r="D250" s="106">
        <v>134.67250000000001</v>
      </c>
      <c r="E250" s="106">
        <v>479.59179999999998</v>
      </c>
      <c r="F250" s="106">
        <v>814.23230000000001</v>
      </c>
    </row>
    <row r="251" spans="1:7" x14ac:dyDescent="0.2">
      <c r="A251" s="110">
        <v>39934</v>
      </c>
      <c r="B251" s="106">
        <v>93.678899999999999</v>
      </c>
      <c r="C251" s="106">
        <v>216.00210000000001</v>
      </c>
      <c r="D251" s="106">
        <v>133.3056</v>
      </c>
      <c r="E251" s="106">
        <v>469.91039999999998</v>
      </c>
      <c r="F251" s="106">
        <v>811.86069999999995</v>
      </c>
    </row>
    <row r="252" spans="1:7" x14ac:dyDescent="0.2">
      <c r="A252" s="111">
        <v>39965</v>
      </c>
      <c r="B252" s="106">
        <v>95.4375</v>
      </c>
      <c r="C252" s="106">
        <v>217.28280000000001</v>
      </c>
      <c r="D252" s="106">
        <v>132.64769999999999</v>
      </c>
      <c r="E252" s="106">
        <v>474.43290000000002</v>
      </c>
      <c r="F252" s="106">
        <v>813.35569999999996</v>
      </c>
    </row>
    <row r="253" spans="1:7" x14ac:dyDescent="0.2">
      <c r="A253" s="113">
        <v>39995</v>
      </c>
      <c r="B253" s="106">
        <v>95.361500000000007</v>
      </c>
      <c r="C253" s="106">
        <v>217.0779</v>
      </c>
      <c r="D253" s="106">
        <v>132.44630000000001</v>
      </c>
      <c r="E253" s="106">
        <v>475.0729</v>
      </c>
      <c r="F253" s="106">
        <v>815.57119999999998</v>
      </c>
    </row>
    <row r="254" spans="1:7" x14ac:dyDescent="0.2">
      <c r="A254" s="114">
        <v>40026</v>
      </c>
      <c r="B254" s="106">
        <v>93.129800000000003</v>
      </c>
      <c r="C254" s="106">
        <v>217.65639999999999</v>
      </c>
      <c r="D254" s="106">
        <v>131.99799999999999</v>
      </c>
      <c r="E254" s="106">
        <v>462.25909999999999</v>
      </c>
      <c r="F254" s="106">
        <v>817.52260000000001</v>
      </c>
    </row>
    <row r="255" spans="1:7" x14ac:dyDescent="0.2">
      <c r="A255" s="115">
        <v>40057</v>
      </c>
      <c r="B255" s="106">
        <v>95.988799999999998</v>
      </c>
      <c r="C255" s="106">
        <v>217.8629</v>
      </c>
      <c r="D255" s="106">
        <v>131.44489999999999</v>
      </c>
      <c r="E255" s="106">
        <v>476.38130000000001</v>
      </c>
      <c r="F255" s="106">
        <v>821.62339999999995</v>
      </c>
    </row>
    <row r="256" spans="1:7" x14ac:dyDescent="0.2">
      <c r="A256" s="116">
        <v>40087</v>
      </c>
      <c r="B256" s="106">
        <v>95.319400000000002</v>
      </c>
      <c r="C256" s="106">
        <v>218.05760000000001</v>
      </c>
      <c r="D256" s="106">
        <v>130.7449</v>
      </c>
      <c r="E256" s="106">
        <v>471.54230000000001</v>
      </c>
      <c r="F256" s="106">
        <v>824.10900000000004</v>
      </c>
    </row>
    <row r="257" spans="1:7" x14ac:dyDescent="0.2">
      <c r="A257" s="118">
        <v>40118</v>
      </c>
      <c r="B257" s="106">
        <v>94.159599999999998</v>
      </c>
      <c r="C257" s="106">
        <v>218.31219999999999</v>
      </c>
      <c r="D257" s="106">
        <v>130.51310000000001</v>
      </c>
      <c r="E257" s="106">
        <v>466.84559999999999</v>
      </c>
      <c r="F257" s="106">
        <v>828.38400000000001</v>
      </c>
    </row>
    <row r="258" spans="1:7" x14ac:dyDescent="0.2">
      <c r="A258" s="119">
        <v>40148</v>
      </c>
      <c r="B258" s="106">
        <v>91.537599999999998</v>
      </c>
      <c r="C258" s="106">
        <v>218.2672</v>
      </c>
      <c r="D258" s="106">
        <v>130.8192</v>
      </c>
      <c r="E258" s="106">
        <v>456.88690000000003</v>
      </c>
      <c r="F258" s="106">
        <v>831.81230000000005</v>
      </c>
      <c r="G258" s="104">
        <f>AVERAGE(B247:B258)</f>
        <v>95.805125000000018</v>
      </c>
    </row>
    <row r="259" spans="1:7" x14ac:dyDescent="0.2">
      <c r="A259" s="105">
        <v>40179</v>
      </c>
      <c r="B259" s="106">
        <v>90.365700000000004</v>
      </c>
      <c r="C259" s="106">
        <v>219.00800000000001</v>
      </c>
      <c r="D259" s="106">
        <v>131.09139999999999</v>
      </c>
      <c r="E259" s="106">
        <v>455.34379999999999</v>
      </c>
      <c r="F259" s="106">
        <v>840.85440000000006</v>
      </c>
    </row>
    <row r="260" spans="1:7" x14ac:dyDescent="0.2">
      <c r="A260" s="107">
        <v>40210</v>
      </c>
      <c r="B260" s="106">
        <v>90.581800000000001</v>
      </c>
      <c r="C260" s="106">
        <v>219.42850000000001</v>
      </c>
      <c r="D260" s="106">
        <v>131.8569</v>
      </c>
      <c r="E260" s="106">
        <v>460.8689</v>
      </c>
      <c r="F260" s="106">
        <v>845.71780000000001</v>
      </c>
    </row>
    <row r="261" spans="1:7" x14ac:dyDescent="0.2">
      <c r="A261" s="108">
        <v>40238</v>
      </c>
      <c r="B261" s="106">
        <v>87.991</v>
      </c>
      <c r="C261" s="106">
        <v>220.14570000000001</v>
      </c>
      <c r="D261" s="106">
        <v>131.5864</v>
      </c>
      <c r="E261" s="106">
        <v>448.47469999999998</v>
      </c>
      <c r="F261" s="106">
        <v>851.72180000000003</v>
      </c>
    </row>
    <row r="262" spans="1:7" x14ac:dyDescent="0.2">
      <c r="A262" s="109">
        <v>40269</v>
      </c>
      <c r="B262" s="106">
        <v>85.891900000000007</v>
      </c>
      <c r="C262" s="106">
        <v>220.70599999999999</v>
      </c>
      <c r="D262" s="106">
        <v>131.58109999999999</v>
      </c>
      <c r="E262" s="106">
        <v>435.25560000000002</v>
      </c>
      <c r="F262" s="106">
        <v>849.00800000000004</v>
      </c>
    </row>
    <row r="263" spans="1:7" x14ac:dyDescent="0.2">
      <c r="A263" s="110">
        <v>40299</v>
      </c>
      <c r="B263" s="106">
        <v>88.805499999999995</v>
      </c>
      <c r="C263" s="106">
        <v>220.92009999999999</v>
      </c>
      <c r="D263" s="106">
        <v>132.8092</v>
      </c>
      <c r="E263" s="106">
        <v>450.92090000000002</v>
      </c>
      <c r="F263" s="106">
        <v>843.65840000000003</v>
      </c>
    </row>
    <row r="264" spans="1:7" x14ac:dyDescent="0.2">
      <c r="A264" s="111">
        <v>40330</v>
      </c>
      <c r="B264" s="106">
        <v>88.759600000000006</v>
      </c>
      <c r="C264" s="106">
        <v>220.7389</v>
      </c>
      <c r="D264" s="106">
        <v>133.23769999999999</v>
      </c>
      <c r="E264" s="106">
        <v>452.37150000000003</v>
      </c>
      <c r="F264" s="106">
        <v>843.39419999999996</v>
      </c>
    </row>
    <row r="265" spans="1:7" x14ac:dyDescent="0.2">
      <c r="A265" s="113">
        <v>40360</v>
      </c>
      <c r="B265" s="106">
        <v>90.026799999999994</v>
      </c>
      <c r="C265" s="106">
        <v>220.91040000000001</v>
      </c>
      <c r="D265" s="106">
        <v>132.32079999999999</v>
      </c>
      <c r="E265" s="106">
        <v>456.3073</v>
      </c>
      <c r="F265" s="106">
        <v>845.22540000000004</v>
      </c>
    </row>
    <row r="266" spans="1:7" x14ac:dyDescent="0.2">
      <c r="A266" s="114">
        <v>40391</v>
      </c>
      <c r="B266" s="106">
        <v>89.506900000000002</v>
      </c>
      <c r="C266" s="106">
        <v>221.32669999999999</v>
      </c>
      <c r="D266" s="106">
        <v>131.852</v>
      </c>
      <c r="E266" s="106">
        <v>452.46749999999997</v>
      </c>
      <c r="F266" s="106">
        <v>847.57299999999998</v>
      </c>
    </row>
    <row r="267" spans="1:7" x14ac:dyDescent="0.2">
      <c r="A267" s="115">
        <v>40422</v>
      </c>
      <c r="B267" s="106">
        <v>90.4465</v>
      </c>
      <c r="C267" s="106">
        <v>221.63480000000001</v>
      </c>
      <c r="D267" s="106">
        <v>131.3603</v>
      </c>
      <c r="E267" s="106">
        <v>457.26369999999997</v>
      </c>
      <c r="F267" s="106">
        <v>852.01599999999996</v>
      </c>
    </row>
    <row r="268" spans="1:7" x14ac:dyDescent="0.2">
      <c r="A268" s="116">
        <v>40452</v>
      </c>
      <c r="B268" s="106">
        <v>88.101299999999995</v>
      </c>
      <c r="C268" s="106">
        <v>222.13910000000001</v>
      </c>
      <c r="D268" s="106">
        <v>130.07830000000001</v>
      </c>
      <c r="E268" s="106">
        <v>442.77539999999999</v>
      </c>
      <c r="F268" s="106">
        <v>857.27560000000005</v>
      </c>
    </row>
    <row r="269" spans="1:7" x14ac:dyDescent="0.2">
      <c r="A269" s="118">
        <v>40483</v>
      </c>
      <c r="B269" s="106">
        <v>86.445999999999998</v>
      </c>
      <c r="C269" s="106">
        <v>222.4417</v>
      </c>
      <c r="D269" s="106">
        <v>130.33670000000001</v>
      </c>
      <c r="E269" s="106">
        <v>438.21019999999999</v>
      </c>
      <c r="F269" s="106">
        <v>864.14430000000004</v>
      </c>
    </row>
    <row r="270" spans="1:7" x14ac:dyDescent="0.2">
      <c r="A270" s="119">
        <v>40513</v>
      </c>
      <c r="B270" s="106">
        <v>86.447199999999995</v>
      </c>
      <c r="C270" s="106">
        <v>222.9374</v>
      </c>
      <c r="D270" s="106">
        <v>130.78290000000001</v>
      </c>
      <c r="E270" s="106">
        <v>440.91230000000002</v>
      </c>
      <c r="F270" s="106">
        <v>868.42520000000002</v>
      </c>
      <c r="G270" s="104">
        <f>AVERAGE(B259:B270)</f>
        <v>88.614183333333344</v>
      </c>
    </row>
    <row r="271" spans="1:7" x14ac:dyDescent="0.2">
      <c r="A271" s="105">
        <v>40544</v>
      </c>
      <c r="B271" s="106">
        <v>84.737700000000004</v>
      </c>
      <c r="C271" s="106">
        <v>224.0069</v>
      </c>
      <c r="D271" s="106">
        <v>130.68539999999999</v>
      </c>
      <c r="E271" s="106">
        <v>431.90289999999999</v>
      </c>
      <c r="F271" s="106">
        <v>872.65589999999997</v>
      </c>
    </row>
    <row r="272" spans="1:7" x14ac:dyDescent="0.2">
      <c r="A272" s="107">
        <v>40575</v>
      </c>
      <c r="B272" s="106">
        <v>84.578100000000006</v>
      </c>
      <c r="C272" s="106">
        <v>225.1936</v>
      </c>
      <c r="D272" s="106">
        <v>130.3229</v>
      </c>
      <c r="E272" s="106">
        <v>429.23270000000002</v>
      </c>
      <c r="F272" s="106">
        <v>875.92960000000005</v>
      </c>
    </row>
    <row r="273" spans="1:7" x14ac:dyDescent="0.2">
      <c r="A273" s="108">
        <v>40603</v>
      </c>
      <c r="B273" s="106">
        <v>84.967799999999997</v>
      </c>
      <c r="C273" s="106">
        <v>226.9606</v>
      </c>
      <c r="D273" s="106">
        <v>129.89500000000001</v>
      </c>
      <c r="E273" s="106">
        <v>427.26659999999998</v>
      </c>
      <c r="F273" s="106">
        <v>877.61</v>
      </c>
    </row>
    <row r="274" spans="1:7" x14ac:dyDescent="0.2">
      <c r="A274" s="109">
        <v>40634</v>
      </c>
      <c r="B274" s="106">
        <v>84.063400000000001</v>
      </c>
      <c r="C274" s="106">
        <v>228.21250000000001</v>
      </c>
      <c r="D274" s="106">
        <v>129.18279999999999</v>
      </c>
      <c r="E274" s="106">
        <v>418.0616</v>
      </c>
      <c r="F274" s="106">
        <v>877.5403</v>
      </c>
    </row>
    <row r="275" spans="1:7" x14ac:dyDescent="0.2">
      <c r="A275" s="110">
        <v>40664</v>
      </c>
      <c r="B275" s="106">
        <v>84.237399999999994</v>
      </c>
      <c r="C275" s="106">
        <v>229.11359999999999</v>
      </c>
      <c r="D275" s="106">
        <v>129.1609</v>
      </c>
      <c r="E275" s="106">
        <v>414.13279999999997</v>
      </c>
      <c r="F275" s="106">
        <v>871.07129999999995</v>
      </c>
    </row>
    <row r="276" spans="1:7" x14ac:dyDescent="0.2">
      <c r="A276" s="111">
        <v>40695</v>
      </c>
      <c r="B276" s="106">
        <v>85.331500000000005</v>
      </c>
      <c r="C276" s="106">
        <v>229.0428</v>
      </c>
      <c r="D276" s="106">
        <v>129.0487</v>
      </c>
      <c r="E276" s="106">
        <v>419.25619999999998</v>
      </c>
      <c r="F276" s="106">
        <v>871.02769999999998</v>
      </c>
    </row>
    <row r="277" spans="1:7" x14ac:dyDescent="0.2">
      <c r="A277" s="113">
        <v>40725</v>
      </c>
      <c r="B277" s="106">
        <v>84.346400000000003</v>
      </c>
      <c r="C277" s="106">
        <v>229.3903</v>
      </c>
      <c r="D277" s="106">
        <v>128.84960000000001</v>
      </c>
      <c r="E277" s="106">
        <v>415.13189999999997</v>
      </c>
      <c r="F277" s="106">
        <v>875.20690000000002</v>
      </c>
    </row>
    <row r="278" spans="1:7" x14ac:dyDescent="0.2">
      <c r="A278" s="114">
        <v>40756</v>
      </c>
      <c r="B278" s="106">
        <v>88.057699999999997</v>
      </c>
      <c r="C278" s="106">
        <v>230.0437</v>
      </c>
      <c r="D278" s="106">
        <v>128.8108</v>
      </c>
      <c r="E278" s="106">
        <v>432.72059999999999</v>
      </c>
      <c r="F278" s="106">
        <v>876.59130000000005</v>
      </c>
    </row>
    <row r="279" spans="1:7" x14ac:dyDescent="0.2">
      <c r="A279" s="115">
        <v>40787</v>
      </c>
      <c r="B279" s="106">
        <v>92.686700000000002</v>
      </c>
      <c r="C279" s="106">
        <v>230.5008</v>
      </c>
      <c r="D279" s="106">
        <v>129.94300000000001</v>
      </c>
      <c r="E279" s="106">
        <v>459.685</v>
      </c>
      <c r="F279" s="106">
        <v>878.74189999999999</v>
      </c>
    </row>
    <row r="280" spans="1:7" x14ac:dyDescent="0.2">
      <c r="A280" s="116">
        <v>40817</v>
      </c>
      <c r="B280" s="106">
        <v>95.655699999999996</v>
      </c>
      <c r="C280" s="106">
        <v>230.37440000000001</v>
      </c>
      <c r="D280" s="106">
        <v>130.3312</v>
      </c>
      <c r="E280" s="106">
        <v>479.30029999999999</v>
      </c>
      <c r="F280" s="106">
        <v>884.67110000000002</v>
      </c>
    </row>
    <row r="281" spans="1:7" x14ac:dyDescent="0.2">
      <c r="A281" s="118">
        <v>40848</v>
      </c>
      <c r="B281" s="106">
        <v>95.588200000000001</v>
      </c>
      <c r="C281" s="106">
        <v>230.3058</v>
      </c>
      <c r="D281" s="106">
        <v>130.47229999999999</v>
      </c>
      <c r="E281" s="106">
        <v>484.81119999999999</v>
      </c>
      <c r="F281" s="106">
        <v>894.23979999999995</v>
      </c>
    </row>
    <row r="282" spans="1:7" x14ac:dyDescent="0.2">
      <c r="A282" s="119">
        <v>40878</v>
      </c>
      <c r="B282" s="106">
        <v>95.140600000000006</v>
      </c>
      <c r="C282" s="106">
        <v>230.06659999999999</v>
      </c>
      <c r="D282" s="106">
        <v>130.98570000000001</v>
      </c>
      <c r="E282" s="106">
        <v>488.92840000000001</v>
      </c>
      <c r="F282" s="106">
        <v>901.5883</v>
      </c>
      <c r="G282" s="104">
        <f>AVERAGE(B271:B282)</f>
        <v>88.282600000000002</v>
      </c>
    </row>
    <row r="283" spans="1:7" x14ac:dyDescent="0.2">
      <c r="A283" s="105">
        <v>40909</v>
      </c>
      <c r="B283" s="106">
        <v>93.203299999999999</v>
      </c>
      <c r="C283" s="106">
        <v>231.08109999999999</v>
      </c>
      <c r="D283" s="106">
        <v>130.9597</v>
      </c>
      <c r="E283" s="106">
        <v>480.15</v>
      </c>
      <c r="F283" s="106">
        <v>907.97029999999995</v>
      </c>
    </row>
    <row r="284" spans="1:7" x14ac:dyDescent="0.2">
      <c r="A284" s="107">
        <v>40940</v>
      </c>
      <c r="B284" s="106">
        <v>88.953699999999998</v>
      </c>
      <c r="C284" s="106">
        <v>231.9616</v>
      </c>
      <c r="D284" s="106">
        <v>130.30070000000001</v>
      </c>
      <c r="E284" s="106">
        <v>455.1447</v>
      </c>
      <c r="F284" s="106">
        <v>909.81610000000001</v>
      </c>
    </row>
    <row r="285" spans="1:7" x14ac:dyDescent="0.2">
      <c r="A285" s="108">
        <v>40969</v>
      </c>
      <c r="B285" s="106">
        <v>88.927199999999999</v>
      </c>
      <c r="C285" s="106">
        <v>233.45089999999999</v>
      </c>
      <c r="D285" s="106">
        <v>130.6371</v>
      </c>
      <c r="E285" s="106">
        <v>453.53410000000002</v>
      </c>
      <c r="F285" s="106">
        <v>910.33849999999995</v>
      </c>
    </row>
    <row r="286" spans="1:7" x14ac:dyDescent="0.2">
      <c r="A286" s="109">
        <v>41000</v>
      </c>
      <c r="B286" s="106">
        <v>91.487200000000001</v>
      </c>
      <c r="C286" s="106">
        <v>234.14330000000001</v>
      </c>
      <c r="D286" s="106">
        <v>130.71469999999999</v>
      </c>
      <c r="E286" s="106">
        <v>464.02620000000002</v>
      </c>
      <c r="F286" s="106">
        <v>907.48270000000002</v>
      </c>
    </row>
    <row r="287" spans="1:7" x14ac:dyDescent="0.2">
      <c r="A287" s="110">
        <v>41030</v>
      </c>
      <c r="B287" s="106">
        <v>94.798000000000002</v>
      </c>
      <c r="C287" s="106">
        <v>233.97790000000001</v>
      </c>
      <c r="D287" s="106">
        <v>131.34710000000001</v>
      </c>
      <c r="E287" s="106">
        <v>481.95979999999997</v>
      </c>
      <c r="F287" s="106">
        <v>904.6182</v>
      </c>
    </row>
    <row r="288" spans="1:7" x14ac:dyDescent="0.2">
      <c r="A288" s="111">
        <v>41061</v>
      </c>
      <c r="B288" s="106">
        <v>96.787300000000002</v>
      </c>
      <c r="C288" s="106">
        <v>233.62350000000001</v>
      </c>
      <c r="D288" s="106">
        <v>131.88499999999999</v>
      </c>
      <c r="E288" s="106">
        <v>497.12009999999998</v>
      </c>
      <c r="F288" s="106">
        <v>908.78869999999995</v>
      </c>
    </row>
    <row r="289" spans="1:7" x14ac:dyDescent="0.2">
      <c r="A289" s="113">
        <v>41091</v>
      </c>
      <c r="B289" s="106">
        <v>92.075599999999994</v>
      </c>
      <c r="C289" s="106">
        <v>233.44589999999999</v>
      </c>
      <c r="D289" s="106">
        <v>131.91659999999999</v>
      </c>
      <c r="E289" s="106">
        <v>476.05059999999997</v>
      </c>
      <c r="F289" s="106">
        <v>913.89080000000001</v>
      </c>
    </row>
    <row r="290" spans="1:7" x14ac:dyDescent="0.2">
      <c r="A290" s="114">
        <v>41122</v>
      </c>
      <c r="B290" s="106">
        <v>91.009799999999998</v>
      </c>
      <c r="C290" s="106">
        <v>234.65629999999999</v>
      </c>
      <c r="D290" s="106">
        <v>131.65029999999999</v>
      </c>
      <c r="E290" s="106">
        <v>468.57</v>
      </c>
      <c r="F290" s="106">
        <v>916.63350000000003</v>
      </c>
    </row>
    <row r="291" spans="1:7" x14ac:dyDescent="0.2">
      <c r="A291" s="115">
        <v>41153</v>
      </c>
      <c r="B291" s="106">
        <v>90.074100000000001</v>
      </c>
      <c r="C291" s="106">
        <v>235.6182</v>
      </c>
      <c r="D291" s="106">
        <v>131.04079999999999</v>
      </c>
      <c r="E291" s="106">
        <v>461.74709999999999</v>
      </c>
      <c r="F291" s="106">
        <v>920.67340000000002</v>
      </c>
    </row>
    <row r="292" spans="1:7" x14ac:dyDescent="0.2">
      <c r="A292" s="116">
        <v>41183</v>
      </c>
      <c r="B292" s="106">
        <v>88.976500000000001</v>
      </c>
      <c r="C292" s="106">
        <v>235.70740000000001</v>
      </c>
      <c r="D292" s="106">
        <v>130.8775</v>
      </c>
      <c r="E292" s="106">
        <v>457.68329999999997</v>
      </c>
      <c r="F292" s="106">
        <v>925.33150000000001</v>
      </c>
    </row>
    <row r="293" spans="1:7" x14ac:dyDescent="0.2">
      <c r="A293" s="118">
        <v>41214</v>
      </c>
      <c r="B293" s="106">
        <v>89.373599999999996</v>
      </c>
      <c r="C293" s="106">
        <v>234.9562</v>
      </c>
      <c r="D293" s="106">
        <v>131.15280000000001</v>
      </c>
      <c r="E293" s="106">
        <v>465.30610000000001</v>
      </c>
      <c r="F293" s="106">
        <v>931.61770000000001</v>
      </c>
    </row>
    <row r="294" spans="1:7" x14ac:dyDescent="0.2">
      <c r="A294" s="119">
        <v>41244</v>
      </c>
      <c r="B294" s="106">
        <v>87.7179</v>
      </c>
      <c r="C294" s="106">
        <v>234.7876</v>
      </c>
      <c r="D294" s="106">
        <v>130.9846</v>
      </c>
      <c r="E294" s="106">
        <v>457.47710000000001</v>
      </c>
      <c r="F294" s="106">
        <v>933.75959999999998</v>
      </c>
      <c r="G294" s="104">
        <f>AVERAGE(B283:B294)</f>
        <v>91.115350000000021</v>
      </c>
    </row>
    <row r="295" spans="1:7" x14ac:dyDescent="0.2">
      <c r="A295" s="105">
        <v>41275</v>
      </c>
      <c r="B295" s="106">
        <v>86.641300000000001</v>
      </c>
      <c r="C295" s="106">
        <v>235.47550000000001</v>
      </c>
      <c r="D295" s="106">
        <v>130.97329999999999</v>
      </c>
      <c r="E295" s="106">
        <v>452.31810000000002</v>
      </c>
      <c r="F295" s="106">
        <v>937.52080000000001</v>
      </c>
    </row>
    <row r="296" spans="1:7" x14ac:dyDescent="0.2">
      <c r="A296" s="107">
        <v>41306</v>
      </c>
      <c r="B296" s="106">
        <v>86.512600000000006</v>
      </c>
      <c r="C296" s="106">
        <v>237.22219999999999</v>
      </c>
      <c r="D296" s="106">
        <v>131.41640000000001</v>
      </c>
      <c r="E296" s="106">
        <v>452.05149999999998</v>
      </c>
      <c r="F296" s="106">
        <v>942.1354</v>
      </c>
    </row>
    <row r="297" spans="1:7" x14ac:dyDescent="0.2">
      <c r="A297" s="108">
        <v>41334</v>
      </c>
      <c r="B297" s="106">
        <v>84.660200000000003</v>
      </c>
      <c r="C297" s="106">
        <v>237.69069999999999</v>
      </c>
      <c r="D297" s="106">
        <v>132.1071</v>
      </c>
      <c r="E297" s="106">
        <v>447.07740000000001</v>
      </c>
      <c r="F297" s="106">
        <v>949.04849999999999</v>
      </c>
    </row>
    <row r="298" spans="1:7" x14ac:dyDescent="0.2">
      <c r="A298" s="109">
        <v>41365</v>
      </c>
      <c r="B298" s="106">
        <v>82.206100000000006</v>
      </c>
      <c r="C298" s="106">
        <v>237.65940000000001</v>
      </c>
      <c r="D298" s="106">
        <v>132.16370000000001</v>
      </c>
      <c r="E298" s="106">
        <v>434.64769999999999</v>
      </c>
      <c r="F298" s="106">
        <v>949.67539999999997</v>
      </c>
    </row>
    <row r="299" spans="1:7" x14ac:dyDescent="0.2">
      <c r="A299" s="110">
        <v>41395</v>
      </c>
      <c r="B299" s="106">
        <v>82.686700000000002</v>
      </c>
      <c r="C299" s="106">
        <v>238.05170000000001</v>
      </c>
      <c r="D299" s="106">
        <v>132.3467</v>
      </c>
      <c r="E299" s="106">
        <v>435.61829999999998</v>
      </c>
      <c r="F299" s="106">
        <v>946.51490000000001</v>
      </c>
    </row>
    <row r="300" spans="1:7" x14ac:dyDescent="0.2">
      <c r="A300" s="111">
        <v>41426</v>
      </c>
      <c r="B300" s="106">
        <v>87.482500000000002</v>
      </c>
      <c r="C300" s="106">
        <v>238.57730000000001</v>
      </c>
      <c r="D300" s="106">
        <v>132.44589999999999</v>
      </c>
      <c r="E300" s="106">
        <v>459.93389999999999</v>
      </c>
      <c r="F300" s="106">
        <v>945.9402</v>
      </c>
    </row>
    <row r="301" spans="1:7" x14ac:dyDescent="0.2">
      <c r="A301" s="113">
        <v>41456</v>
      </c>
      <c r="B301" s="106">
        <v>86.3399</v>
      </c>
      <c r="C301" s="106">
        <v>238.82499999999999</v>
      </c>
      <c r="D301" s="106">
        <v>132.81399999999999</v>
      </c>
      <c r="E301" s="106">
        <v>454.5652</v>
      </c>
      <c r="F301" s="106">
        <v>945.6268</v>
      </c>
    </row>
    <row r="302" spans="1:7" x14ac:dyDescent="0.2">
      <c r="A302" s="114">
        <v>41487</v>
      </c>
      <c r="B302" s="106">
        <v>86.896699999999996</v>
      </c>
      <c r="C302" s="106">
        <v>239.249</v>
      </c>
      <c r="D302" s="106">
        <v>132.70169999999999</v>
      </c>
      <c r="E302" s="106">
        <v>457.59800000000001</v>
      </c>
      <c r="F302" s="106">
        <v>948.31719999999996</v>
      </c>
    </row>
    <row r="303" spans="1:7" x14ac:dyDescent="0.2">
      <c r="A303" s="115">
        <v>41518</v>
      </c>
      <c r="B303" s="106">
        <v>88.376499999999993</v>
      </c>
      <c r="C303" s="106">
        <v>239.7697</v>
      </c>
      <c r="D303" s="106">
        <v>132.5213</v>
      </c>
      <c r="E303" s="106">
        <v>465.49459999999999</v>
      </c>
      <c r="F303" s="106">
        <v>951.88689999999997</v>
      </c>
    </row>
    <row r="304" spans="1:7" x14ac:dyDescent="0.2">
      <c r="A304" s="116">
        <v>41548</v>
      </c>
      <c r="B304" s="106">
        <v>87.726500000000001</v>
      </c>
      <c r="C304" s="106">
        <v>239.46190000000001</v>
      </c>
      <c r="D304" s="106">
        <v>131.95269999999999</v>
      </c>
      <c r="E304" s="106">
        <v>462.8707</v>
      </c>
      <c r="F304" s="106">
        <v>956.4144</v>
      </c>
    </row>
    <row r="305" spans="1:7" x14ac:dyDescent="0.2">
      <c r="A305" s="118">
        <v>41579</v>
      </c>
      <c r="B305" s="106">
        <v>86.843599999999995</v>
      </c>
      <c r="C305" s="106">
        <v>239.23500000000001</v>
      </c>
      <c r="D305" s="106">
        <v>132.39099999999999</v>
      </c>
      <c r="E305" s="106">
        <v>464.4599</v>
      </c>
      <c r="F305" s="106">
        <v>965.33010000000002</v>
      </c>
    </row>
    <row r="306" spans="1:7" x14ac:dyDescent="0.2">
      <c r="A306" s="119">
        <v>41609</v>
      </c>
      <c r="B306" s="106">
        <v>85.989000000000004</v>
      </c>
      <c r="C306" s="106">
        <v>239.4196</v>
      </c>
      <c r="D306" s="106">
        <v>132.5008</v>
      </c>
      <c r="E306" s="106">
        <v>462.55419999999998</v>
      </c>
      <c r="F306" s="106">
        <v>970.86749999999995</v>
      </c>
      <c r="G306" s="104">
        <f>AVERAGE(B295:B306)</f>
        <v>86.030133333333325</v>
      </c>
    </row>
    <row r="307" spans="1:7" x14ac:dyDescent="0.2">
      <c r="A307" s="105">
        <v>41640</v>
      </c>
      <c r="B307" s="106">
        <v>86.484300000000005</v>
      </c>
      <c r="C307" s="106">
        <v>240.24629999999999</v>
      </c>
      <c r="D307" s="106">
        <v>132.92169999999999</v>
      </c>
      <c r="E307" s="106">
        <v>469.2491</v>
      </c>
      <c r="F307" s="106">
        <v>979.54809999999998</v>
      </c>
    </row>
    <row r="308" spans="1:7" x14ac:dyDescent="0.2">
      <c r="A308" s="107">
        <v>41671</v>
      </c>
      <c r="B308" s="106">
        <v>87.123099999999994</v>
      </c>
      <c r="C308" s="106">
        <v>241.18989999999999</v>
      </c>
      <c r="D308" s="106">
        <v>133.03880000000001</v>
      </c>
      <c r="E308" s="106">
        <v>472.47390000000001</v>
      </c>
      <c r="F308" s="106">
        <v>982.02949999999998</v>
      </c>
    </row>
    <row r="309" spans="1:7" x14ac:dyDescent="0.2">
      <c r="A309" s="108">
        <v>41699</v>
      </c>
      <c r="B309" s="106">
        <v>86.965900000000005</v>
      </c>
      <c r="C309" s="106">
        <v>242.45869999999999</v>
      </c>
      <c r="D309" s="106">
        <v>132.87629999999999</v>
      </c>
      <c r="E309" s="106">
        <v>469.86419999999998</v>
      </c>
      <c r="F309" s="106">
        <v>984.71990000000005</v>
      </c>
    </row>
    <row r="310" spans="1:7" x14ac:dyDescent="0.2">
      <c r="A310" s="109">
        <v>41730</v>
      </c>
      <c r="B310" s="106">
        <v>86.636899999999997</v>
      </c>
      <c r="C310" s="106">
        <v>243.35059999999999</v>
      </c>
      <c r="D310" s="106">
        <v>132.62690000000001</v>
      </c>
      <c r="E310" s="106">
        <v>464.62700000000001</v>
      </c>
      <c r="F310" s="106">
        <v>982.88279999999997</v>
      </c>
    </row>
    <row r="311" spans="1:7" x14ac:dyDescent="0.2">
      <c r="A311" s="110">
        <v>41760</v>
      </c>
      <c r="B311" s="106">
        <v>86.453100000000006</v>
      </c>
      <c r="C311" s="106">
        <v>244.1345</v>
      </c>
      <c r="D311" s="106">
        <v>132.5343</v>
      </c>
      <c r="E311" s="106">
        <v>460.35340000000002</v>
      </c>
      <c r="F311" s="106">
        <v>979.73969999999997</v>
      </c>
    </row>
    <row r="312" spans="1:7" x14ac:dyDescent="0.2">
      <c r="A312" s="111">
        <v>41791</v>
      </c>
      <c r="B312" s="106">
        <v>86.63</v>
      </c>
      <c r="C312" s="106">
        <v>244.56649999999999</v>
      </c>
      <c r="D312" s="106">
        <v>132.6292</v>
      </c>
      <c r="E312" s="106">
        <v>461.60849999999999</v>
      </c>
      <c r="F312" s="106">
        <v>981.4375</v>
      </c>
    </row>
    <row r="313" spans="1:7" x14ac:dyDescent="0.2">
      <c r="A313" s="113">
        <v>41821</v>
      </c>
      <c r="B313" s="106">
        <v>86.297399999999996</v>
      </c>
      <c r="C313" s="106">
        <v>244.6283</v>
      </c>
      <c r="D313" s="106">
        <v>132.70840000000001</v>
      </c>
      <c r="E313" s="106">
        <v>461.26</v>
      </c>
      <c r="F313" s="106">
        <v>984.13660000000004</v>
      </c>
    </row>
    <row r="314" spans="1:7" x14ac:dyDescent="0.2">
      <c r="A314" s="114">
        <v>41852</v>
      </c>
      <c r="B314" s="106">
        <v>86.894300000000001</v>
      </c>
      <c r="C314" s="106">
        <v>244.55119999999999</v>
      </c>
      <c r="D314" s="106">
        <v>133.0607</v>
      </c>
      <c r="E314" s="106">
        <v>467.5034</v>
      </c>
      <c r="F314" s="106">
        <v>987.67150000000004</v>
      </c>
    </row>
    <row r="315" spans="1:7" x14ac:dyDescent="0.2">
      <c r="A315" s="115">
        <v>41883</v>
      </c>
      <c r="B315" s="106">
        <v>86.458399999999997</v>
      </c>
      <c r="C315" s="106">
        <v>244.9033</v>
      </c>
      <c r="D315" s="106">
        <v>133.8544</v>
      </c>
      <c r="E315" s="106">
        <v>469.32380000000001</v>
      </c>
      <c r="F315" s="106">
        <v>992.0335</v>
      </c>
    </row>
    <row r="316" spans="1:7" x14ac:dyDescent="0.2">
      <c r="A316" s="116">
        <v>41913</v>
      </c>
      <c r="B316" s="106">
        <v>87.288799999999995</v>
      </c>
      <c r="C316" s="106">
        <v>244.59729999999999</v>
      </c>
      <c r="D316" s="106">
        <v>134.44659999999999</v>
      </c>
      <c r="E316" s="106">
        <v>479.15809999999999</v>
      </c>
      <c r="F316" s="106">
        <v>997.51880000000006</v>
      </c>
    </row>
    <row r="317" spans="1:7" x14ac:dyDescent="0.2">
      <c r="A317" s="118">
        <v>41944</v>
      </c>
      <c r="B317" s="106">
        <v>86.404300000000006</v>
      </c>
      <c r="C317" s="106">
        <v>243.69210000000001</v>
      </c>
      <c r="D317" s="106">
        <v>135.28450000000001</v>
      </c>
      <c r="E317" s="106">
        <v>482.89479999999998</v>
      </c>
      <c r="F317" s="106">
        <v>1005.5638</v>
      </c>
    </row>
    <row r="318" spans="1:7" x14ac:dyDescent="0.2">
      <c r="A318" s="119">
        <v>41974</v>
      </c>
      <c r="B318" s="106">
        <v>90.566800000000001</v>
      </c>
      <c r="C318" s="106">
        <v>242.82089999999999</v>
      </c>
      <c r="D318" s="106">
        <v>135.9376</v>
      </c>
      <c r="E318" s="106">
        <v>512.92750000000001</v>
      </c>
      <c r="F318" s="106">
        <v>1010.4918</v>
      </c>
      <c r="G318" s="104">
        <f>AVERAGE(B307:B318)</f>
        <v>87.016941666666682</v>
      </c>
    </row>
    <row r="319" spans="1:7" x14ac:dyDescent="0.2">
      <c r="A319" s="105">
        <v>42005</v>
      </c>
      <c r="B319" s="106">
        <v>91.266099999999994</v>
      </c>
      <c r="C319" s="106">
        <v>241.99549999999999</v>
      </c>
      <c r="D319" s="106">
        <v>136.88239999999999</v>
      </c>
      <c r="E319" s="106">
        <v>521.78409999999997</v>
      </c>
      <c r="F319" s="106">
        <v>1009.5776</v>
      </c>
    </row>
    <row r="320" spans="1:7" x14ac:dyDescent="0.2">
      <c r="A320" s="107">
        <v>42036</v>
      </c>
      <c r="B320" s="106">
        <v>92.6447</v>
      </c>
      <c r="C320" s="106">
        <v>243.1842</v>
      </c>
      <c r="D320" s="106">
        <v>137.47239999999999</v>
      </c>
      <c r="E320" s="106">
        <v>530.35270000000003</v>
      </c>
      <c r="F320" s="106">
        <v>1011.4930000000001</v>
      </c>
    </row>
    <row r="321" spans="1:7" x14ac:dyDescent="0.2">
      <c r="A321" s="108">
        <v>42064</v>
      </c>
      <c r="B321" s="106">
        <v>93.753200000000007</v>
      </c>
      <c r="C321" s="106">
        <v>244.4522</v>
      </c>
      <c r="D321" s="106">
        <v>138.5874</v>
      </c>
      <c r="E321" s="106">
        <v>540.43589999999995</v>
      </c>
      <c r="F321" s="106">
        <v>1015.6113</v>
      </c>
    </row>
    <row r="322" spans="1:7" x14ac:dyDescent="0.2">
      <c r="A322" s="109">
        <v>42095</v>
      </c>
      <c r="B322" s="106">
        <v>94.566599999999994</v>
      </c>
      <c r="C322" s="106">
        <v>245.02250000000001</v>
      </c>
      <c r="D322" s="106">
        <v>138.27770000000001</v>
      </c>
      <c r="E322" s="106">
        <v>541.23590000000002</v>
      </c>
      <c r="F322" s="106">
        <v>1012.9819</v>
      </c>
    </row>
    <row r="323" spans="1:7" x14ac:dyDescent="0.2">
      <c r="A323" s="110">
        <v>42125</v>
      </c>
      <c r="B323" s="106">
        <v>96.009</v>
      </c>
      <c r="C323" s="106">
        <v>246.13890000000001</v>
      </c>
      <c r="D323" s="106">
        <v>137.80289999999999</v>
      </c>
      <c r="E323" s="106">
        <v>542.39850000000001</v>
      </c>
      <c r="F323" s="106">
        <v>1007.9233</v>
      </c>
    </row>
    <row r="324" spans="1:7" x14ac:dyDescent="0.2">
      <c r="A324" s="111">
        <v>42156</v>
      </c>
      <c r="B324" s="106">
        <v>97.172899999999998</v>
      </c>
      <c r="C324" s="106">
        <v>246.94569999999999</v>
      </c>
      <c r="D324" s="106">
        <v>138.16409999999999</v>
      </c>
      <c r="E324" s="106">
        <v>549.53420000000006</v>
      </c>
      <c r="F324" s="106">
        <v>1009.6124</v>
      </c>
    </row>
    <row r="325" spans="1:7" x14ac:dyDescent="0.2">
      <c r="A325" s="113">
        <v>42186</v>
      </c>
      <c r="B325" s="106">
        <v>99.332499999999996</v>
      </c>
      <c r="C325" s="106">
        <v>247.21860000000001</v>
      </c>
      <c r="D325" s="106">
        <v>138.887</v>
      </c>
      <c r="E325" s="106">
        <v>564.89009999999996</v>
      </c>
      <c r="F325" s="106">
        <v>1011.0925</v>
      </c>
    </row>
    <row r="326" spans="1:7" x14ac:dyDescent="0.2">
      <c r="A326" s="114">
        <v>42217</v>
      </c>
      <c r="B326" s="106">
        <v>102.27979999999999</v>
      </c>
      <c r="C326" s="106">
        <v>247.30070000000001</v>
      </c>
      <c r="D326" s="106">
        <v>139.7295</v>
      </c>
      <c r="E326" s="106">
        <v>586.2192</v>
      </c>
      <c r="F326" s="106">
        <v>1013.2257</v>
      </c>
    </row>
    <row r="327" spans="1:7" x14ac:dyDescent="0.2">
      <c r="A327" s="115">
        <v>42248</v>
      </c>
      <c r="B327" s="106">
        <v>103.7576</v>
      </c>
      <c r="C327" s="106">
        <v>247.22290000000001</v>
      </c>
      <c r="D327" s="106">
        <v>140.08750000000001</v>
      </c>
      <c r="E327" s="106">
        <v>598.63469999999995</v>
      </c>
      <c r="F327" s="106">
        <v>1017.0218</v>
      </c>
    </row>
    <row r="328" spans="1:7" x14ac:dyDescent="0.2">
      <c r="A328" s="116">
        <v>42278</v>
      </c>
      <c r="B328" s="106">
        <v>102.08920000000001</v>
      </c>
      <c r="C328" s="106">
        <v>247.38380000000001</v>
      </c>
      <c r="D328" s="106">
        <v>139.7604</v>
      </c>
      <c r="E328" s="106">
        <v>590.27229999999997</v>
      </c>
      <c r="F328" s="106">
        <v>1022.2545</v>
      </c>
    </row>
    <row r="329" spans="1:7" x14ac:dyDescent="0.2">
      <c r="A329" s="118">
        <v>42309</v>
      </c>
      <c r="B329" s="106">
        <v>101.077</v>
      </c>
      <c r="C329" s="106">
        <v>247.20150000000001</v>
      </c>
      <c r="D329" s="106">
        <v>140.56720000000001</v>
      </c>
      <c r="E329" s="106">
        <v>591.43849999999998</v>
      </c>
      <c r="F329" s="106">
        <v>1027.8354999999999</v>
      </c>
    </row>
    <row r="330" spans="1:7" x14ac:dyDescent="0.2">
      <c r="A330" s="119">
        <v>42339</v>
      </c>
      <c r="B330" s="106">
        <v>102.44459999999999</v>
      </c>
      <c r="C330" s="106">
        <v>246.87180000000001</v>
      </c>
      <c r="D330" s="106">
        <v>140.98769999999999</v>
      </c>
      <c r="E330" s="106">
        <v>604.4905</v>
      </c>
      <c r="F330" s="106">
        <v>1032.0235</v>
      </c>
      <c r="G330" s="104">
        <f>AVERAGE(B319:B330)</f>
        <v>98.032766666666689</v>
      </c>
    </row>
    <row r="331" spans="1:7" x14ac:dyDescent="0.2">
      <c r="A331" s="105">
        <v>42370</v>
      </c>
      <c r="B331" s="106">
        <v>107.54340000000001</v>
      </c>
      <c r="C331" s="106">
        <v>247.2158</v>
      </c>
      <c r="D331" s="106">
        <v>141.67140000000001</v>
      </c>
      <c r="E331" s="106">
        <v>639.19510000000002</v>
      </c>
      <c r="F331" s="106">
        <v>1035.9589000000001</v>
      </c>
    </row>
    <row r="332" spans="1:7" x14ac:dyDescent="0.2">
      <c r="A332" s="107">
        <v>42401</v>
      </c>
      <c r="B332" s="106">
        <v>110.8302</v>
      </c>
      <c r="C332" s="106">
        <v>247.9324</v>
      </c>
      <c r="D332" s="106">
        <v>141.1285</v>
      </c>
      <c r="E332" s="106">
        <v>657.17489999999998</v>
      </c>
      <c r="F332" s="106">
        <v>1040.4951000000001</v>
      </c>
    </row>
    <row r="333" spans="1:7" x14ac:dyDescent="0.2">
      <c r="A333" s="108">
        <v>42430</v>
      </c>
      <c r="B333" s="106">
        <v>107.18470000000001</v>
      </c>
      <c r="C333" s="106">
        <v>248.92259999999999</v>
      </c>
      <c r="D333" s="106">
        <v>140.39619999999999</v>
      </c>
      <c r="E333" s="106">
        <v>630.67269999999996</v>
      </c>
      <c r="F333" s="106">
        <v>1042.0274999999999</v>
      </c>
    </row>
    <row r="334" spans="1:7" x14ac:dyDescent="0.2">
      <c r="A334" s="109">
        <v>42461</v>
      </c>
      <c r="B334" s="106" t="s">
        <v>159</v>
      </c>
      <c r="C334" s="106" t="s">
        <v>159</v>
      </c>
      <c r="D334" s="106" t="s">
        <v>159</v>
      </c>
      <c r="E334" s="106">
        <v>621.92989999999998</v>
      </c>
      <c r="F334" s="106">
        <v>1038.7275999999999</v>
      </c>
    </row>
  </sheetData>
  <pageMargins left="0.75" right="0.75" top="1" bottom="1" header="0.5" footer="0.5"/>
  <pageSetup orientation="portrait" horizontalDpi="300" verticalDpi="30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02"/>
  <sheetViews>
    <sheetView zoomScale="70" zoomScaleNormal="70" workbookViewId="0">
      <selection activeCell="D10" sqref="D10"/>
    </sheetView>
  </sheetViews>
  <sheetFormatPr defaultRowHeight="15" x14ac:dyDescent="0.25"/>
  <cols>
    <col min="1" max="1" width="8.7109375" style="123"/>
    <col min="2" max="2" width="16.42578125" style="123" bestFit="1" customWidth="1"/>
    <col min="3" max="3" width="19.140625" style="123" bestFit="1" customWidth="1"/>
    <col min="7" max="7" width="19.140625" bestFit="1" customWidth="1"/>
  </cols>
  <sheetData>
    <row r="1" spans="1:9" x14ac:dyDescent="0.25">
      <c r="B1" s="133" t="s">
        <v>160</v>
      </c>
      <c r="C1" s="133"/>
      <c r="D1" s="24"/>
      <c r="F1" s="133" t="s">
        <v>161</v>
      </c>
      <c r="G1" s="133"/>
      <c r="I1" t="s">
        <v>175</v>
      </c>
    </row>
    <row r="2" spans="1:9" x14ac:dyDescent="0.25">
      <c r="B2" s="133" t="s">
        <v>162</v>
      </c>
      <c r="C2" s="133"/>
      <c r="D2" s="24"/>
      <c r="F2" s="133" t="s">
        <v>162</v>
      </c>
      <c r="G2" s="133"/>
      <c r="I2" t="s">
        <v>174</v>
      </c>
    </row>
    <row r="3" spans="1:9" x14ac:dyDescent="0.25">
      <c r="A3" s="125" t="s">
        <v>88</v>
      </c>
      <c r="B3" s="126" t="s">
        <v>163</v>
      </c>
      <c r="C3" s="125" t="s">
        <v>163</v>
      </c>
      <c r="D3" s="24"/>
      <c r="E3" s="24" t="s">
        <v>88</v>
      </c>
      <c r="F3" s="126" t="s">
        <v>163</v>
      </c>
      <c r="G3" s="125" t="s">
        <v>163</v>
      </c>
    </row>
    <row r="4" spans="1:9" s="120" customFormat="1" x14ac:dyDescent="0.25">
      <c r="A4" s="125" t="s">
        <v>164</v>
      </c>
      <c r="B4" s="126" t="s">
        <v>165</v>
      </c>
      <c r="C4" s="126" t="s">
        <v>166</v>
      </c>
      <c r="E4" s="24" t="s">
        <v>164</v>
      </c>
      <c r="F4" s="126" t="s">
        <v>165</v>
      </c>
      <c r="G4" s="126" t="s">
        <v>166</v>
      </c>
    </row>
    <row r="5" spans="1:9" s="120" customFormat="1" x14ac:dyDescent="0.25">
      <c r="A5" s="125" t="s">
        <v>167</v>
      </c>
      <c r="B5" s="126" t="s">
        <v>168</v>
      </c>
      <c r="C5" s="125" t="s">
        <v>169</v>
      </c>
      <c r="E5" s="24" t="s">
        <v>167</v>
      </c>
      <c r="F5" s="126" t="s">
        <v>168</v>
      </c>
      <c r="G5" s="125" t="s">
        <v>169</v>
      </c>
    </row>
    <row r="6" spans="1:9" x14ac:dyDescent="0.25">
      <c r="B6" s="125" t="s">
        <v>170</v>
      </c>
      <c r="C6" s="125" t="s">
        <v>171</v>
      </c>
      <c r="D6" s="24"/>
      <c r="F6" s="125" t="s">
        <v>170</v>
      </c>
      <c r="G6" s="125" t="s">
        <v>171</v>
      </c>
    </row>
    <row r="7" spans="1:9" ht="15" customHeight="1" x14ac:dyDescent="0.25">
      <c r="A7" s="125">
        <v>1980</v>
      </c>
      <c r="B7" s="123">
        <v>469634453479.20679</v>
      </c>
      <c r="C7" s="125">
        <v>6.3</v>
      </c>
      <c r="E7" s="24">
        <v>1980</v>
      </c>
      <c r="F7" s="123"/>
      <c r="G7" s="123"/>
    </row>
    <row r="8" spans="1:9" x14ac:dyDescent="0.25">
      <c r="A8" s="125">
        <v>1981</v>
      </c>
      <c r="B8" s="123">
        <v>510833608181.96533</v>
      </c>
      <c r="C8" s="125">
        <v>7.5</v>
      </c>
      <c r="E8" s="24">
        <v>1981</v>
      </c>
      <c r="F8" s="123"/>
      <c r="G8" s="123"/>
    </row>
    <row r="9" spans="1:9" x14ac:dyDescent="0.25">
      <c r="A9" s="125">
        <v>1982</v>
      </c>
      <c r="B9" s="123">
        <v>507626070623.95007</v>
      </c>
      <c r="C9" s="125">
        <v>9.1999999999999993</v>
      </c>
      <c r="E9" s="24">
        <v>1982</v>
      </c>
    </row>
    <row r="10" spans="1:9" x14ac:dyDescent="0.25">
      <c r="A10" s="125">
        <v>1983</v>
      </c>
      <c r="B10" s="123">
        <v>486324575210.82544</v>
      </c>
      <c r="C10" s="125">
        <v>11.1</v>
      </c>
      <c r="E10" s="24">
        <v>1983</v>
      </c>
    </row>
    <row r="11" spans="1:9" x14ac:dyDescent="0.25">
      <c r="A11" s="125">
        <v>1984</v>
      </c>
      <c r="B11" s="123">
        <v>503881772195.18842</v>
      </c>
      <c r="C11" s="125">
        <v>12.7</v>
      </c>
      <c r="E11" s="24">
        <v>1984</v>
      </c>
    </row>
    <row r="12" spans="1:9" x14ac:dyDescent="0.25">
      <c r="A12" s="125">
        <v>1985</v>
      </c>
      <c r="B12" s="123">
        <v>516949362154.76709</v>
      </c>
      <c r="C12" s="125">
        <v>13.4</v>
      </c>
      <c r="E12" s="24">
        <v>1985</v>
      </c>
    </row>
    <row r="13" spans="1:9" x14ac:dyDescent="0.25">
      <c r="A13" s="125">
        <v>1986</v>
      </c>
      <c r="B13" s="123">
        <v>497543497274.20856</v>
      </c>
      <c r="C13" s="125">
        <v>16</v>
      </c>
      <c r="E13" s="24">
        <v>1986</v>
      </c>
    </row>
    <row r="14" spans="1:9" x14ac:dyDescent="0.25">
      <c r="A14" s="125">
        <v>1987</v>
      </c>
      <c r="B14" s="123">
        <v>506776645758.0293</v>
      </c>
      <c r="C14" s="125">
        <v>17.600000000000001</v>
      </c>
      <c r="E14" s="24">
        <v>1987</v>
      </c>
    </row>
    <row r="15" spans="1:9" x14ac:dyDescent="0.25">
      <c r="A15" s="125">
        <v>1988</v>
      </c>
      <c r="B15" s="123">
        <v>513088234975.12012</v>
      </c>
      <c r="C15" s="125">
        <v>22</v>
      </c>
      <c r="E15" s="24">
        <v>1988</v>
      </c>
    </row>
    <row r="16" spans="1:9" x14ac:dyDescent="0.25">
      <c r="A16" s="125">
        <v>1989</v>
      </c>
      <c r="B16" s="123">
        <v>534629183757.51318</v>
      </c>
      <c r="C16" s="125">
        <v>25.2</v>
      </c>
      <c r="E16" s="24">
        <v>1989</v>
      </c>
    </row>
    <row r="17" spans="1:7" x14ac:dyDescent="0.25">
      <c r="A17" s="125">
        <v>1990</v>
      </c>
      <c r="B17" s="123">
        <v>561725828425.39612</v>
      </c>
      <c r="C17" s="125">
        <v>25.8</v>
      </c>
      <c r="E17" s="24">
        <v>1990</v>
      </c>
    </row>
    <row r="18" spans="1:7" x14ac:dyDescent="0.25">
      <c r="A18" s="125">
        <v>1991</v>
      </c>
      <c r="B18" s="123">
        <v>585443301236.1272</v>
      </c>
      <c r="C18" s="125">
        <v>28.199999999999996</v>
      </c>
      <c r="E18" s="24">
        <v>1991</v>
      </c>
    </row>
    <row r="19" spans="1:7" x14ac:dyDescent="0.25">
      <c r="A19" s="125">
        <v>1992</v>
      </c>
      <c r="B19" s="123">
        <v>606687040601.12231</v>
      </c>
      <c r="C19" s="125">
        <v>29.5</v>
      </c>
      <c r="E19" s="24">
        <v>1992</v>
      </c>
    </row>
    <row r="20" spans="1:7" x14ac:dyDescent="0.25">
      <c r="A20" s="125">
        <v>1993</v>
      </c>
      <c r="B20" s="123">
        <v>631327184921.40125</v>
      </c>
      <c r="C20" s="125">
        <v>33.200000000000003</v>
      </c>
      <c r="E20" s="24">
        <v>1993</v>
      </c>
    </row>
    <row r="21" spans="1:7" s="123" customFormat="1" x14ac:dyDescent="0.25">
      <c r="A21" s="125">
        <v>1994</v>
      </c>
      <c r="B21" s="123">
        <v>661172261085.27417</v>
      </c>
      <c r="C21" s="125">
        <v>38.9</v>
      </c>
      <c r="D21" s="122"/>
      <c r="E21" s="125">
        <v>1994</v>
      </c>
    </row>
    <row r="22" spans="1:7" s="123" customFormat="1" x14ac:dyDescent="0.25">
      <c r="A22" s="125">
        <v>1995</v>
      </c>
      <c r="B22" s="123">
        <v>623097450585.38452</v>
      </c>
      <c r="C22" s="125">
        <v>48.8</v>
      </c>
      <c r="D22" s="122"/>
      <c r="E22" s="125">
        <v>1995</v>
      </c>
      <c r="F22" s="124">
        <f>LN(B22)-LN(B$21)-B$101</f>
        <v>-8.3465619276572922E-2</v>
      </c>
      <c r="G22" s="11">
        <f>LN(C22)-LN(C$21)-C$101</f>
        <v>0.12989504988781192</v>
      </c>
    </row>
    <row r="23" spans="1:7" s="123" customFormat="1" x14ac:dyDescent="0.25">
      <c r="A23" s="125">
        <v>1996</v>
      </c>
      <c r="B23" s="123">
        <v>659702972014.33252</v>
      </c>
      <c r="C23" s="125">
        <v>58.3</v>
      </c>
      <c r="D23" s="122"/>
      <c r="E23" s="125">
        <v>1996</v>
      </c>
      <c r="F23" s="124">
        <f>LN(B23)-LN(B$21)-B$101*2</f>
        <v>-5.0532990629963186E-2</v>
      </c>
      <c r="G23" s="11">
        <f>LN(C23)-LN(C$21)-C$101*2</f>
        <v>0.21092581803826727</v>
      </c>
    </row>
    <row r="24" spans="1:7" s="123" customFormat="1" x14ac:dyDescent="0.25">
      <c r="A24" s="125">
        <v>1997</v>
      </c>
      <c r="B24" s="123">
        <v>705637356375.02185</v>
      </c>
      <c r="C24" s="125">
        <v>67</v>
      </c>
      <c r="D24" s="122"/>
      <c r="E24" s="125">
        <v>1997</v>
      </c>
      <c r="F24" s="124">
        <f>LN(B24)-LN(B$21)-B$101*3</f>
        <v>-7.3753705805065101E-3</v>
      </c>
      <c r="G24" s="11">
        <f>LN(C24)-LN(C$21)-C$101*3</f>
        <v>0.2531753317258974</v>
      </c>
    </row>
    <row r="25" spans="1:7" s="123" customFormat="1" x14ac:dyDescent="0.25">
      <c r="A25" s="125">
        <v>1998</v>
      </c>
      <c r="B25" s="123">
        <v>738815312900.31506</v>
      </c>
      <c r="C25" s="125">
        <v>75.099999999999994</v>
      </c>
      <c r="D25" s="122"/>
      <c r="E25" s="125">
        <v>1998</v>
      </c>
      <c r="F25" s="124">
        <f>LN(B25)-LN(B$21)-B$101*4</f>
        <v>1.441702361807852E-2</v>
      </c>
      <c r="G25" s="11">
        <f>LN(C25)-LN(C$21)-C$101*4</f>
        <v>0.27046225875813179</v>
      </c>
    </row>
    <row r="26" spans="1:7" s="123" customFormat="1" x14ac:dyDescent="0.25">
      <c r="A26" s="125">
        <v>1999</v>
      </c>
      <c r="B26" s="123">
        <v>758519614430.56738</v>
      </c>
      <c r="C26" s="125">
        <v>86.3</v>
      </c>
      <c r="D26" s="122"/>
      <c r="E26" s="125">
        <v>1999</v>
      </c>
      <c r="F26" s="124">
        <f>LN(B26)-LN(B$21)-B$101*5</f>
        <v>1.6583572110749803E-2</v>
      </c>
      <c r="G26" s="11">
        <f>LN(C26)-LN(C$21)-C$101*5</f>
        <v>0.31263028573053492</v>
      </c>
    </row>
    <row r="27" spans="1:7" s="123" customFormat="1" x14ac:dyDescent="0.25">
      <c r="A27" s="125">
        <v>2000</v>
      </c>
      <c r="B27" s="123">
        <v>798694407368.49866</v>
      </c>
      <c r="C27" s="127">
        <v>100</v>
      </c>
      <c r="E27" s="125">
        <v>2000</v>
      </c>
    </row>
    <row r="28" spans="1:7" s="123" customFormat="1" x14ac:dyDescent="0.25">
      <c r="A28" s="125">
        <v>2001</v>
      </c>
      <c r="B28" s="123">
        <v>793858373511.82886</v>
      </c>
      <c r="C28" s="125">
        <v>100.49999999999999</v>
      </c>
      <c r="E28" s="125">
        <v>2001</v>
      </c>
    </row>
    <row r="29" spans="1:7" s="123" customFormat="1" x14ac:dyDescent="0.25">
      <c r="A29" s="125">
        <v>2002</v>
      </c>
      <c r="B29" s="123">
        <v>794905609001.19263</v>
      </c>
      <c r="C29" s="125">
        <v>99.8</v>
      </c>
      <c r="E29" s="125">
        <v>2002</v>
      </c>
    </row>
    <row r="30" spans="1:7" s="123" customFormat="1" x14ac:dyDescent="0.25">
      <c r="A30" s="125">
        <v>2003</v>
      </c>
      <c r="B30" s="123">
        <v>806214502504.70142</v>
      </c>
      <c r="C30" s="125">
        <v>99.8</v>
      </c>
      <c r="E30" s="125">
        <v>2003</v>
      </c>
    </row>
    <row r="31" spans="1:7" x14ac:dyDescent="0.25">
      <c r="A31" s="125">
        <v>2004</v>
      </c>
      <c r="B31" s="123">
        <v>840847173784.22815</v>
      </c>
      <c r="C31" s="125">
        <v>105</v>
      </c>
      <c r="E31" s="24">
        <v>2004</v>
      </c>
    </row>
    <row r="32" spans="1:7" x14ac:dyDescent="0.25">
      <c r="A32" s="125">
        <v>2005</v>
      </c>
      <c r="B32" s="123">
        <v>866346483685.29736</v>
      </c>
      <c r="C32" s="125">
        <v>111.79999999999998</v>
      </c>
      <c r="E32" s="24">
        <v>2005</v>
      </c>
    </row>
    <row r="33" spans="1:5" x14ac:dyDescent="0.25">
      <c r="A33" s="125">
        <v>2006</v>
      </c>
      <c r="B33" s="123">
        <v>909675810818.80847</v>
      </c>
      <c r="C33" s="125">
        <v>124.29999999999998</v>
      </c>
      <c r="E33" s="24">
        <v>2006</v>
      </c>
    </row>
    <row r="34" spans="1:5" x14ac:dyDescent="0.25">
      <c r="A34" s="125">
        <v>2007</v>
      </c>
      <c r="B34" s="123">
        <v>938314459589.24927</v>
      </c>
      <c r="C34" s="125">
        <v>126.29999999999998</v>
      </c>
      <c r="E34" s="24">
        <v>2007</v>
      </c>
    </row>
    <row r="35" spans="1:5" x14ac:dyDescent="0.25">
      <c r="A35" s="125">
        <v>2008</v>
      </c>
      <c r="B35" s="123">
        <v>951453584529.14758</v>
      </c>
      <c r="C35" s="125">
        <v>126.70000000000002</v>
      </c>
      <c r="E35" s="24">
        <v>2008</v>
      </c>
    </row>
    <row r="36" spans="1:5" x14ac:dyDescent="0.25">
      <c r="A36" s="125">
        <v>2009</v>
      </c>
      <c r="B36" s="123">
        <v>906732031722.36133</v>
      </c>
      <c r="C36" s="125">
        <v>116.9</v>
      </c>
      <c r="E36" s="24">
        <v>2009</v>
      </c>
    </row>
    <row r="37" spans="1:5" x14ac:dyDescent="0.25">
      <c r="A37" s="125">
        <v>2010</v>
      </c>
      <c r="B37" s="123">
        <v>953067840505.29358</v>
      </c>
      <c r="C37" s="125">
        <v>135.30000000000001</v>
      </c>
      <c r="E37" s="24">
        <v>2010</v>
      </c>
    </row>
    <row r="38" spans="1:5" x14ac:dyDescent="0.25">
      <c r="A38" s="125">
        <v>2011</v>
      </c>
      <c r="B38" s="123">
        <v>991615763211.60608</v>
      </c>
      <c r="C38" s="125">
        <v>137.9</v>
      </c>
      <c r="E38" s="24">
        <v>2011</v>
      </c>
    </row>
    <row r="39" spans="1:5" x14ac:dyDescent="0.25">
      <c r="A39" s="125">
        <v>2012</v>
      </c>
      <c r="B39" s="123">
        <v>1031112704873.5153</v>
      </c>
      <c r="C39" s="125">
        <v>149.1</v>
      </c>
      <c r="E39" s="24">
        <v>2012</v>
      </c>
    </row>
    <row r="40" spans="1:5" x14ac:dyDescent="0.25">
      <c r="A40" s="125">
        <v>2013</v>
      </c>
      <c r="B40" s="123">
        <v>1042149906720.6838</v>
      </c>
      <c r="C40" s="125">
        <v>153.9</v>
      </c>
      <c r="E40" s="24">
        <v>2013</v>
      </c>
    </row>
    <row r="41" spans="1:5" x14ac:dyDescent="0.25">
      <c r="A41" s="125">
        <v>2014</v>
      </c>
      <c r="C41" s="121"/>
      <c r="E41" s="24">
        <v>2014</v>
      </c>
    </row>
    <row r="42" spans="1:5" x14ac:dyDescent="0.25">
      <c r="A42" s="125">
        <v>2015</v>
      </c>
      <c r="C42" s="121"/>
      <c r="E42" s="24">
        <v>2015</v>
      </c>
    </row>
    <row r="43" spans="1:5" x14ac:dyDescent="0.25">
      <c r="A43" s="125">
        <v>2016</v>
      </c>
      <c r="C43" s="121"/>
      <c r="E43" s="24">
        <v>2016</v>
      </c>
    </row>
    <row r="45" spans="1:5" x14ac:dyDescent="0.25">
      <c r="B45" s="133" t="s">
        <v>160</v>
      </c>
      <c r="C45" s="133"/>
    </row>
    <row r="46" spans="1:5" x14ac:dyDescent="0.25">
      <c r="B46" s="133" t="s">
        <v>162</v>
      </c>
      <c r="C46" s="133"/>
    </row>
    <row r="47" spans="1:5" x14ac:dyDescent="0.25">
      <c r="A47" s="125" t="s">
        <v>88</v>
      </c>
      <c r="B47" s="126" t="s">
        <v>163</v>
      </c>
      <c r="C47" s="125" t="s">
        <v>163</v>
      </c>
    </row>
    <row r="48" spans="1:5" x14ac:dyDescent="0.25">
      <c r="A48" s="125" t="s">
        <v>164</v>
      </c>
      <c r="B48" s="126" t="s">
        <v>165</v>
      </c>
      <c r="C48" s="126" t="s">
        <v>166</v>
      </c>
    </row>
    <row r="49" spans="1:4" x14ac:dyDescent="0.25">
      <c r="A49" s="125" t="s">
        <v>167</v>
      </c>
      <c r="B49" s="126" t="s">
        <v>168</v>
      </c>
      <c r="C49" s="125" t="s">
        <v>169</v>
      </c>
    </row>
    <row r="50" spans="1:4" x14ac:dyDescent="0.25">
      <c r="B50" s="125" t="s">
        <v>170</v>
      </c>
      <c r="C50" s="125" t="s">
        <v>171</v>
      </c>
    </row>
    <row r="51" spans="1:4" x14ac:dyDescent="0.25">
      <c r="A51" s="123">
        <v>1994</v>
      </c>
      <c r="B51" s="122">
        <f t="shared" ref="B51:C51" si="0">LN(B21/B$21)</f>
        <v>0</v>
      </c>
      <c r="C51" s="122">
        <f t="shared" si="0"/>
        <v>0</v>
      </c>
    </row>
    <row r="52" spans="1:4" x14ac:dyDescent="0.25">
      <c r="A52" s="123">
        <v>1995</v>
      </c>
      <c r="B52" s="122">
        <f t="shared" ref="B52:C56" si="1">LN(B22/B$21)</f>
        <v>-5.931148464496875E-2</v>
      </c>
      <c r="C52" s="122">
        <f t="shared" si="1"/>
        <v>0.22673606223470086</v>
      </c>
    </row>
    <row r="53" spans="1:4" x14ac:dyDescent="0.25">
      <c r="A53" s="123">
        <v>1996</v>
      </c>
      <c r="B53" s="122">
        <f t="shared" si="1"/>
        <v>-2.2247213667564605E-3</v>
      </c>
      <c r="C53" s="122">
        <f t="shared" si="1"/>
        <v>0.40460784273204614</v>
      </c>
    </row>
    <row r="54" spans="1:4" x14ac:dyDescent="0.25">
      <c r="A54" s="123">
        <v>1997</v>
      </c>
      <c r="B54" s="122">
        <f t="shared" si="1"/>
        <v>6.5087033314304779E-2</v>
      </c>
      <c r="C54" s="122">
        <f t="shared" si="1"/>
        <v>0.54369836876656552</v>
      </c>
    </row>
    <row r="55" spans="1:4" x14ac:dyDescent="0.25">
      <c r="A55" s="123">
        <v>1998</v>
      </c>
      <c r="B55" s="122">
        <f t="shared" si="1"/>
        <v>0.11103356214449431</v>
      </c>
      <c r="C55" s="122">
        <f t="shared" si="1"/>
        <v>0.65782630814568843</v>
      </c>
    </row>
    <row r="56" spans="1:4" x14ac:dyDescent="0.25">
      <c r="A56" s="123">
        <v>1999</v>
      </c>
      <c r="B56" s="122">
        <f t="shared" si="1"/>
        <v>0.1373542452687698</v>
      </c>
      <c r="C56" s="122">
        <f t="shared" si="1"/>
        <v>0.79683534746498152</v>
      </c>
    </row>
    <row r="57" spans="1:4" x14ac:dyDescent="0.25">
      <c r="B57" s="128"/>
      <c r="C57" s="128"/>
    </row>
    <row r="58" spans="1:4" x14ac:dyDescent="0.25">
      <c r="B58" s="133" t="s">
        <v>172</v>
      </c>
      <c r="C58" s="133"/>
      <c r="D58" s="24"/>
    </row>
    <row r="59" spans="1:4" x14ac:dyDescent="0.25">
      <c r="B59" s="133" t="s">
        <v>162</v>
      </c>
      <c r="C59" s="133"/>
      <c r="D59" s="24"/>
    </row>
    <row r="60" spans="1:4" x14ac:dyDescent="0.25">
      <c r="A60" s="125" t="s">
        <v>88</v>
      </c>
      <c r="B60" s="126" t="s">
        <v>163</v>
      </c>
      <c r="C60" s="125" t="s">
        <v>163</v>
      </c>
      <c r="D60" s="24"/>
    </row>
    <row r="61" spans="1:4" x14ac:dyDescent="0.25">
      <c r="A61" s="125" t="s">
        <v>164</v>
      </c>
      <c r="B61" s="126" t="s">
        <v>165</v>
      </c>
      <c r="C61" s="126" t="s">
        <v>166</v>
      </c>
      <c r="D61" s="120"/>
    </row>
    <row r="62" spans="1:4" x14ac:dyDescent="0.25">
      <c r="A62" s="125" t="s">
        <v>167</v>
      </c>
      <c r="B62" s="126" t="s">
        <v>168</v>
      </c>
      <c r="C62" s="125" t="s">
        <v>169</v>
      </c>
      <c r="D62" s="120"/>
    </row>
    <row r="63" spans="1:4" x14ac:dyDescent="0.25">
      <c r="B63" s="125" t="s">
        <v>170</v>
      </c>
      <c r="C63" s="125" t="s">
        <v>171</v>
      </c>
      <c r="D63" s="24"/>
    </row>
    <row r="64" spans="1:4" x14ac:dyDescent="0.25">
      <c r="A64" s="123">
        <v>1980</v>
      </c>
      <c r="B64" s="122"/>
    </row>
    <row r="65" spans="1:3" x14ac:dyDescent="0.25">
      <c r="A65" s="123">
        <v>1981</v>
      </c>
      <c r="B65" s="122">
        <f t="shared" ref="B65:C80" si="2">LN(B8/B7)</f>
        <v>8.4089283643723922E-2</v>
      </c>
      <c r="C65" s="122">
        <f t="shared" si="2"/>
        <v>0.17435338714477774</v>
      </c>
    </row>
    <row r="66" spans="1:3" x14ac:dyDescent="0.25">
      <c r="A66" s="123">
        <v>1982</v>
      </c>
      <c r="B66" s="122">
        <f t="shared" si="2"/>
        <v>-6.2988220932471061E-3</v>
      </c>
      <c r="C66" s="122">
        <f t="shared" si="2"/>
        <v>0.20430046351272979</v>
      </c>
    </row>
    <row r="67" spans="1:3" x14ac:dyDescent="0.25">
      <c r="A67" s="123">
        <v>1983</v>
      </c>
      <c r="B67" s="122">
        <f t="shared" si="2"/>
        <v>-4.2868843872792557E-2</v>
      </c>
      <c r="C67" s="122">
        <f t="shared" si="2"/>
        <v>0.18774162426329385</v>
      </c>
    </row>
    <row r="68" spans="1:3" x14ac:dyDescent="0.25">
      <c r="A68" s="123">
        <v>1984</v>
      </c>
      <c r="B68" s="122">
        <f t="shared" si="2"/>
        <v>3.546541035980709E-2</v>
      </c>
      <c r="C68" s="122">
        <f t="shared" si="2"/>
        <v>0.1346568851462572</v>
      </c>
    </row>
    <row r="69" spans="1:3" x14ac:dyDescent="0.25">
      <c r="A69" s="123">
        <v>1985</v>
      </c>
      <c r="B69" s="122">
        <f t="shared" si="2"/>
        <v>2.5603262593798845E-2</v>
      </c>
      <c r="C69" s="122">
        <f t="shared" si="2"/>
        <v>5.3652713492320217E-2</v>
      </c>
    </row>
    <row r="70" spans="1:3" x14ac:dyDescent="0.25">
      <c r="A70" s="123">
        <v>1986</v>
      </c>
      <c r="B70" s="122">
        <f t="shared" si="2"/>
        <v>-3.8261939685744289E-2</v>
      </c>
      <c r="C70" s="122">
        <f t="shared" si="2"/>
        <v>0.17733401528291545</v>
      </c>
    </row>
    <row r="71" spans="1:3" x14ac:dyDescent="0.25">
      <c r="A71" s="123">
        <v>1987</v>
      </c>
      <c r="B71" s="122">
        <f t="shared" si="2"/>
        <v>1.8387381129671733E-2</v>
      </c>
      <c r="C71" s="122">
        <f t="shared" si="2"/>
        <v>9.5310179804324935E-2</v>
      </c>
    </row>
    <row r="72" spans="1:3" x14ac:dyDescent="0.25">
      <c r="A72" s="123">
        <v>1988</v>
      </c>
      <c r="B72" s="122">
        <f t="shared" si="2"/>
        <v>1.237746276965033E-2</v>
      </c>
      <c r="C72" s="122">
        <f t="shared" si="2"/>
        <v>0.22314355131420976</v>
      </c>
    </row>
    <row r="73" spans="1:3" x14ac:dyDescent="0.25">
      <c r="A73" s="123">
        <v>1989</v>
      </c>
      <c r="B73" s="122">
        <f t="shared" si="2"/>
        <v>4.1125563726190202E-2</v>
      </c>
      <c r="C73" s="122">
        <f t="shared" si="2"/>
        <v>0.13580154115906182</v>
      </c>
    </row>
    <row r="74" spans="1:3" x14ac:dyDescent="0.25">
      <c r="A74" s="123">
        <v>1990</v>
      </c>
      <c r="B74" s="122">
        <f t="shared" si="2"/>
        <v>4.9440488970214178E-2</v>
      </c>
      <c r="C74" s="122">
        <f t="shared" si="2"/>
        <v>2.3530497410194251E-2</v>
      </c>
    </row>
    <row r="75" spans="1:3" x14ac:dyDescent="0.25">
      <c r="A75" s="123">
        <v>1991</v>
      </c>
      <c r="B75" s="122">
        <f t="shared" si="2"/>
        <v>4.1355459073058258E-2</v>
      </c>
      <c r="C75" s="122">
        <f t="shared" si="2"/>
        <v>8.8947486016495908E-2</v>
      </c>
    </row>
    <row r="76" spans="1:3" x14ac:dyDescent="0.25">
      <c r="A76" s="123">
        <v>1992</v>
      </c>
      <c r="B76" s="122">
        <f t="shared" si="2"/>
        <v>3.5643734094809615E-2</v>
      </c>
      <c r="C76" s="122">
        <f t="shared" si="2"/>
        <v>4.5068285401706459E-2</v>
      </c>
    </row>
    <row r="77" spans="1:3" x14ac:dyDescent="0.25">
      <c r="A77" s="123">
        <v>1993</v>
      </c>
      <c r="B77" s="122">
        <f t="shared" si="2"/>
        <v>3.9811172010367227E-2</v>
      </c>
      <c r="C77" s="122">
        <f t="shared" si="2"/>
        <v>0.11815961257666874</v>
      </c>
    </row>
    <row r="78" spans="1:3" x14ac:dyDescent="0.25">
      <c r="A78" s="123">
        <v>1994</v>
      </c>
      <c r="B78" s="122">
        <f t="shared" si="2"/>
        <v>4.6190166427593334E-2</v>
      </c>
      <c r="C78" s="122">
        <f t="shared" si="2"/>
        <v>0.15844437470195769</v>
      </c>
    </row>
    <row r="79" spans="1:3" x14ac:dyDescent="0.25">
      <c r="A79" s="123">
        <v>1995</v>
      </c>
      <c r="B79" s="122">
        <f t="shared" si="2"/>
        <v>-5.931148464496875E-2</v>
      </c>
      <c r="C79" s="122">
        <f t="shared" si="2"/>
        <v>0.22673606223470086</v>
      </c>
    </row>
    <row r="80" spans="1:3" x14ac:dyDescent="0.25">
      <c r="A80" s="123">
        <v>1996</v>
      </c>
      <c r="B80" s="122">
        <f t="shared" si="2"/>
        <v>5.7086763278212285E-2</v>
      </c>
      <c r="C80" s="122">
        <f t="shared" si="2"/>
        <v>0.17787178049734523</v>
      </c>
    </row>
    <row r="81" spans="1:3" x14ac:dyDescent="0.25">
      <c r="A81" s="123">
        <v>1997</v>
      </c>
      <c r="B81" s="122">
        <f t="shared" ref="B81:C96" si="3">LN(B24/B23)</f>
        <v>6.731175468106132E-2</v>
      </c>
      <c r="C81" s="122">
        <f t="shared" si="3"/>
        <v>0.13909052603451941</v>
      </c>
    </row>
    <row r="82" spans="1:3" x14ac:dyDescent="0.25">
      <c r="A82" s="123">
        <v>1998</v>
      </c>
      <c r="B82" s="122">
        <f t="shared" si="3"/>
        <v>4.5946528830189612E-2</v>
      </c>
      <c r="C82" s="122">
        <f t="shared" si="3"/>
        <v>0.11412793937912298</v>
      </c>
    </row>
    <row r="83" spans="1:3" x14ac:dyDescent="0.25">
      <c r="A83" s="123">
        <v>1999</v>
      </c>
      <c r="B83" s="122">
        <f t="shared" si="3"/>
        <v>2.6320683124275386E-2</v>
      </c>
      <c r="C83" s="122">
        <f t="shared" si="3"/>
        <v>0.13900903931929331</v>
      </c>
    </row>
    <row r="84" spans="1:3" x14ac:dyDescent="0.25">
      <c r="A84" s="123">
        <v>2000</v>
      </c>
      <c r="B84" s="122">
        <f t="shared" si="3"/>
        <v>5.1609745776933329E-2</v>
      </c>
      <c r="C84" s="122">
        <f t="shared" si="3"/>
        <v>0.14734058789870913</v>
      </c>
    </row>
    <row r="85" spans="1:3" x14ac:dyDescent="0.25">
      <c r="A85" s="123">
        <v>2001</v>
      </c>
      <c r="B85" s="122">
        <f t="shared" si="3"/>
        <v>-6.0733292856753754E-3</v>
      </c>
      <c r="C85" s="122">
        <f t="shared" si="3"/>
        <v>4.9875415110389679E-3</v>
      </c>
    </row>
    <row r="86" spans="1:3" x14ac:dyDescent="0.25">
      <c r="A86" s="123">
        <v>2002</v>
      </c>
      <c r="B86" s="122">
        <f t="shared" si="3"/>
        <v>1.3183023439076122E-3</v>
      </c>
      <c r="C86" s="122">
        <f t="shared" si="3"/>
        <v>-6.9895441817120745E-3</v>
      </c>
    </row>
    <row r="87" spans="1:3" x14ac:dyDescent="0.25">
      <c r="A87" s="123">
        <v>2003</v>
      </c>
      <c r="B87" s="122">
        <f t="shared" si="3"/>
        <v>1.412646245041956E-2</v>
      </c>
      <c r="C87" s="122">
        <f t="shared" si="3"/>
        <v>0</v>
      </c>
    </row>
    <row r="88" spans="1:3" x14ac:dyDescent="0.25">
      <c r="A88" s="123">
        <v>2004</v>
      </c>
      <c r="B88" s="122">
        <f t="shared" si="3"/>
        <v>4.2060084582099568E-2</v>
      </c>
      <c r="C88" s="122">
        <f t="shared" si="3"/>
        <v>5.0792166840105131E-2</v>
      </c>
    </row>
    <row r="89" spans="1:3" x14ac:dyDescent="0.25">
      <c r="A89" s="123">
        <v>2005</v>
      </c>
      <c r="B89" s="122">
        <f t="shared" si="3"/>
        <v>2.9875001357731915E-2</v>
      </c>
      <c r="C89" s="122">
        <f t="shared" si="3"/>
        <v>6.275121056347524E-2</v>
      </c>
    </row>
    <row r="90" spans="1:3" x14ac:dyDescent="0.25">
      <c r="A90" s="123">
        <v>2006</v>
      </c>
      <c r="B90" s="122">
        <f t="shared" si="3"/>
        <v>4.8803359011256035E-2</v>
      </c>
      <c r="C90" s="122">
        <f t="shared" si="3"/>
        <v>0.10598643779566665</v>
      </c>
    </row>
    <row r="91" spans="1:3" x14ac:dyDescent="0.25">
      <c r="A91" s="123">
        <v>2007</v>
      </c>
      <c r="B91" s="122">
        <f t="shared" si="3"/>
        <v>3.0996853398244911E-2</v>
      </c>
      <c r="C91" s="122">
        <f t="shared" si="3"/>
        <v>1.5962030839780022E-2</v>
      </c>
    </row>
    <row r="92" spans="1:3" x14ac:dyDescent="0.25">
      <c r="A92" s="123">
        <v>2008</v>
      </c>
      <c r="B92" s="122">
        <f t="shared" si="3"/>
        <v>1.3905766590282169E-2</v>
      </c>
      <c r="C92" s="122">
        <f t="shared" si="3"/>
        <v>3.1620579706483224E-3</v>
      </c>
    </row>
    <row r="93" spans="1:3" x14ac:dyDescent="0.25">
      <c r="A93" s="123">
        <v>2009</v>
      </c>
      <c r="B93" s="122">
        <f t="shared" si="3"/>
        <v>-4.8143942344467637E-2</v>
      </c>
      <c r="C93" s="122">
        <f t="shared" si="3"/>
        <v>-8.0503218849070662E-2</v>
      </c>
    </row>
    <row r="94" spans="1:3" x14ac:dyDescent="0.25">
      <c r="A94" s="123">
        <v>2010</v>
      </c>
      <c r="B94" s="122">
        <f t="shared" si="3"/>
        <v>4.983912554534288E-2</v>
      </c>
      <c r="C94" s="122">
        <f t="shared" si="3"/>
        <v>0.14617566669871968</v>
      </c>
    </row>
    <row r="95" spans="1:3" x14ac:dyDescent="0.25">
      <c r="A95" s="123">
        <v>2011</v>
      </c>
      <c r="B95" s="122">
        <f t="shared" si="3"/>
        <v>3.9649609398871258E-2</v>
      </c>
      <c r="C95" s="122">
        <f t="shared" si="3"/>
        <v>1.9034249622513835E-2</v>
      </c>
    </row>
    <row r="96" spans="1:3" x14ac:dyDescent="0.25">
      <c r="A96" s="123">
        <v>2012</v>
      </c>
      <c r="B96" s="122">
        <f t="shared" si="3"/>
        <v>3.9058097338636286E-2</v>
      </c>
      <c r="C96" s="122">
        <f t="shared" si="3"/>
        <v>7.8088436971436623E-2</v>
      </c>
    </row>
    <row r="97" spans="1:4" x14ac:dyDescent="0.25">
      <c r="A97" s="123">
        <v>2013</v>
      </c>
      <c r="B97" s="122">
        <f t="shared" ref="B97:C97" si="4">LN(B40/B39)</f>
        <v>1.0647282263485543E-2</v>
      </c>
      <c r="C97" s="122">
        <f t="shared" si="4"/>
        <v>3.1685819074140795E-2</v>
      </c>
    </row>
    <row r="98" spans="1:4" x14ac:dyDescent="0.25">
      <c r="A98" s="123">
        <v>2014</v>
      </c>
      <c r="B98" s="122"/>
      <c r="C98" s="122"/>
    </row>
    <row r="99" spans="1:4" x14ac:dyDescent="0.25">
      <c r="A99" s="123">
        <v>2015</v>
      </c>
      <c r="B99" s="122"/>
      <c r="C99" s="122"/>
    </row>
    <row r="100" spans="1:4" x14ac:dyDescent="0.25">
      <c r="A100" s="123">
        <v>2016</v>
      </c>
      <c r="B100" s="122"/>
      <c r="C100" s="122"/>
    </row>
    <row r="101" spans="1:4" x14ac:dyDescent="0.25">
      <c r="A101" s="125" t="s">
        <v>173</v>
      </c>
      <c r="B101" s="122">
        <f>AVERAGE(B64:B100)</f>
        <v>2.4154134631604204E-2</v>
      </c>
      <c r="C101" s="122">
        <f t="shared" ref="C101" si="5">AVERAGE(C64:C100)</f>
        <v>9.6841012346889299E-2</v>
      </c>
      <c r="D101" s="19"/>
    </row>
    <row r="102" spans="1:4" x14ac:dyDescent="0.25">
      <c r="A102" s="125"/>
      <c r="B102" s="122"/>
      <c r="C102" s="122"/>
      <c r="D102" s="19"/>
    </row>
  </sheetData>
  <mergeCells count="8">
    <mergeCell ref="F1:G1"/>
    <mergeCell ref="B2:C2"/>
    <mergeCell ref="F2:G2"/>
    <mergeCell ref="B58:C58"/>
    <mergeCell ref="B59:C59"/>
    <mergeCell ref="B46:C46"/>
    <mergeCell ref="B45:C45"/>
    <mergeCell ref="B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C113"/>
  <sheetViews>
    <sheetView topLeftCell="O13" zoomScaleNormal="100" workbookViewId="0">
      <selection activeCell="W13" sqref="W1:W1048576"/>
    </sheetView>
  </sheetViews>
  <sheetFormatPr defaultRowHeight="12.75" x14ac:dyDescent="0.2"/>
  <cols>
    <col min="1" max="1" width="12.7109375" style="78" bestFit="1" customWidth="1"/>
    <col min="2" max="14" width="26.42578125" style="78" bestFit="1" customWidth="1"/>
    <col min="15" max="16" width="11.7109375" style="78" bestFit="1" customWidth="1"/>
    <col min="17" max="17" width="17.85546875" style="78" bestFit="1" customWidth="1"/>
    <col min="18" max="18" width="15.140625" style="78" bestFit="1" customWidth="1"/>
    <col min="19" max="19" width="10.7109375" style="78" bestFit="1" customWidth="1"/>
    <col min="20" max="22" width="8.7109375" style="78"/>
    <col min="23" max="23" width="9.140625" style="78"/>
    <col min="24" max="263" width="8.7109375" style="78"/>
    <col min="264" max="264" width="12.7109375" style="78" bestFit="1" customWidth="1"/>
    <col min="265" max="278" width="26.42578125" style="78" bestFit="1" customWidth="1"/>
    <col min="279" max="279" width="12.7109375" style="78" bestFit="1" customWidth="1"/>
    <col min="280" max="519" width="8.7109375" style="78"/>
    <col min="520" max="520" width="12.7109375" style="78" bestFit="1" customWidth="1"/>
    <col min="521" max="534" width="26.42578125" style="78" bestFit="1" customWidth="1"/>
    <col min="535" max="535" width="12.7109375" style="78" bestFit="1" customWidth="1"/>
    <col min="536" max="775" width="8.7109375" style="78"/>
    <col min="776" max="776" width="12.7109375" style="78" bestFit="1" customWidth="1"/>
    <col min="777" max="790" width="26.42578125" style="78" bestFit="1" customWidth="1"/>
    <col min="791" max="791" width="12.7109375" style="78" bestFit="1" customWidth="1"/>
    <col min="792" max="1031" width="8.7109375" style="78"/>
    <col min="1032" max="1032" width="12.7109375" style="78" bestFit="1" customWidth="1"/>
    <col min="1033" max="1046" width="26.42578125" style="78" bestFit="1" customWidth="1"/>
    <col min="1047" max="1047" width="12.7109375" style="78" bestFit="1" customWidth="1"/>
    <col min="1048" max="1287" width="8.7109375" style="78"/>
    <col min="1288" max="1288" width="12.7109375" style="78" bestFit="1" customWidth="1"/>
    <col min="1289" max="1302" width="26.42578125" style="78" bestFit="1" customWidth="1"/>
    <col min="1303" max="1303" width="12.7109375" style="78" bestFit="1" customWidth="1"/>
    <col min="1304" max="1543" width="8.7109375" style="78"/>
    <col min="1544" max="1544" width="12.7109375" style="78" bestFit="1" customWidth="1"/>
    <col min="1545" max="1558" width="26.42578125" style="78" bestFit="1" customWidth="1"/>
    <col min="1559" max="1559" width="12.7109375" style="78" bestFit="1" customWidth="1"/>
    <col min="1560" max="1799" width="8.7109375" style="78"/>
    <col min="1800" max="1800" width="12.7109375" style="78" bestFit="1" customWidth="1"/>
    <col min="1801" max="1814" width="26.42578125" style="78" bestFit="1" customWidth="1"/>
    <col min="1815" max="1815" width="12.7109375" style="78" bestFit="1" customWidth="1"/>
    <col min="1816" max="2055" width="8.7109375" style="78"/>
    <col min="2056" max="2056" width="12.7109375" style="78" bestFit="1" customWidth="1"/>
    <col min="2057" max="2070" width="26.42578125" style="78" bestFit="1" customWidth="1"/>
    <col min="2071" max="2071" width="12.7109375" style="78" bestFit="1" customWidth="1"/>
    <col min="2072" max="2311" width="8.7109375" style="78"/>
    <col min="2312" max="2312" width="12.7109375" style="78" bestFit="1" customWidth="1"/>
    <col min="2313" max="2326" width="26.42578125" style="78" bestFit="1" customWidth="1"/>
    <col min="2327" max="2327" width="12.7109375" style="78" bestFit="1" customWidth="1"/>
    <col min="2328" max="2567" width="8.7109375" style="78"/>
    <col min="2568" max="2568" width="12.7109375" style="78" bestFit="1" customWidth="1"/>
    <col min="2569" max="2582" width="26.42578125" style="78" bestFit="1" customWidth="1"/>
    <col min="2583" max="2583" width="12.7109375" style="78" bestFit="1" customWidth="1"/>
    <col min="2584" max="2823" width="8.7109375" style="78"/>
    <col min="2824" max="2824" width="12.7109375" style="78" bestFit="1" customWidth="1"/>
    <col min="2825" max="2838" width="26.42578125" style="78" bestFit="1" customWidth="1"/>
    <col min="2839" max="2839" width="12.7109375" style="78" bestFit="1" customWidth="1"/>
    <col min="2840" max="3079" width="8.7109375" style="78"/>
    <col min="3080" max="3080" width="12.7109375" style="78" bestFit="1" customWidth="1"/>
    <col min="3081" max="3094" width="26.42578125" style="78" bestFit="1" customWidth="1"/>
    <col min="3095" max="3095" width="12.7109375" style="78" bestFit="1" customWidth="1"/>
    <col min="3096" max="3335" width="8.7109375" style="78"/>
    <col min="3336" max="3336" width="12.7109375" style="78" bestFit="1" customWidth="1"/>
    <col min="3337" max="3350" width="26.42578125" style="78" bestFit="1" customWidth="1"/>
    <col min="3351" max="3351" width="12.7109375" style="78" bestFit="1" customWidth="1"/>
    <col min="3352" max="3591" width="8.7109375" style="78"/>
    <col min="3592" max="3592" width="12.7109375" style="78" bestFit="1" customWidth="1"/>
    <col min="3593" max="3606" width="26.42578125" style="78" bestFit="1" customWidth="1"/>
    <col min="3607" max="3607" width="12.7109375" style="78" bestFit="1" customWidth="1"/>
    <col min="3608" max="3847" width="8.7109375" style="78"/>
    <col min="3848" max="3848" width="12.7109375" style="78" bestFit="1" customWidth="1"/>
    <col min="3849" max="3862" width="26.42578125" style="78" bestFit="1" customWidth="1"/>
    <col min="3863" max="3863" width="12.7109375" style="78" bestFit="1" customWidth="1"/>
    <col min="3864" max="4103" width="8.7109375" style="78"/>
    <col min="4104" max="4104" width="12.7109375" style="78" bestFit="1" customWidth="1"/>
    <col min="4105" max="4118" width="26.42578125" style="78" bestFit="1" customWidth="1"/>
    <col min="4119" max="4119" width="12.7109375" style="78" bestFit="1" customWidth="1"/>
    <col min="4120" max="4359" width="8.7109375" style="78"/>
    <col min="4360" max="4360" width="12.7109375" style="78" bestFit="1" customWidth="1"/>
    <col min="4361" max="4374" width="26.42578125" style="78" bestFit="1" customWidth="1"/>
    <col min="4375" max="4375" width="12.7109375" style="78" bestFit="1" customWidth="1"/>
    <col min="4376" max="4615" width="8.7109375" style="78"/>
    <col min="4616" max="4616" width="12.7109375" style="78" bestFit="1" customWidth="1"/>
    <col min="4617" max="4630" width="26.42578125" style="78" bestFit="1" customWidth="1"/>
    <col min="4631" max="4631" width="12.7109375" style="78" bestFit="1" customWidth="1"/>
    <col min="4632" max="4871" width="8.7109375" style="78"/>
    <col min="4872" max="4872" width="12.7109375" style="78" bestFit="1" customWidth="1"/>
    <col min="4873" max="4886" width="26.42578125" style="78" bestFit="1" customWidth="1"/>
    <col min="4887" max="4887" width="12.7109375" style="78" bestFit="1" customWidth="1"/>
    <col min="4888" max="5127" width="8.7109375" style="78"/>
    <col min="5128" max="5128" width="12.7109375" style="78" bestFit="1" customWidth="1"/>
    <col min="5129" max="5142" width="26.42578125" style="78" bestFit="1" customWidth="1"/>
    <col min="5143" max="5143" width="12.7109375" style="78" bestFit="1" customWidth="1"/>
    <col min="5144" max="5383" width="8.7109375" style="78"/>
    <col min="5384" max="5384" width="12.7109375" style="78" bestFit="1" customWidth="1"/>
    <col min="5385" max="5398" width="26.42578125" style="78" bestFit="1" customWidth="1"/>
    <col min="5399" max="5399" width="12.7109375" style="78" bestFit="1" customWidth="1"/>
    <col min="5400" max="5639" width="8.7109375" style="78"/>
    <col min="5640" max="5640" width="12.7109375" style="78" bestFit="1" customWidth="1"/>
    <col min="5641" max="5654" width="26.42578125" style="78" bestFit="1" customWidth="1"/>
    <col min="5655" max="5655" width="12.7109375" style="78" bestFit="1" customWidth="1"/>
    <col min="5656" max="5895" width="8.7109375" style="78"/>
    <col min="5896" max="5896" width="12.7109375" style="78" bestFit="1" customWidth="1"/>
    <col min="5897" max="5910" width="26.42578125" style="78" bestFit="1" customWidth="1"/>
    <col min="5911" max="5911" width="12.7109375" style="78" bestFit="1" customWidth="1"/>
    <col min="5912" max="6151" width="8.7109375" style="78"/>
    <col min="6152" max="6152" width="12.7109375" style="78" bestFit="1" customWidth="1"/>
    <col min="6153" max="6166" width="26.42578125" style="78" bestFit="1" customWidth="1"/>
    <col min="6167" max="6167" width="12.7109375" style="78" bestFit="1" customWidth="1"/>
    <col min="6168" max="6407" width="8.7109375" style="78"/>
    <col min="6408" max="6408" width="12.7109375" style="78" bestFit="1" customWidth="1"/>
    <col min="6409" max="6422" width="26.42578125" style="78" bestFit="1" customWidth="1"/>
    <col min="6423" max="6423" width="12.7109375" style="78" bestFit="1" customWidth="1"/>
    <col min="6424" max="6663" width="8.7109375" style="78"/>
    <col min="6664" max="6664" width="12.7109375" style="78" bestFit="1" customWidth="1"/>
    <col min="6665" max="6678" width="26.42578125" style="78" bestFit="1" customWidth="1"/>
    <col min="6679" max="6679" width="12.7109375" style="78" bestFit="1" customWidth="1"/>
    <col min="6680" max="6919" width="8.7109375" style="78"/>
    <col min="6920" max="6920" width="12.7109375" style="78" bestFit="1" customWidth="1"/>
    <col min="6921" max="6934" width="26.42578125" style="78" bestFit="1" customWidth="1"/>
    <col min="6935" max="6935" width="12.7109375" style="78" bestFit="1" customWidth="1"/>
    <col min="6936" max="7175" width="8.7109375" style="78"/>
    <col min="7176" max="7176" width="12.7109375" style="78" bestFit="1" customWidth="1"/>
    <col min="7177" max="7190" width="26.42578125" style="78" bestFit="1" customWidth="1"/>
    <col min="7191" max="7191" width="12.7109375" style="78" bestFit="1" customWidth="1"/>
    <col min="7192" max="7431" width="8.7109375" style="78"/>
    <col min="7432" max="7432" width="12.7109375" style="78" bestFit="1" customWidth="1"/>
    <col min="7433" max="7446" width="26.42578125" style="78" bestFit="1" customWidth="1"/>
    <col min="7447" max="7447" width="12.7109375" style="78" bestFit="1" customWidth="1"/>
    <col min="7448" max="7687" width="8.7109375" style="78"/>
    <col min="7688" max="7688" width="12.7109375" style="78" bestFit="1" customWidth="1"/>
    <col min="7689" max="7702" width="26.42578125" style="78" bestFit="1" customWidth="1"/>
    <col min="7703" max="7703" width="12.7109375" style="78" bestFit="1" customWidth="1"/>
    <col min="7704" max="7943" width="8.7109375" style="78"/>
    <col min="7944" max="7944" width="12.7109375" style="78" bestFit="1" customWidth="1"/>
    <col min="7945" max="7958" width="26.42578125" style="78" bestFit="1" customWidth="1"/>
    <col min="7959" max="7959" width="12.7109375" style="78" bestFit="1" customWidth="1"/>
    <col min="7960" max="8199" width="8.7109375" style="78"/>
    <col min="8200" max="8200" width="12.7109375" style="78" bestFit="1" customWidth="1"/>
    <col min="8201" max="8214" width="26.42578125" style="78" bestFit="1" customWidth="1"/>
    <col min="8215" max="8215" width="12.7109375" style="78" bestFit="1" customWidth="1"/>
    <col min="8216" max="8455" width="8.7109375" style="78"/>
    <col min="8456" max="8456" width="12.7109375" style="78" bestFit="1" customWidth="1"/>
    <col min="8457" max="8470" width="26.42578125" style="78" bestFit="1" customWidth="1"/>
    <col min="8471" max="8471" width="12.7109375" style="78" bestFit="1" customWidth="1"/>
    <col min="8472" max="8711" width="8.7109375" style="78"/>
    <col min="8712" max="8712" width="12.7109375" style="78" bestFit="1" customWidth="1"/>
    <col min="8713" max="8726" width="26.42578125" style="78" bestFit="1" customWidth="1"/>
    <col min="8727" max="8727" width="12.7109375" style="78" bestFit="1" customWidth="1"/>
    <col min="8728" max="8967" width="8.7109375" style="78"/>
    <col min="8968" max="8968" width="12.7109375" style="78" bestFit="1" customWidth="1"/>
    <col min="8969" max="8982" width="26.42578125" style="78" bestFit="1" customWidth="1"/>
    <col min="8983" max="8983" width="12.7109375" style="78" bestFit="1" customWidth="1"/>
    <col min="8984" max="9223" width="8.7109375" style="78"/>
    <col min="9224" max="9224" width="12.7109375" style="78" bestFit="1" customWidth="1"/>
    <col min="9225" max="9238" width="26.42578125" style="78" bestFit="1" customWidth="1"/>
    <col min="9239" max="9239" width="12.7109375" style="78" bestFit="1" customWidth="1"/>
    <col min="9240" max="9479" width="8.7109375" style="78"/>
    <col min="9480" max="9480" width="12.7109375" style="78" bestFit="1" customWidth="1"/>
    <col min="9481" max="9494" width="26.42578125" style="78" bestFit="1" customWidth="1"/>
    <col min="9495" max="9495" width="12.7109375" style="78" bestFit="1" customWidth="1"/>
    <col min="9496" max="9735" width="8.7109375" style="78"/>
    <col min="9736" max="9736" width="12.7109375" style="78" bestFit="1" customWidth="1"/>
    <col min="9737" max="9750" width="26.42578125" style="78" bestFit="1" customWidth="1"/>
    <col min="9751" max="9751" width="12.7109375" style="78" bestFit="1" customWidth="1"/>
    <col min="9752" max="9991" width="8.7109375" style="78"/>
    <col min="9992" max="9992" width="12.7109375" style="78" bestFit="1" customWidth="1"/>
    <col min="9993" max="10006" width="26.42578125" style="78" bestFit="1" customWidth="1"/>
    <col min="10007" max="10007" width="12.7109375" style="78" bestFit="1" customWidth="1"/>
    <col min="10008" max="10247" width="8.7109375" style="78"/>
    <col min="10248" max="10248" width="12.7109375" style="78" bestFit="1" customWidth="1"/>
    <col min="10249" max="10262" width="26.42578125" style="78" bestFit="1" customWidth="1"/>
    <col min="10263" max="10263" width="12.7109375" style="78" bestFit="1" customWidth="1"/>
    <col min="10264" max="10503" width="8.7109375" style="78"/>
    <col min="10504" max="10504" width="12.7109375" style="78" bestFit="1" customWidth="1"/>
    <col min="10505" max="10518" width="26.42578125" style="78" bestFit="1" customWidth="1"/>
    <col min="10519" max="10519" width="12.7109375" style="78" bestFit="1" customWidth="1"/>
    <col min="10520" max="10759" width="8.7109375" style="78"/>
    <col min="10760" max="10760" width="12.7109375" style="78" bestFit="1" customWidth="1"/>
    <col min="10761" max="10774" width="26.42578125" style="78" bestFit="1" customWidth="1"/>
    <col min="10775" max="10775" width="12.7109375" style="78" bestFit="1" customWidth="1"/>
    <col min="10776" max="11015" width="8.7109375" style="78"/>
    <col min="11016" max="11016" width="12.7109375" style="78" bestFit="1" customWidth="1"/>
    <col min="11017" max="11030" width="26.42578125" style="78" bestFit="1" customWidth="1"/>
    <col min="11031" max="11031" width="12.7109375" style="78" bestFit="1" customWidth="1"/>
    <col min="11032" max="11271" width="8.7109375" style="78"/>
    <col min="11272" max="11272" width="12.7109375" style="78" bestFit="1" customWidth="1"/>
    <col min="11273" max="11286" width="26.42578125" style="78" bestFit="1" customWidth="1"/>
    <col min="11287" max="11287" width="12.7109375" style="78" bestFit="1" customWidth="1"/>
    <col min="11288" max="11527" width="8.7109375" style="78"/>
    <col min="11528" max="11528" width="12.7109375" style="78" bestFit="1" customWidth="1"/>
    <col min="11529" max="11542" width="26.42578125" style="78" bestFit="1" customWidth="1"/>
    <col min="11543" max="11543" width="12.7109375" style="78" bestFit="1" customWidth="1"/>
    <col min="11544" max="11783" width="8.7109375" style="78"/>
    <col min="11784" max="11784" width="12.7109375" style="78" bestFit="1" customWidth="1"/>
    <col min="11785" max="11798" width="26.42578125" style="78" bestFit="1" customWidth="1"/>
    <col min="11799" max="11799" width="12.7109375" style="78" bestFit="1" customWidth="1"/>
    <col min="11800" max="12039" width="8.7109375" style="78"/>
    <col min="12040" max="12040" width="12.7109375" style="78" bestFit="1" customWidth="1"/>
    <col min="12041" max="12054" width="26.42578125" style="78" bestFit="1" customWidth="1"/>
    <col min="12055" max="12055" width="12.7109375" style="78" bestFit="1" customWidth="1"/>
    <col min="12056" max="12295" width="8.7109375" style="78"/>
    <col min="12296" max="12296" width="12.7109375" style="78" bestFit="1" customWidth="1"/>
    <col min="12297" max="12310" width="26.42578125" style="78" bestFit="1" customWidth="1"/>
    <col min="12311" max="12311" width="12.7109375" style="78" bestFit="1" customWidth="1"/>
    <col min="12312" max="12551" width="8.7109375" style="78"/>
    <col min="12552" max="12552" width="12.7109375" style="78" bestFit="1" customWidth="1"/>
    <col min="12553" max="12566" width="26.42578125" style="78" bestFit="1" customWidth="1"/>
    <col min="12567" max="12567" width="12.7109375" style="78" bestFit="1" customWidth="1"/>
    <col min="12568" max="12807" width="8.7109375" style="78"/>
    <col min="12808" max="12808" width="12.7109375" style="78" bestFit="1" customWidth="1"/>
    <col min="12809" max="12822" width="26.42578125" style="78" bestFit="1" customWidth="1"/>
    <col min="12823" max="12823" width="12.7109375" style="78" bestFit="1" customWidth="1"/>
    <col min="12824" max="13063" width="8.7109375" style="78"/>
    <col min="13064" max="13064" width="12.7109375" style="78" bestFit="1" customWidth="1"/>
    <col min="13065" max="13078" width="26.42578125" style="78" bestFit="1" customWidth="1"/>
    <col min="13079" max="13079" width="12.7109375" style="78" bestFit="1" customWidth="1"/>
    <col min="13080" max="13319" width="8.7109375" style="78"/>
    <col min="13320" max="13320" width="12.7109375" style="78" bestFit="1" customWidth="1"/>
    <col min="13321" max="13334" width="26.42578125" style="78" bestFit="1" customWidth="1"/>
    <col min="13335" max="13335" width="12.7109375" style="78" bestFit="1" customWidth="1"/>
    <col min="13336" max="13575" width="8.7109375" style="78"/>
    <col min="13576" max="13576" width="12.7109375" style="78" bestFit="1" customWidth="1"/>
    <col min="13577" max="13590" width="26.42578125" style="78" bestFit="1" customWidth="1"/>
    <col min="13591" max="13591" width="12.7109375" style="78" bestFit="1" customWidth="1"/>
    <col min="13592" max="13831" width="8.7109375" style="78"/>
    <col min="13832" max="13832" width="12.7109375" style="78" bestFit="1" customWidth="1"/>
    <col min="13833" max="13846" width="26.42578125" style="78" bestFit="1" customWidth="1"/>
    <col min="13847" max="13847" width="12.7109375" style="78" bestFit="1" customWidth="1"/>
    <col min="13848" max="14087" width="8.7109375" style="78"/>
    <col min="14088" max="14088" width="12.7109375" style="78" bestFit="1" customWidth="1"/>
    <col min="14089" max="14102" width="26.42578125" style="78" bestFit="1" customWidth="1"/>
    <col min="14103" max="14103" width="12.7109375" style="78" bestFit="1" customWidth="1"/>
    <col min="14104" max="14343" width="8.7109375" style="78"/>
    <col min="14344" max="14344" width="12.7109375" style="78" bestFit="1" customWidth="1"/>
    <col min="14345" max="14358" width="26.42578125" style="78" bestFit="1" customWidth="1"/>
    <col min="14359" max="14359" width="12.7109375" style="78" bestFit="1" customWidth="1"/>
    <col min="14360" max="14599" width="8.7109375" style="78"/>
    <col min="14600" max="14600" width="12.7109375" style="78" bestFit="1" customWidth="1"/>
    <col min="14601" max="14614" width="26.42578125" style="78" bestFit="1" customWidth="1"/>
    <col min="14615" max="14615" width="12.7109375" style="78" bestFit="1" customWidth="1"/>
    <col min="14616" max="14855" width="8.7109375" style="78"/>
    <col min="14856" max="14856" width="12.7109375" style="78" bestFit="1" customWidth="1"/>
    <col min="14857" max="14870" width="26.42578125" style="78" bestFit="1" customWidth="1"/>
    <col min="14871" max="14871" width="12.7109375" style="78" bestFit="1" customWidth="1"/>
    <col min="14872" max="15111" width="8.7109375" style="78"/>
    <col min="15112" max="15112" width="12.7109375" style="78" bestFit="1" customWidth="1"/>
    <col min="15113" max="15126" width="26.42578125" style="78" bestFit="1" customWidth="1"/>
    <col min="15127" max="15127" width="12.7109375" style="78" bestFit="1" customWidth="1"/>
    <col min="15128" max="15367" width="8.7109375" style="78"/>
    <col min="15368" max="15368" width="12.7109375" style="78" bestFit="1" customWidth="1"/>
    <col min="15369" max="15382" width="26.42578125" style="78" bestFit="1" customWidth="1"/>
    <col min="15383" max="15383" width="12.7109375" style="78" bestFit="1" customWidth="1"/>
    <col min="15384" max="15623" width="8.7109375" style="78"/>
    <col min="15624" max="15624" width="12.7109375" style="78" bestFit="1" customWidth="1"/>
    <col min="15625" max="15638" width="26.42578125" style="78" bestFit="1" customWidth="1"/>
    <col min="15639" max="15639" width="12.7109375" style="78" bestFit="1" customWidth="1"/>
    <col min="15640" max="15879" width="8.7109375" style="78"/>
    <col min="15880" max="15880" width="12.7109375" style="78" bestFit="1" customWidth="1"/>
    <col min="15881" max="15894" width="26.42578125" style="78" bestFit="1" customWidth="1"/>
    <col min="15895" max="15895" width="12.7109375" style="78" bestFit="1" customWidth="1"/>
    <col min="15896" max="16135" width="8.7109375" style="78"/>
    <col min="16136" max="16136" width="12.7109375" style="78" bestFit="1" customWidth="1"/>
    <col min="16137" max="16150" width="26.42578125" style="78" bestFit="1" customWidth="1"/>
    <col min="16151" max="16151" width="12.7109375" style="78" bestFit="1" customWidth="1"/>
    <col min="16152" max="16376" width="8.7109375" style="78"/>
    <col min="16377" max="16384" width="8.7109375" style="78" customWidth="1"/>
  </cols>
  <sheetData>
    <row r="1" spans="1:14" ht="15.75" x14ac:dyDescent="0.25">
      <c r="A1" s="77" t="s">
        <v>101</v>
      </c>
    </row>
    <row r="3" spans="1:14" x14ac:dyDescent="0.2">
      <c r="A3" s="78" t="s">
        <v>102</v>
      </c>
    </row>
    <row r="4" spans="1:14" x14ac:dyDescent="0.2">
      <c r="A4" s="79" t="s">
        <v>103</v>
      </c>
    </row>
    <row r="6" spans="1:14" x14ac:dyDescent="0.2">
      <c r="A6" s="78" t="s">
        <v>104</v>
      </c>
    </row>
    <row r="10" spans="1:14" ht="63.75" x14ac:dyDescent="0.2">
      <c r="A10" s="80" t="s">
        <v>45</v>
      </c>
      <c r="B10" s="81" t="s">
        <v>105</v>
      </c>
      <c r="C10" s="81" t="s">
        <v>106</v>
      </c>
      <c r="D10" s="81" t="s">
        <v>107</v>
      </c>
      <c r="E10" s="81" t="s">
        <v>108</v>
      </c>
      <c r="F10" s="81" t="s">
        <v>109</v>
      </c>
      <c r="G10" s="81" t="s">
        <v>110</v>
      </c>
      <c r="H10" s="81" t="s">
        <v>111</v>
      </c>
      <c r="I10" s="81" t="s">
        <v>112</v>
      </c>
      <c r="J10" s="81" t="s">
        <v>113</v>
      </c>
      <c r="K10" s="81" t="s">
        <v>114</v>
      </c>
      <c r="L10" s="81" t="s">
        <v>115</v>
      </c>
      <c r="M10" s="81" t="s">
        <v>116</v>
      </c>
      <c r="N10" s="81" t="s">
        <v>117</v>
      </c>
    </row>
    <row r="11" spans="1:14" ht="25.5" x14ac:dyDescent="0.2">
      <c r="A11" s="80" t="s">
        <v>51</v>
      </c>
      <c r="B11" s="82" t="s">
        <v>118</v>
      </c>
      <c r="C11" s="82" t="s">
        <v>118</v>
      </c>
      <c r="D11" s="82" t="s">
        <v>118</v>
      </c>
      <c r="E11" s="82" t="s">
        <v>118</v>
      </c>
      <c r="F11" s="82" t="s">
        <v>118</v>
      </c>
      <c r="G11" s="82" t="s">
        <v>118</v>
      </c>
      <c r="H11" s="82" t="s">
        <v>118</v>
      </c>
      <c r="I11" s="82" t="s">
        <v>118</v>
      </c>
      <c r="J11" s="82" t="s">
        <v>118</v>
      </c>
      <c r="K11" s="82" t="s">
        <v>118</v>
      </c>
      <c r="L11" s="82" t="s">
        <v>118</v>
      </c>
      <c r="M11" s="82" t="s">
        <v>118</v>
      </c>
      <c r="N11" s="82" t="s">
        <v>118</v>
      </c>
    </row>
    <row r="12" spans="1:14" x14ac:dyDescent="0.2">
      <c r="A12" s="80" t="s">
        <v>54</v>
      </c>
      <c r="B12" s="82" t="s">
        <v>119</v>
      </c>
      <c r="C12" s="82" t="s">
        <v>119</v>
      </c>
      <c r="D12" s="82" t="s">
        <v>119</v>
      </c>
      <c r="E12" s="82" t="s">
        <v>119</v>
      </c>
      <c r="F12" s="82" t="s">
        <v>119</v>
      </c>
      <c r="G12" s="82" t="s">
        <v>119</v>
      </c>
      <c r="H12" s="82" t="s">
        <v>119</v>
      </c>
      <c r="I12" s="82" t="s">
        <v>119</v>
      </c>
      <c r="J12" s="82" t="s">
        <v>119</v>
      </c>
      <c r="K12" s="82" t="s">
        <v>119</v>
      </c>
      <c r="L12" s="82" t="s">
        <v>119</v>
      </c>
      <c r="M12" s="82" t="s">
        <v>119</v>
      </c>
      <c r="N12" s="82" t="s">
        <v>119</v>
      </c>
    </row>
    <row r="13" spans="1:14" x14ac:dyDescent="0.2">
      <c r="A13" s="80" t="s">
        <v>57</v>
      </c>
      <c r="B13" s="82" t="s">
        <v>120</v>
      </c>
      <c r="C13" s="82" t="s">
        <v>120</v>
      </c>
      <c r="D13" s="82" t="s">
        <v>120</v>
      </c>
      <c r="E13" s="82" t="s">
        <v>120</v>
      </c>
      <c r="F13" s="82" t="s">
        <v>120</v>
      </c>
      <c r="G13" s="82" t="s">
        <v>120</v>
      </c>
      <c r="H13" s="82" t="s">
        <v>120</v>
      </c>
      <c r="I13" s="82" t="s">
        <v>120</v>
      </c>
      <c r="J13" s="82" t="s">
        <v>120</v>
      </c>
      <c r="K13" s="82" t="s">
        <v>120</v>
      </c>
      <c r="L13" s="82" t="s">
        <v>120</v>
      </c>
      <c r="M13" s="82" t="s">
        <v>120</v>
      </c>
      <c r="N13" s="82" t="s">
        <v>120</v>
      </c>
    </row>
    <row r="14" spans="1:14" x14ac:dyDescent="0.2">
      <c r="A14" s="80" t="s">
        <v>62</v>
      </c>
      <c r="B14" s="82" t="s">
        <v>63</v>
      </c>
      <c r="C14" s="82" t="s">
        <v>63</v>
      </c>
      <c r="D14" s="82" t="s">
        <v>63</v>
      </c>
      <c r="E14" s="82" t="s">
        <v>63</v>
      </c>
      <c r="F14" s="82" t="s">
        <v>63</v>
      </c>
      <c r="G14" s="82" t="s">
        <v>63</v>
      </c>
      <c r="H14" s="82" t="s">
        <v>63</v>
      </c>
      <c r="I14" s="82" t="s">
        <v>63</v>
      </c>
      <c r="J14" s="82" t="s">
        <v>63</v>
      </c>
      <c r="K14" s="82" t="s">
        <v>63</v>
      </c>
      <c r="L14" s="82" t="s">
        <v>63</v>
      </c>
      <c r="M14" s="82" t="s">
        <v>63</v>
      </c>
      <c r="N14" s="82" t="s">
        <v>63</v>
      </c>
    </row>
    <row r="15" spans="1:14" x14ac:dyDescent="0.2">
      <c r="A15" s="80" t="s">
        <v>66</v>
      </c>
      <c r="B15" s="82"/>
      <c r="C15" s="82"/>
      <c r="D15" s="82"/>
      <c r="E15" s="82"/>
      <c r="F15" s="82"/>
      <c r="G15" s="82"/>
      <c r="H15" s="82"/>
      <c r="I15" s="82"/>
      <c r="J15" s="82"/>
      <c r="K15" s="82"/>
      <c r="L15" s="82"/>
      <c r="M15" s="82"/>
      <c r="N15" s="82"/>
    </row>
    <row r="16" spans="1:14" x14ac:dyDescent="0.2">
      <c r="A16" s="80" t="s">
        <v>68</v>
      </c>
      <c r="B16" s="83"/>
      <c r="C16" s="83"/>
      <c r="D16" s="83"/>
      <c r="E16" s="83"/>
      <c r="F16" s="83"/>
      <c r="G16" s="83"/>
      <c r="H16" s="83"/>
      <c r="I16" s="83"/>
      <c r="J16" s="83"/>
      <c r="K16" s="83"/>
      <c r="L16" s="83"/>
      <c r="M16" s="83"/>
      <c r="N16" s="83"/>
    </row>
    <row r="17" spans="1:29" ht="25.5" x14ac:dyDescent="0.2">
      <c r="A17" s="80" t="s">
        <v>69</v>
      </c>
      <c r="B17" s="82" t="s">
        <v>70</v>
      </c>
      <c r="C17" s="82" t="s">
        <v>70</v>
      </c>
      <c r="D17" s="82" t="s">
        <v>70</v>
      </c>
      <c r="E17" s="82" t="s">
        <v>70</v>
      </c>
      <c r="F17" s="82" t="s">
        <v>70</v>
      </c>
      <c r="G17" s="82" t="s">
        <v>70</v>
      </c>
      <c r="H17" s="82" t="s">
        <v>70</v>
      </c>
      <c r="I17" s="82" t="s">
        <v>70</v>
      </c>
      <c r="J17" s="82" t="s">
        <v>70</v>
      </c>
      <c r="K17" s="82" t="s">
        <v>70</v>
      </c>
      <c r="L17" s="82" t="s">
        <v>70</v>
      </c>
      <c r="M17" s="82" t="s">
        <v>70</v>
      </c>
      <c r="N17" s="82" t="s">
        <v>70</v>
      </c>
      <c r="R17" s="79" t="s">
        <v>121</v>
      </c>
      <c r="U17" s="78" t="s">
        <v>122</v>
      </c>
      <c r="V17" s="78" t="s">
        <v>123</v>
      </c>
      <c r="Y17" s="78" t="s">
        <v>122</v>
      </c>
      <c r="Z17" s="84" t="s">
        <v>123</v>
      </c>
    </row>
    <row r="18" spans="1:29" x14ac:dyDescent="0.2">
      <c r="A18" s="85" t="s">
        <v>72</v>
      </c>
      <c r="B18" s="86" t="s">
        <v>124</v>
      </c>
      <c r="C18" s="86" t="s">
        <v>125</v>
      </c>
      <c r="D18" s="86" t="s">
        <v>126</v>
      </c>
      <c r="E18" s="86" t="s">
        <v>127</v>
      </c>
      <c r="F18" s="86" t="s">
        <v>128</v>
      </c>
      <c r="G18" s="86" t="s">
        <v>129</v>
      </c>
      <c r="H18" s="86" t="s">
        <v>130</v>
      </c>
      <c r="I18" s="86" t="s">
        <v>131</v>
      </c>
      <c r="J18" s="86" t="s">
        <v>132</v>
      </c>
      <c r="K18" s="86" t="s">
        <v>133</v>
      </c>
      <c r="L18" s="86" t="s">
        <v>134</v>
      </c>
      <c r="M18" s="86" t="s">
        <v>135</v>
      </c>
      <c r="N18" s="86" t="s">
        <v>136</v>
      </c>
      <c r="O18" s="78" t="s">
        <v>137</v>
      </c>
      <c r="P18" s="78" t="s">
        <v>138</v>
      </c>
      <c r="Q18" s="78" t="s">
        <v>139</v>
      </c>
      <c r="R18" s="78" t="s">
        <v>140</v>
      </c>
      <c r="S18" s="78" t="s">
        <v>141</v>
      </c>
      <c r="U18" s="78" t="s">
        <v>142</v>
      </c>
      <c r="V18" s="78" t="s">
        <v>142</v>
      </c>
      <c r="Y18" s="78" t="s">
        <v>142</v>
      </c>
      <c r="Z18" s="84" t="s">
        <v>142</v>
      </c>
    </row>
    <row r="19" spans="1:29" x14ac:dyDescent="0.2">
      <c r="A19" s="87">
        <v>33970</v>
      </c>
      <c r="B19" s="88">
        <v>1522840.6</v>
      </c>
      <c r="C19" s="88">
        <v>196847.5</v>
      </c>
      <c r="D19" s="88">
        <v>1719688.2</v>
      </c>
      <c r="E19" s="88">
        <v>175446.8</v>
      </c>
      <c r="F19" s="88">
        <v>1444686.6</v>
      </c>
      <c r="G19" s="88">
        <v>1176272</v>
      </c>
      <c r="H19" s="88">
        <v>978516.1</v>
      </c>
      <c r="I19" s="88">
        <v>197755.9</v>
      </c>
      <c r="J19" s="88">
        <v>246371.7</v>
      </c>
      <c r="K19" s="88">
        <v>122754.8</v>
      </c>
      <c r="L19" s="88">
        <v>123616.9</v>
      </c>
      <c r="M19" s="88">
        <v>22042.9</v>
      </c>
      <c r="N19" s="88">
        <v>99554.8</v>
      </c>
      <c r="O19" s="89">
        <f>B19</f>
        <v>1522840.6</v>
      </c>
      <c r="P19" s="89">
        <f>B19-I19</f>
        <v>1325084.7000000002</v>
      </c>
      <c r="Q19" s="89">
        <f>B19-L19-I19</f>
        <v>1201467.8000000003</v>
      </c>
      <c r="R19" s="89">
        <f>J19</f>
        <v>246371.7</v>
      </c>
      <c r="S19" s="89">
        <f>K19</f>
        <v>122754.8</v>
      </c>
      <c r="X19" s="78">
        <v>1994</v>
      </c>
      <c r="Y19" s="90">
        <v>0.18424774576580769</v>
      </c>
      <c r="Z19" s="91">
        <v>0</v>
      </c>
      <c r="AB19" s="90"/>
    </row>
    <row r="20" spans="1:29" x14ac:dyDescent="0.2">
      <c r="A20" s="93">
        <v>34060</v>
      </c>
      <c r="B20" s="88">
        <v>1546496.1</v>
      </c>
      <c r="C20" s="88">
        <v>214697.1</v>
      </c>
      <c r="D20" s="88">
        <v>1761193.2</v>
      </c>
      <c r="E20" s="88">
        <v>189515.9</v>
      </c>
      <c r="F20" s="88">
        <v>1500376.7</v>
      </c>
      <c r="G20" s="88">
        <v>1219519.7</v>
      </c>
      <c r="H20" s="88">
        <v>1019169.3</v>
      </c>
      <c r="I20" s="88">
        <v>200350.4</v>
      </c>
      <c r="J20" s="88">
        <v>245822.7</v>
      </c>
      <c r="K20" s="88">
        <v>163490.6</v>
      </c>
      <c r="L20" s="88">
        <v>82332.100000000006</v>
      </c>
      <c r="M20" s="88">
        <v>35034.300000000003</v>
      </c>
      <c r="N20" s="88">
        <v>71300.600000000006</v>
      </c>
      <c r="O20" s="89">
        <f t="shared" ref="O20:O83" si="0">B20</f>
        <v>1546496.1</v>
      </c>
      <c r="P20" s="89">
        <f t="shared" ref="P20:P83" si="1">B20-I20</f>
        <v>1346145.7000000002</v>
      </c>
      <c r="Q20" s="89">
        <f t="shared" ref="Q20:Q83" si="2">B20-L20-I20</f>
        <v>1263813.6000000001</v>
      </c>
      <c r="R20" s="89">
        <f t="shared" ref="R20:S83" si="3">J20</f>
        <v>245822.7</v>
      </c>
      <c r="S20" s="89">
        <f t="shared" si="3"/>
        <v>163490.6</v>
      </c>
      <c r="X20" s="78">
        <v>1995</v>
      </c>
      <c r="Y20" s="90">
        <v>0.15082753932820522</v>
      </c>
      <c r="Z20" s="91">
        <v>-3.3420206437602462E-2</v>
      </c>
      <c r="AB20" s="90"/>
      <c r="AC20" s="92"/>
    </row>
    <row r="21" spans="1:29" x14ac:dyDescent="0.2">
      <c r="A21" s="94">
        <v>34151</v>
      </c>
      <c r="B21" s="88">
        <v>1562258.1</v>
      </c>
      <c r="C21" s="88">
        <v>216960.1</v>
      </c>
      <c r="D21" s="88">
        <v>1779218.2</v>
      </c>
      <c r="E21" s="88">
        <v>186318.2</v>
      </c>
      <c r="F21" s="88">
        <v>1533751.8</v>
      </c>
      <c r="G21" s="88">
        <v>1240087.8999999999</v>
      </c>
      <c r="H21" s="88">
        <v>1037987.1</v>
      </c>
      <c r="I21" s="88">
        <v>202100.8</v>
      </c>
      <c r="J21" s="88">
        <v>287406.90000000002</v>
      </c>
      <c r="K21" s="88">
        <v>189462</v>
      </c>
      <c r="L21" s="88">
        <v>97944.9</v>
      </c>
      <c r="M21" s="88">
        <v>6257.1</v>
      </c>
      <c r="N21" s="88">
        <v>59148.2</v>
      </c>
      <c r="O21" s="89">
        <f t="shared" si="0"/>
        <v>1562258.1</v>
      </c>
      <c r="P21" s="89">
        <f t="shared" si="1"/>
        <v>1360157.3</v>
      </c>
      <c r="Q21" s="89">
        <f t="shared" si="2"/>
        <v>1262212.4000000001</v>
      </c>
      <c r="R21" s="89">
        <f t="shared" si="3"/>
        <v>287406.90000000002</v>
      </c>
      <c r="S21" s="89">
        <f t="shared" si="3"/>
        <v>189462</v>
      </c>
      <c r="X21" s="78">
        <v>1996</v>
      </c>
      <c r="Y21" s="90">
        <v>0.16537553426257645</v>
      </c>
      <c r="Z21" s="91">
        <v>-1.8872211503231234E-2</v>
      </c>
      <c r="AB21" s="90"/>
      <c r="AC21" s="92"/>
    </row>
    <row r="22" spans="1:29" x14ac:dyDescent="0.2">
      <c r="A22" s="95">
        <v>34243</v>
      </c>
      <c r="B22" s="88">
        <v>1648991.5</v>
      </c>
      <c r="C22" s="88">
        <v>239746.8</v>
      </c>
      <c r="D22" s="88">
        <v>1888738.3</v>
      </c>
      <c r="E22" s="88">
        <v>211262.4</v>
      </c>
      <c r="F22" s="88">
        <v>1675813.1</v>
      </c>
      <c r="G22" s="88">
        <v>1331474.7</v>
      </c>
      <c r="H22" s="88">
        <v>1116612.1000000001</v>
      </c>
      <c r="I22" s="88">
        <v>214862.6</v>
      </c>
      <c r="J22" s="88">
        <v>345183</v>
      </c>
      <c r="K22" s="88">
        <v>200972.2</v>
      </c>
      <c r="L22" s="88">
        <v>144210.79999999999</v>
      </c>
      <c r="M22" s="88">
        <v>-844.6</v>
      </c>
      <c r="N22" s="88">
        <v>1662.8</v>
      </c>
      <c r="O22" s="89">
        <f t="shared" si="0"/>
        <v>1648991.5</v>
      </c>
      <c r="P22" s="89">
        <f t="shared" si="1"/>
        <v>1434128.9</v>
      </c>
      <c r="Q22" s="89">
        <f t="shared" si="2"/>
        <v>1289918.0999999999</v>
      </c>
      <c r="R22" s="89">
        <f t="shared" si="3"/>
        <v>345183</v>
      </c>
      <c r="S22" s="89">
        <f t="shared" si="3"/>
        <v>200972.2</v>
      </c>
      <c r="T22" s="78">
        <v>1993</v>
      </c>
      <c r="U22" s="78">
        <f>SUM(R19:R22)/SUM(O19:O22)</f>
        <v>0.17908906052290052</v>
      </c>
      <c r="X22" s="78">
        <v>1997</v>
      </c>
      <c r="Y22" s="90">
        <v>0.17760158260435513</v>
      </c>
      <c r="Z22" s="91">
        <v>-6.6461631614525563E-3</v>
      </c>
      <c r="AB22" s="90"/>
      <c r="AC22" s="92"/>
    </row>
    <row r="23" spans="1:29" x14ac:dyDescent="0.2">
      <c r="A23" s="87">
        <v>34335</v>
      </c>
      <c r="B23" s="88">
        <v>1695821.7</v>
      </c>
      <c r="C23" s="88">
        <v>243826</v>
      </c>
      <c r="D23" s="88">
        <v>1939647.7</v>
      </c>
      <c r="E23" s="88">
        <v>208809.2</v>
      </c>
      <c r="F23" s="88">
        <v>1602065.2</v>
      </c>
      <c r="G23" s="88">
        <v>1299760</v>
      </c>
      <c r="H23" s="88">
        <v>1083773</v>
      </c>
      <c r="I23" s="88">
        <v>215986.9</v>
      </c>
      <c r="J23" s="88">
        <v>284091.59999999998</v>
      </c>
      <c r="K23" s="88">
        <v>146009.79999999999</v>
      </c>
      <c r="L23" s="88">
        <v>138081.79999999999</v>
      </c>
      <c r="M23" s="88">
        <v>18213.599999999999</v>
      </c>
      <c r="N23" s="88">
        <v>128773.4</v>
      </c>
      <c r="O23" s="89">
        <f t="shared" si="0"/>
        <v>1695821.7</v>
      </c>
      <c r="P23" s="89">
        <f t="shared" si="1"/>
        <v>1479834.8</v>
      </c>
      <c r="Q23" s="89">
        <f t="shared" si="2"/>
        <v>1341753</v>
      </c>
      <c r="R23" s="89">
        <f t="shared" si="3"/>
        <v>284091.59999999998</v>
      </c>
      <c r="S23" s="89">
        <f t="shared" si="3"/>
        <v>146009.79999999999</v>
      </c>
      <c r="X23" s="78">
        <v>1998</v>
      </c>
      <c r="Y23" s="90">
        <v>0.19824149869079888</v>
      </c>
      <c r="Z23" s="91">
        <v>1.3993752924991193E-2</v>
      </c>
      <c r="AB23" s="90"/>
      <c r="AC23" s="92"/>
    </row>
    <row r="24" spans="1:29" x14ac:dyDescent="0.2">
      <c r="A24" s="93">
        <v>34425</v>
      </c>
      <c r="B24" s="88">
        <v>1767910.2</v>
      </c>
      <c r="C24" s="88">
        <v>277573.7</v>
      </c>
      <c r="D24" s="88">
        <v>2045483.9</v>
      </c>
      <c r="E24" s="88">
        <v>231985.6</v>
      </c>
      <c r="F24" s="88">
        <v>1706322.4</v>
      </c>
      <c r="G24" s="88">
        <v>1368722</v>
      </c>
      <c r="H24" s="88">
        <v>1149345.3999999999</v>
      </c>
      <c r="I24" s="88">
        <v>219376.6</v>
      </c>
      <c r="J24" s="88">
        <v>292863.09999999998</v>
      </c>
      <c r="K24" s="88">
        <v>202275.6</v>
      </c>
      <c r="L24" s="88">
        <v>90587.5</v>
      </c>
      <c r="M24" s="88">
        <v>44737.3</v>
      </c>
      <c r="N24" s="88">
        <v>107175.9</v>
      </c>
      <c r="O24" s="89">
        <f t="shared" si="0"/>
        <v>1767910.2</v>
      </c>
      <c r="P24" s="89">
        <f t="shared" si="1"/>
        <v>1548533.5999999999</v>
      </c>
      <c r="Q24" s="89">
        <f t="shared" si="2"/>
        <v>1457946.0999999999</v>
      </c>
      <c r="R24" s="89">
        <f t="shared" si="3"/>
        <v>292863.09999999998</v>
      </c>
      <c r="S24" s="89">
        <f t="shared" si="3"/>
        <v>202275.6</v>
      </c>
      <c r="X24" s="78">
        <v>1999</v>
      </c>
      <c r="Y24" s="90">
        <v>0.20347443130769041</v>
      </c>
      <c r="Z24" s="91">
        <v>1.9226685541882726E-2</v>
      </c>
      <c r="AB24" s="90"/>
      <c r="AC24" s="92"/>
    </row>
    <row r="25" spans="1:29" x14ac:dyDescent="0.2">
      <c r="A25" s="94">
        <v>34516</v>
      </c>
      <c r="B25" s="88">
        <v>1775164.9</v>
      </c>
      <c r="C25" s="88">
        <v>287436.5</v>
      </c>
      <c r="D25" s="88">
        <v>2062601.3</v>
      </c>
      <c r="E25" s="88">
        <v>235483.9</v>
      </c>
      <c r="F25" s="88">
        <v>1740788.1</v>
      </c>
      <c r="G25" s="88">
        <v>1391982.4</v>
      </c>
      <c r="H25" s="88">
        <v>1171097.2</v>
      </c>
      <c r="I25" s="88">
        <v>220885.1</v>
      </c>
      <c r="J25" s="88">
        <v>340346.4</v>
      </c>
      <c r="K25" s="88">
        <v>231939</v>
      </c>
      <c r="L25" s="88">
        <v>108407.4</v>
      </c>
      <c r="M25" s="88">
        <v>8459.4</v>
      </c>
      <c r="N25" s="88">
        <v>86329.3</v>
      </c>
      <c r="O25" s="89">
        <f t="shared" si="0"/>
        <v>1775164.9</v>
      </c>
      <c r="P25" s="89">
        <f t="shared" si="1"/>
        <v>1554279.7999999998</v>
      </c>
      <c r="Q25" s="89">
        <f t="shared" si="2"/>
        <v>1445872.4</v>
      </c>
      <c r="R25" s="89">
        <f t="shared" si="3"/>
        <v>340346.4</v>
      </c>
      <c r="S25" s="89">
        <f t="shared" si="3"/>
        <v>231939</v>
      </c>
      <c r="AB25" s="90"/>
      <c r="AC25" s="92"/>
    </row>
    <row r="26" spans="1:29" x14ac:dyDescent="0.2">
      <c r="A26" s="95">
        <v>34608</v>
      </c>
      <c r="B26" s="88">
        <v>1880117.3</v>
      </c>
      <c r="C26" s="88">
        <v>327401</v>
      </c>
      <c r="D26" s="88">
        <v>2207518.2999999998</v>
      </c>
      <c r="E26" s="88">
        <v>273152.2</v>
      </c>
      <c r="F26" s="88">
        <v>1904066.6</v>
      </c>
      <c r="G26" s="88">
        <v>1496854.1</v>
      </c>
      <c r="H26" s="88">
        <v>1261701.3</v>
      </c>
      <c r="I26" s="88">
        <v>235152.8</v>
      </c>
      <c r="J26" s="88">
        <v>394361.2</v>
      </c>
      <c r="K26" s="88">
        <v>237563</v>
      </c>
      <c r="L26" s="88">
        <v>156798.20000000001</v>
      </c>
      <c r="M26" s="88">
        <v>12851.3</v>
      </c>
      <c r="N26" s="88">
        <v>30299.5</v>
      </c>
      <c r="O26" s="89">
        <f t="shared" si="0"/>
        <v>1880117.3</v>
      </c>
      <c r="P26" s="89">
        <f t="shared" si="1"/>
        <v>1644964.5</v>
      </c>
      <c r="Q26" s="89">
        <f t="shared" si="2"/>
        <v>1488166.3</v>
      </c>
      <c r="R26" s="89">
        <f t="shared" si="3"/>
        <v>394361.2</v>
      </c>
      <c r="S26" s="89">
        <f t="shared" si="3"/>
        <v>237563</v>
      </c>
      <c r="T26" s="78">
        <v>1994</v>
      </c>
      <c r="U26" s="78">
        <f>SUM(R23:R26)/SUM(O23:O26)</f>
        <v>0.18424774576580769</v>
      </c>
      <c r="V26" s="90">
        <f>U26-U$26</f>
        <v>0</v>
      </c>
      <c r="W26" s="90"/>
    </row>
    <row r="27" spans="1:29" x14ac:dyDescent="0.2">
      <c r="A27" s="87">
        <v>34700</v>
      </c>
      <c r="B27" s="88">
        <v>1943934.3</v>
      </c>
      <c r="C27" s="88">
        <v>387341</v>
      </c>
      <c r="D27" s="88">
        <v>2331275.2000000002</v>
      </c>
      <c r="E27" s="88">
        <v>441310.9</v>
      </c>
      <c r="F27" s="88">
        <v>1794248.6</v>
      </c>
      <c r="G27" s="88">
        <v>1456922.6</v>
      </c>
      <c r="H27" s="88">
        <v>1205988.8</v>
      </c>
      <c r="I27" s="88">
        <v>250933.9</v>
      </c>
      <c r="J27" s="88">
        <v>300440.59999999998</v>
      </c>
      <c r="K27" s="88">
        <v>145690.9</v>
      </c>
      <c r="L27" s="88">
        <v>154749.70000000001</v>
      </c>
      <c r="M27" s="88">
        <v>36885.300000000003</v>
      </c>
      <c r="N27" s="88">
        <v>95715.7</v>
      </c>
      <c r="O27" s="89">
        <f t="shared" si="0"/>
        <v>1943934.3</v>
      </c>
      <c r="P27" s="89">
        <f t="shared" si="1"/>
        <v>1693000.4000000001</v>
      </c>
      <c r="Q27" s="89">
        <f t="shared" si="2"/>
        <v>1538250.7000000002</v>
      </c>
      <c r="R27" s="89">
        <f t="shared" si="3"/>
        <v>300440.59999999998</v>
      </c>
      <c r="S27" s="89">
        <f t="shared" si="3"/>
        <v>145690.9</v>
      </c>
      <c r="V27" s="90"/>
      <c r="W27" s="90"/>
    </row>
    <row r="28" spans="1:29" x14ac:dyDescent="0.2">
      <c r="A28" s="93">
        <v>34790</v>
      </c>
      <c r="B28" s="88">
        <v>2124121.7999999998</v>
      </c>
      <c r="C28" s="88">
        <v>427694.1</v>
      </c>
      <c r="D28" s="88">
        <v>2551815.9</v>
      </c>
      <c r="E28" s="88">
        <v>540528.1</v>
      </c>
      <c r="F28" s="88">
        <v>1995037.9</v>
      </c>
      <c r="G28" s="88">
        <v>1656814.9</v>
      </c>
      <c r="H28" s="88">
        <v>1375243.7</v>
      </c>
      <c r="I28" s="88">
        <v>281571.20000000001</v>
      </c>
      <c r="J28" s="88">
        <v>293653</v>
      </c>
      <c r="K28" s="88">
        <v>172700.2</v>
      </c>
      <c r="L28" s="88">
        <v>120952.8</v>
      </c>
      <c r="M28" s="88">
        <v>44570</v>
      </c>
      <c r="N28" s="88">
        <v>16250</v>
      </c>
      <c r="O28" s="89">
        <f t="shared" si="0"/>
        <v>2124121.7999999998</v>
      </c>
      <c r="P28" s="89">
        <f t="shared" si="1"/>
        <v>1842550.5999999999</v>
      </c>
      <c r="Q28" s="89">
        <f t="shared" si="2"/>
        <v>1721597.7999999998</v>
      </c>
      <c r="R28" s="89">
        <f t="shared" si="3"/>
        <v>293653</v>
      </c>
      <c r="S28" s="89">
        <f t="shared" si="3"/>
        <v>172700.2</v>
      </c>
      <c r="V28" s="90"/>
      <c r="W28" s="90"/>
    </row>
    <row r="29" spans="1:29" x14ac:dyDescent="0.2">
      <c r="A29" s="94">
        <v>34881</v>
      </c>
      <c r="B29" s="88">
        <v>2239478.9</v>
      </c>
      <c r="C29" s="88">
        <v>456728.5</v>
      </c>
      <c r="D29" s="88">
        <v>2696207.4</v>
      </c>
      <c r="E29" s="88">
        <v>552095.4</v>
      </c>
      <c r="F29" s="88">
        <v>2164232.2999999998</v>
      </c>
      <c r="G29" s="88">
        <v>1789897.1</v>
      </c>
      <c r="H29" s="88">
        <v>1489071.7</v>
      </c>
      <c r="I29" s="88">
        <v>300825.40000000002</v>
      </c>
      <c r="J29" s="88">
        <v>338916</v>
      </c>
      <c r="K29" s="88">
        <v>189096.3</v>
      </c>
      <c r="L29" s="88">
        <v>149819.79999999999</v>
      </c>
      <c r="M29" s="88">
        <v>35419.199999999997</v>
      </c>
      <c r="N29" s="88">
        <v>-20120.2</v>
      </c>
      <c r="O29" s="89">
        <f t="shared" si="0"/>
        <v>2239478.9</v>
      </c>
      <c r="P29" s="89">
        <f t="shared" si="1"/>
        <v>1938653.5</v>
      </c>
      <c r="Q29" s="89">
        <f t="shared" si="2"/>
        <v>1788833.6999999997</v>
      </c>
      <c r="R29" s="89">
        <f t="shared" si="3"/>
        <v>338916</v>
      </c>
      <c r="S29" s="89">
        <f t="shared" si="3"/>
        <v>189096.3</v>
      </c>
      <c r="V29" s="90"/>
      <c r="W29" s="90"/>
    </row>
    <row r="30" spans="1:29" x14ac:dyDescent="0.2">
      <c r="A30" s="95">
        <v>34973</v>
      </c>
      <c r="B30" s="88">
        <v>2520238.7999999998</v>
      </c>
      <c r="C30" s="88">
        <v>576603.5</v>
      </c>
      <c r="D30" s="88">
        <v>3096842.3</v>
      </c>
      <c r="E30" s="88">
        <v>688325.8</v>
      </c>
      <c r="F30" s="88">
        <v>2459402.5</v>
      </c>
      <c r="G30" s="88">
        <v>2013341.2</v>
      </c>
      <c r="H30" s="88">
        <v>1684005.8</v>
      </c>
      <c r="I30" s="88">
        <v>329335.5</v>
      </c>
      <c r="J30" s="88">
        <v>398461.8</v>
      </c>
      <c r="K30" s="88">
        <v>170574.2</v>
      </c>
      <c r="L30" s="88">
        <v>227887.6</v>
      </c>
      <c r="M30" s="88">
        <v>47599.5</v>
      </c>
      <c r="N30" s="88">
        <v>-50886</v>
      </c>
      <c r="O30" s="89">
        <f t="shared" si="0"/>
        <v>2520238.7999999998</v>
      </c>
      <c r="P30" s="89">
        <f t="shared" si="1"/>
        <v>2190903.2999999998</v>
      </c>
      <c r="Q30" s="89">
        <f t="shared" si="2"/>
        <v>1963015.6999999997</v>
      </c>
      <c r="R30" s="89">
        <f t="shared" si="3"/>
        <v>398461.8</v>
      </c>
      <c r="S30" s="89">
        <f t="shared" si="3"/>
        <v>170574.2</v>
      </c>
      <c r="T30" s="78">
        <v>1995</v>
      </c>
      <c r="U30" s="78">
        <f>SUM(R27:R30)/SUM(O27:O30)</f>
        <v>0.15082753932820522</v>
      </c>
      <c r="V30" s="90">
        <f>U30-U$26</f>
        <v>-3.3420206437602462E-2</v>
      </c>
      <c r="W30" s="90"/>
    </row>
    <row r="31" spans="1:29" x14ac:dyDescent="0.2">
      <c r="A31" s="87">
        <v>35065</v>
      </c>
      <c r="B31" s="88">
        <v>2749376.1</v>
      </c>
      <c r="C31" s="88">
        <v>635834.4</v>
      </c>
      <c r="D31" s="88">
        <v>3385210.5</v>
      </c>
      <c r="E31" s="88">
        <v>739008.2</v>
      </c>
      <c r="F31" s="88">
        <v>2662186.1</v>
      </c>
      <c r="G31" s="88">
        <v>2152801.4</v>
      </c>
      <c r="H31" s="88">
        <v>1804000.1</v>
      </c>
      <c r="I31" s="88">
        <v>348801.3</v>
      </c>
      <c r="J31" s="88">
        <v>428414.2</v>
      </c>
      <c r="K31" s="88">
        <v>255065.7</v>
      </c>
      <c r="L31" s="88">
        <v>173348.5</v>
      </c>
      <c r="M31" s="88">
        <v>80970.5</v>
      </c>
      <c r="N31" s="88">
        <v>-15983.8</v>
      </c>
      <c r="O31" s="89">
        <f t="shared" si="0"/>
        <v>2749376.1</v>
      </c>
      <c r="P31" s="89">
        <f t="shared" si="1"/>
        <v>2400574.8000000003</v>
      </c>
      <c r="Q31" s="89">
        <f t="shared" si="2"/>
        <v>2227226.3000000003</v>
      </c>
      <c r="R31" s="89">
        <f t="shared" si="3"/>
        <v>428414.2</v>
      </c>
      <c r="S31" s="89">
        <f t="shared" si="3"/>
        <v>255065.7</v>
      </c>
      <c r="V31" s="90"/>
      <c r="W31" s="90"/>
    </row>
    <row r="32" spans="1:29" x14ac:dyDescent="0.2">
      <c r="A32" s="93">
        <v>35156</v>
      </c>
      <c r="B32" s="88">
        <v>2903902.6</v>
      </c>
      <c r="C32" s="88">
        <v>686508.7</v>
      </c>
      <c r="D32" s="88">
        <v>3590411.3</v>
      </c>
      <c r="E32" s="88">
        <v>779296.1</v>
      </c>
      <c r="F32" s="88">
        <v>2819703.7</v>
      </c>
      <c r="G32" s="88">
        <v>2296886.7000000002</v>
      </c>
      <c r="H32" s="88">
        <v>1932975</v>
      </c>
      <c r="I32" s="88">
        <v>363911.8</v>
      </c>
      <c r="J32" s="88">
        <v>446920.5</v>
      </c>
      <c r="K32" s="88">
        <v>266233.59999999998</v>
      </c>
      <c r="L32" s="88">
        <v>180686.9</v>
      </c>
      <c r="M32" s="88">
        <v>75896.5</v>
      </c>
      <c r="N32" s="88">
        <v>-8588.5</v>
      </c>
      <c r="O32" s="89">
        <f t="shared" si="0"/>
        <v>2903902.6</v>
      </c>
      <c r="P32" s="89">
        <f t="shared" si="1"/>
        <v>2539990.8000000003</v>
      </c>
      <c r="Q32" s="89">
        <f t="shared" si="2"/>
        <v>2359303.9000000004</v>
      </c>
      <c r="R32" s="89">
        <f t="shared" si="3"/>
        <v>446920.5</v>
      </c>
      <c r="S32" s="89">
        <f t="shared" si="3"/>
        <v>266233.59999999998</v>
      </c>
      <c r="V32" s="90"/>
      <c r="W32" s="90"/>
    </row>
    <row r="33" spans="1:23" x14ac:dyDescent="0.2">
      <c r="A33" s="94">
        <v>35247</v>
      </c>
      <c r="B33" s="88">
        <v>3044154.7</v>
      </c>
      <c r="C33" s="88">
        <v>735284.1</v>
      </c>
      <c r="D33" s="88">
        <v>3779438.8</v>
      </c>
      <c r="E33" s="88">
        <v>807877.8</v>
      </c>
      <c r="F33" s="88">
        <v>3031678</v>
      </c>
      <c r="G33" s="88">
        <v>2439134</v>
      </c>
      <c r="H33" s="88">
        <v>2059399.1</v>
      </c>
      <c r="I33" s="88">
        <v>379734.9</v>
      </c>
      <c r="J33" s="88">
        <v>526158.6</v>
      </c>
      <c r="K33" s="88">
        <v>312237.40000000002</v>
      </c>
      <c r="L33" s="88">
        <v>213921.2</v>
      </c>
      <c r="M33" s="88">
        <v>66385.399999999994</v>
      </c>
      <c r="N33" s="88">
        <v>-60116.9</v>
      </c>
      <c r="O33" s="89">
        <f t="shared" si="0"/>
        <v>3044154.7</v>
      </c>
      <c r="P33" s="89">
        <f t="shared" si="1"/>
        <v>2664419.8000000003</v>
      </c>
      <c r="Q33" s="89">
        <f t="shared" si="2"/>
        <v>2450498.6</v>
      </c>
      <c r="R33" s="89">
        <f t="shared" si="3"/>
        <v>526158.6</v>
      </c>
      <c r="S33" s="89">
        <f t="shared" si="3"/>
        <v>312237.40000000002</v>
      </c>
      <c r="V33" s="90"/>
      <c r="W33" s="90"/>
    </row>
    <row r="34" spans="1:23" x14ac:dyDescent="0.2">
      <c r="A34" s="95">
        <v>35339</v>
      </c>
      <c r="B34" s="88">
        <v>3382698.7</v>
      </c>
      <c r="C34" s="88">
        <v>841065.6</v>
      </c>
      <c r="D34" s="88">
        <v>4223764.3</v>
      </c>
      <c r="E34" s="88">
        <v>902666.5</v>
      </c>
      <c r="F34" s="88">
        <v>3399630.8</v>
      </c>
      <c r="G34" s="88">
        <v>2731504.4</v>
      </c>
      <c r="H34" s="88">
        <v>2319396.5</v>
      </c>
      <c r="I34" s="88">
        <v>412107.9</v>
      </c>
      <c r="J34" s="88">
        <v>596265</v>
      </c>
      <c r="K34" s="88">
        <v>300502</v>
      </c>
      <c r="L34" s="88">
        <v>295763</v>
      </c>
      <c r="M34" s="88">
        <v>71861.399999999994</v>
      </c>
      <c r="N34" s="88">
        <v>-78533</v>
      </c>
      <c r="O34" s="89">
        <f t="shared" si="0"/>
        <v>3382698.7</v>
      </c>
      <c r="P34" s="89">
        <f t="shared" si="1"/>
        <v>2970590.8000000003</v>
      </c>
      <c r="Q34" s="89">
        <f t="shared" si="2"/>
        <v>2674827.8000000003</v>
      </c>
      <c r="R34" s="89">
        <f t="shared" si="3"/>
        <v>596265</v>
      </c>
      <c r="S34" s="89">
        <f t="shared" si="3"/>
        <v>300502</v>
      </c>
      <c r="T34" s="78">
        <v>1996</v>
      </c>
      <c r="U34" s="78">
        <f>SUM(R31:R34)/SUM(O31:O34)</f>
        <v>0.16537553426257645</v>
      </c>
      <c r="V34" s="90">
        <f>U34-U$26</f>
        <v>-1.8872211503231234E-2</v>
      </c>
      <c r="W34" s="90"/>
    </row>
    <row r="35" spans="1:23" x14ac:dyDescent="0.2">
      <c r="A35" s="87">
        <v>35431</v>
      </c>
      <c r="B35" s="88">
        <v>3498437.7</v>
      </c>
      <c r="C35" s="88">
        <v>785653.6</v>
      </c>
      <c r="D35" s="88">
        <v>4284091.3</v>
      </c>
      <c r="E35" s="88">
        <v>884660.9</v>
      </c>
      <c r="F35" s="88">
        <v>3396423.5</v>
      </c>
      <c r="G35" s="88">
        <v>2749311.8</v>
      </c>
      <c r="H35" s="88">
        <v>2310719.7000000002</v>
      </c>
      <c r="I35" s="88">
        <v>438592.1</v>
      </c>
      <c r="J35" s="88">
        <v>566619.9</v>
      </c>
      <c r="K35" s="88">
        <v>329524</v>
      </c>
      <c r="L35" s="88">
        <v>237095.9</v>
      </c>
      <c r="M35" s="88">
        <v>80491.8</v>
      </c>
      <c r="N35" s="88">
        <v>3006.9</v>
      </c>
      <c r="O35" s="89">
        <f t="shared" si="0"/>
        <v>3498437.7</v>
      </c>
      <c r="P35" s="89">
        <f t="shared" si="1"/>
        <v>3059845.6</v>
      </c>
      <c r="Q35" s="89">
        <f t="shared" si="2"/>
        <v>2822749.7</v>
      </c>
      <c r="R35" s="89">
        <f t="shared" si="3"/>
        <v>566619.9</v>
      </c>
      <c r="S35" s="89">
        <f t="shared" si="3"/>
        <v>329524</v>
      </c>
      <c r="V35" s="90"/>
      <c r="W35" s="90"/>
    </row>
    <row r="36" spans="1:23" x14ac:dyDescent="0.2">
      <c r="A36" s="93">
        <v>35521</v>
      </c>
      <c r="B36" s="88">
        <v>3728952.4</v>
      </c>
      <c r="C36" s="88">
        <v>893998.7</v>
      </c>
      <c r="D36" s="88">
        <v>4622951.0999999996</v>
      </c>
      <c r="E36" s="88">
        <v>950136.3</v>
      </c>
      <c r="F36" s="88">
        <v>3686988.9</v>
      </c>
      <c r="G36" s="88">
        <v>2969496.7</v>
      </c>
      <c r="H36" s="88">
        <v>2518213.2999999998</v>
      </c>
      <c r="I36" s="88">
        <v>451283.4</v>
      </c>
      <c r="J36" s="88">
        <v>626168.30000000005</v>
      </c>
      <c r="K36" s="88">
        <v>368051.6</v>
      </c>
      <c r="L36" s="88">
        <v>258116.7</v>
      </c>
      <c r="M36" s="88">
        <v>91323.9</v>
      </c>
      <c r="N36" s="88">
        <v>-14174.1</v>
      </c>
      <c r="O36" s="89">
        <f t="shared" si="0"/>
        <v>3728952.4</v>
      </c>
      <c r="P36" s="89">
        <f t="shared" si="1"/>
        <v>3277669</v>
      </c>
      <c r="Q36" s="89">
        <f t="shared" si="2"/>
        <v>3019552.3</v>
      </c>
      <c r="R36" s="89">
        <f t="shared" si="3"/>
        <v>626168.30000000005</v>
      </c>
      <c r="S36" s="89">
        <f t="shared" si="3"/>
        <v>368051.6</v>
      </c>
      <c r="V36" s="90"/>
      <c r="W36" s="90"/>
    </row>
    <row r="37" spans="1:23" x14ac:dyDescent="0.2">
      <c r="A37" s="94">
        <v>35612</v>
      </c>
      <c r="B37" s="88">
        <v>3827130.6</v>
      </c>
      <c r="C37" s="88">
        <v>944218.5</v>
      </c>
      <c r="D37" s="88">
        <v>4771349.0999999996</v>
      </c>
      <c r="E37" s="88">
        <v>959664.7</v>
      </c>
      <c r="F37" s="88">
        <v>3843173.6</v>
      </c>
      <c r="G37" s="88">
        <v>3070217.6</v>
      </c>
      <c r="H37" s="88">
        <v>2609647.4</v>
      </c>
      <c r="I37" s="88">
        <v>460570.2</v>
      </c>
      <c r="J37" s="88">
        <v>722904.3</v>
      </c>
      <c r="K37" s="88">
        <v>452074.8</v>
      </c>
      <c r="L37" s="88">
        <v>270829.59999999998</v>
      </c>
      <c r="M37" s="88">
        <v>50051.7</v>
      </c>
      <c r="N37" s="88">
        <v>-31489.200000000001</v>
      </c>
      <c r="O37" s="89">
        <f t="shared" si="0"/>
        <v>3827130.6</v>
      </c>
      <c r="P37" s="89">
        <f t="shared" si="1"/>
        <v>3366560.4</v>
      </c>
      <c r="Q37" s="89">
        <f t="shared" si="2"/>
        <v>3095730.8</v>
      </c>
      <c r="R37" s="89">
        <f t="shared" si="3"/>
        <v>722904.3</v>
      </c>
      <c r="S37" s="89">
        <f t="shared" si="3"/>
        <v>452074.8</v>
      </c>
      <c r="V37" s="90"/>
      <c r="W37" s="90"/>
    </row>
    <row r="38" spans="1:23" x14ac:dyDescent="0.2">
      <c r="A38" s="95">
        <v>35704</v>
      </c>
      <c r="B38" s="88">
        <v>4166567.2</v>
      </c>
      <c r="C38" s="88">
        <v>1042771.3</v>
      </c>
      <c r="D38" s="88">
        <v>5209338.5</v>
      </c>
      <c r="E38" s="88">
        <v>1045960.6</v>
      </c>
      <c r="F38" s="88">
        <v>4223889.2</v>
      </c>
      <c r="G38" s="88">
        <v>3377656.1</v>
      </c>
      <c r="H38" s="88">
        <v>2885836.6</v>
      </c>
      <c r="I38" s="88">
        <v>491819.4</v>
      </c>
      <c r="J38" s="88">
        <v>787596.80000000005</v>
      </c>
      <c r="K38" s="88">
        <v>443347.5</v>
      </c>
      <c r="L38" s="88">
        <v>344249.3</v>
      </c>
      <c r="M38" s="88">
        <v>58636.4</v>
      </c>
      <c r="N38" s="88">
        <v>-60511.3</v>
      </c>
      <c r="O38" s="89">
        <f t="shared" si="0"/>
        <v>4166567.2</v>
      </c>
      <c r="P38" s="89">
        <f t="shared" si="1"/>
        <v>3674747.8000000003</v>
      </c>
      <c r="Q38" s="89">
        <f t="shared" si="2"/>
        <v>3330498.5000000005</v>
      </c>
      <c r="R38" s="89">
        <f t="shared" si="3"/>
        <v>787596.80000000005</v>
      </c>
      <c r="S38" s="89">
        <f t="shared" si="3"/>
        <v>443347.5</v>
      </c>
      <c r="T38" s="78">
        <v>1997</v>
      </c>
      <c r="U38" s="78">
        <f>SUM(R35:R38)/SUM(O35:O38)</f>
        <v>0.17760158260435513</v>
      </c>
      <c r="V38" s="90">
        <f>U38-U$26</f>
        <v>-6.6461631614525563E-3</v>
      </c>
      <c r="W38" s="90"/>
    </row>
    <row r="39" spans="1:23" x14ac:dyDescent="0.2">
      <c r="A39" s="87">
        <v>35796</v>
      </c>
      <c r="B39" s="88">
        <v>4308085.4000000004</v>
      </c>
      <c r="C39" s="88">
        <v>1036213.8</v>
      </c>
      <c r="D39" s="88">
        <v>5344299.2</v>
      </c>
      <c r="E39" s="88">
        <v>1050091.8</v>
      </c>
      <c r="F39" s="88">
        <v>4285036.5</v>
      </c>
      <c r="G39" s="88">
        <v>3381429.1</v>
      </c>
      <c r="H39" s="88">
        <v>2876924.6</v>
      </c>
      <c r="I39" s="88">
        <v>504504.6</v>
      </c>
      <c r="J39" s="88">
        <v>800640</v>
      </c>
      <c r="K39" s="88">
        <v>531792.30000000005</v>
      </c>
      <c r="L39" s="88">
        <v>268847.7</v>
      </c>
      <c r="M39" s="88">
        <v>102967.4</v>
      </c>
      <c r="N39" s="88">
        <v>9170.9</v>
      </c>
      <c r="O39" s="89">
        <f t="shared" si="0"/>
        <v>4308085.4000000004</v>
      </c>
      <c r="P39" s="89">
        <f t="shared" si="1"/>
        <v>3803580.8000000003</v>
      </c>
      <c r="Q39" s="89">
        <f t="shared" si="2"/>
        <v>3534733.1</v>
      </c>
      <c r="R39" s="89">
        <f t="shared" si="3"/>
        <v>800640</v>
      </c>
      <c r="S39" s="89">
        <f t="shared" si="3"/>
        <v>531792.30000000005</v>
      </c>
      <c r="V39" s="90"/>
      <c r="W39" s="90"/>
    </row>
    <row r="40" spans="1:23" x14ac:dyDescent="0.2">
      <c r="A40" s="93">
        <v>35886</v>
      </c>
      <c r="B40" s="88">
        <v>4460860</v>
      </c>
      <c r="C40" s="88">
        <v>1130079.3</v>
      </c>
      <c r="D40" s="88">
        <v>5590939.2999999998</v>
      </c>
      <c r="E40" s="88">
        <v>1128553.6000000001</v>
      </c>
      <c r="F40" s="88">
        <v>4492849.0999999996</v>
      </c>
      <c r="G40" s="88">
        <v>3574275.7</v>
      </c>
      <c r="H40" s="88">
        <v>3057725.9</v>
      </c>
      <c r="I40" s="88">
        <v>516549.9</v>
      </c>
      <c r="J40" s="88">
        <v>823973.1</v>
      </c>
      <c r="K40" s="88">
        <v>545503.30000000005</v>
      </c>
      <c r="L40" s="88">
        <v>278469.8</v>
      </c>
      <c r="M40" s="88">
        <v>94600.3</v>
      </c>
      <c r="N40" s="88">
        <v>-30463.4</v>
      </c>
      <c r="O40" s="89">
        <f t="shared" si="0"/>
        <v>4460860</v>
      </c>
      <c r="P40" s="89">
        <f t="shared" si="1"/>
        <v>3944310.1</v>
      </c>
      <c r="Q40" s="89">
        <f t="shared" si="2"/>
        <v>3665840.3000000003</v>
      </c>
      <c r="R40" s="89">
        <f t="shared" si="3"/>
        <v>823973.1</v>
      </c>
      <c r="S40" s="89">
        <f t="shared" si="3"/>
        <v>545503.30000000005</v>
      </c>
      <c r="V40" s="90"/>
      <c r="W40" s="90"/>
    </row>
    <row r="41" spans="1:23" x14ac:dyDescent="0.2">
      <c r="A41" s="94">
        <v>35977</v>
      </c>
      <c r="B41" s="88">
        <v>4624146.5999999996</v>
      </c>
      <c r="C41" s="88">
        <v>1222117.7</v>
      </c>
      <c r="D41" s="88">
        <v>5846264.4000000004</v>
      </c>
      <c r="E41" s="88">
        <v>1188076.3</v>
      </c>
      <c r="F41" s="88">
        <v>4764164.9000000004</v>
      </c>
      <c r="G41" s="88">
        <v>3724239.8</v>
      </c>
      <c r="H41" s="88">
        <v>3192586.7</v>
      </c>
      <c r="I41" s="88">
        <v>531653.1</v>
      </c>
      <c r="J41" s="88">
        <v>978678.7</v>
      </c>
      <c r="K41" s="88">
        <v>643757.30000000005</v>
      </c>
      <c r="L41" s="88">
        <v>334921.40000000002</v>
      </c>
      <c r="M41" s="88">
        <v>61246.400000000001</v>
      </c>
      <c r="N41" s="88">
        <v>-105976.8</v>
      </c>
      <c r="O41" s="89">
        <f t="shared" si="0"/>
        <v>4624146.5999999996</v>
      </c>
      <c r="P41" s="89">
        <f t="shared" si="1"/>
        <v>4092493.4999999995</v>
      </c>
      <c r="Q41" s="89">
        <f t="shared" si="2"/>
        <v>3757572.0999999992</v>
      </c>
      <c r="R41" s="89">
        <f t="shared" si="3"/>
        <v>978678.7</v>
      </c>
      <c r="S41" s="89">
        <f t="shared" si="3"/>
        <v>643757.30000000005</v>
      </c>
      <c r="V41" s="90"/>
      <c r="W41" s="90"/>
    </row>
    <row r="42" spans="1:23" x14ac:dyDescent="0.2">
      <c r="A42" s="95">
        <v>36069</v>
      </c>
      <c r="B42" s="88">
        <v>4952370.5999999996</v>
      </c>
      <c r="C42" s="88">
        <v>1386394.1</v>
      </c>
      <c r="D42" s="88">
        <v>6338764.7000000002</v>
      </c>
      <c r="E42" s="88">
        <v>1357038.2</v>
      </c>
      <c r="F42" s="88">
        <v>5203856.3</v>
      </c>
      <c r="G42" s="88">
        <v>4088731.6</v>
      </c>
      <c r="H42" s="88">
        <v>3514544.8</v>
      </c>
      <c r="I42" s="88">
        <v>574186.80000000005</v>
      </c>
      <c r="J42" s="88">
        <v>1033540.2</v>
      </c>
      <c r="K42" s="88">
        <v>642179.5</v>
      </c>
      <c r="L42" s="88">
        <v>391360.6</v>
      </c>
      <c r="M42" s="88">
        <v>81584.600000000006</v>
      </c>
      <c r="N42" s="88">
        <v>-222129.8</v>
      </c>
      <c r="O42" s="89">
        <f t="shared" si="0"/>
        <v>4952370.5999999996</v>
      </c>
      <c r="P42" s="89">
        <f t="shared" si="1"/>
        <v>4378183.8</v>
      </c>
      <c r="Q42" s="89">
        <f t="shared" si="2"/>
        <v>3986823.2</v>
      </c>
      <c r="R42" s="89">
        <f t="shared" si="3"/>
        <v>1033540.2</v>
      </c>
      <c r="S42" s="89">
        <f t="shared" si="3"/>
        <v>642179.5</v>
      </c>
      <c r="T42" s="78">
        <v>1998</v>
      </c>
      <c r="U42" s="78">
        <f>SUM(R39:R42)/SUM(O39:O42)</f>
        <v>0.19824149869079888</v>
      </c>
      <c r="V42" s="90">
        <f>U42-U$26</f>
        <v>1.3993752924991193E-2</v>
      </c>
      <c r="W42" s="90"/>
    </row>
    <row r="43" spans="1:23" x14ac:dyDescent="0.2">
      <c r="A43" s="87">
        <v>36161</v>
      </c>
      <c r="B43" s="88">
        <v>5212526.4000000004</v>
      </c>
      <c r="C43" s="88">
        <v>1312848.3999999999</v>
      </c>
      <c r="D43" s="88">
        <v>6525374.7999999998</v>
      </c>
      <c r="E43" s="88">
        <v>1310045.8</v>
      </c>
      <c r="F43" s="88">
        <v>5277053.5</v>
      </c>
      <c r="G43" s="88">
        <v>4119128.7</v>
      </c>
      <c r="H43" s="88">
        <v>3512714.4</v>
      </c>
      <c r="I43" s="88">
        <v>606414.30000000005</v>
      </c>
      <c r="J43" s="88">
        <v>1048281.8</v>
      </c>
      <c r="K43" s="88">
        <v>709988.9</v>
      </c>
      <c r="L43" s="88">
        <v>338292.9</v>
      </c>
      <c r="M43" s="88">
        <v>109643</v>
      </c>
      <c r="N43" s="88">
        <v>-61724.5</v>
      </c>
      <c r="O43" s="89">
        <f t="shared" si="0"/>
        <v>5212526.4000000004</v>
      </c>
      <c r="P43" s="89">
        <f t="shared" si="1"/>
        <v>4606112.1000000006</v>
      </c>
      <c r="Q43" s="89">
        <f t="shared" si="2"/>
        <v>4267819.2</v>
      </c>
      <c r="R43" s="89">
        <f t="shared" si="3"/>
        <v>1048281.8</v>
      </c>
      <c r="S43" s="89">
        <f t="shared" si="3"/>
        <v>709988.9</v>
      </c>
      <c r="V43" s="90"/>
      <c r="W43" s="90"/>
    </row>
    <row r="44" spans="1:23" x14ac:dyDescent="0.2">
      <c r="A44" s="93">
        <v>36251</v>
      </c>
      <c r="B44" s="88">
        <v>5408819.9000000004</v>
      </c>
      <c r="C44" s="88">
        <v>1385269.7</v>
      </c>
      <c r="D44" s="88">
        <v>6794089.5999999996</v>
      </c>
      <c r="E44" s="88">
        <v>1383806.7</v>
      </c>
      <c r="F44" s="88">
        <v>5493145.2999999998</v>
      </c>
      <c r="G44" s="88">
        <v>4345646.0999999996</v>
      </c>
      <c r="H44" s="88">
        <v>3726096.7</v>
      </c>
      <c r="I44" s="88">
        <v>619549.4</v>
      </c>
      <c r="J44" s="88">
        <v>1038087.1</v>
      </c>
      <c r="K44" s="88">
        <v>741051.3</v>
      </c>
      <c r="L44" s="88">
        <v>297035.8</v>
      </c>
      <c r="M44" s="88">
        <v>109412.1</v>
      </c>
      <c r="N44" s="88">
        <v>-82862.399999999994</v>
      </c>
      <c r="O44" s="89">
        <f t="shared" si="0"/>
        <v>5408819.9000000004</v>
      </c>
      <c r="P44" s="89">
        <f t="shared" si="1"/>
        <v>4789270.5</v>
      </c>
      <c r="Q44" s="89">
        <f t="shared" si="2"/>
        <v>4492234.7</v>
      </c>
      <c r="R44" s="89">
        <f t="shared" si="3"/>
        <v>1038087.1</v>
      </c>
      <c r="S44" s="89">
        <f t="shared" si="3"/>
        <v>741051.3</v>
      </c>
      <c r="V44" s="90"/>
      <c r="W44" s="90"/>
    </row>
    <row r="45" spans="1:23" x14ac:dyDescent="0.2">
      <c r="A45" s="94">
        <v>36342</v>
      </c>
      <c r="B45" s="88">
        <v>5610439.0999999996</v>
      </c>
      <c r="C45" s="88">
        <v>1431305.1</v>
      </c>
      <c r="D45" s="88">
        <v>7041744.2000000002</v>
      </c>
      <c r="E45" s="88">
        <v>1421206.6</v>
      </c>
      <c r="F45" s="88">
        <v>5761626.0999999996</v>
      </c>
      <c r="G45" s="88">
        <v>4523728.8</v>
      </c>
      <c r="H45" s="88">
        <v>3893990.6</v>
      </c>
      <c r="I45" s="88">
        <v>629738.19999999995</v>
      </c>
      <c r="J45" s="88">
        <v>1184477.5</v>
      </c>
      <c r="K45" s="88">
        <v>855638.1</v>
      </c>
      <c r="L45" s="88">
        <v>328839.40000000002</v>
      </c>
      <c r="M45" s="88">
        <v>53419.9</v>
      </c>
      <c r="N45" s="88">
        <v>-141088.5</v>
      </c>
      <c r="O45" s="89">
        <f t="shared" si="0"/>
        <v>5610439.0999999996</v>
      </c>
      <c r="P45" s="89">
        <f t="shared" si="1"/>
        <v>4980700.8999999994</v>
      </c>
      <c r="Q45" s="89">
        <f t="shared" si="2"/>
        <v>4651861.4999999991</v>
      </c>
      <c r="R45" s="89">
        <f t="shared" si="3"/>
        <v>1184477.5</v>
      </c>
      <c r="S45" s="89">
        <f t="shared" si="3"/>
        <v>855638.1</v>
      </c>
      <c r="V45" s="90"/>
      <c r="W45" s="90"/>
    </row>
    <row r="46" spans="1:23" x14ac:dyDescent="0.2">
      <c r="A46" s="95">
        <v>36434</v>
      </c>
      <c r="B46" s="88">
        <v>5927679.9000000004</v>
      </c>
      <c r="C46" s="88">
        <v>1584884.6</v>
      </c>
      <c r="D46" s="88">
        <v>7512564.5</v>
      </c>
      <c r="E46" s="88">
        <v>1531547.4</v>
      </c>
      <c r="F46" s="88">
        <v>6216728.4000000004</v>
      </c>
      <c r="G46" s="88">
        <v>4895918.8</v>
      </c>
      <c r="H46" s="88">
        <v>4224275.9000000004</v>
      </c>
      <c r="I46" s="88">
        <v>671643</v>
      </c>
      <c r="J46" s="88">
        <v>1238038.2</v>
      </c>
      <c r="K46" s="88">
        <v>833541.9</v>
      </c>
      <c r="L46" s="88">
        <v>404496.3</v>
      </c>
      <c r="M46" s="88">
        <v>82771.399999999994</v>
      </c>
      <c r="N46" s="88">
        <v>-235711.3</v>
      </c>
      <c r="O46" s="89">
        <f t="shared" si="0"/>
        <v>5927679.9000000004</v>
      </c>
      <c r="P46" s="89">
        <f t="shared" si="1"/>
        <v>5256036.9000000004</v>
      </c>
      <c r="Q46" s="89">
        <f t="shared" si="2"/>
        <v>4851540.6000000006</v>
      </c>
      <c r="R46" s="89">
        <f t="shared" si="3"/>
        <v>1238038.2</v>
      </c>
      <c r="S46" s="89">
        <f t="shared" si="3"/>
        <v>833541.9</v>
      </c>
      <c r="T46" s="78">
        <v>1999</v>
      </c>
      <c r="U46" s="78">
        <f>SUM(R43:R46)/SUM(O43:O46)</f>
        <v>0.20347443130769041</v>
      </c>
      <c r="V46" s="90">
        <f>U46-U$26</f>
        <v>1.9226685541882726E-2</v>
      </c>
      <c r="W46" s="90"/>
    </row>
    <row r="47" spans="1:23" x14ac:dyDescent="0.2">
      <c r="A47" s="87">
        <v>36526</v>
      </c>
      <c r="B47" s="88">
        <v>6211209.2000000002</v>
      </c>
      <c r="C47" s="88">
        <v>1553956.8</v>
      </c>
      <c r="D47" s="88">
        <v>7765165.9000000004</v>
      </c>
      <c r="E47" s="88">
        <v>1556096</v>
      </c>
      <c r="F47" s="88">
        <v>6401868.5999999996</v>
      </c>
      <c r="G47" s="88">
        <v>4981863.5999999996</v>
      </c>
      <c r="H47" s="88">
        <v>4273903.4000000004</v>
      </c>
      <c r="I47" s="88">
        <v>707960.2</v>
      </c>
      <c r="J47" s="88">
        <v>1255657.3999999999</v>
      </c>
      <c r="K47" s="88">
        <v>926627</v>
      </c>
      <c r="L47" s="88">
        <v>329030.40000000002</v>
      </c>
      <c r="M47" s="88">
        <v>164347.70000000001</v>
      </c>
      <c r="N47" s="88">
        <v>-192798.7</v>
      </c>
      <c r="O47" s="89">
        <f t="shared" si="0"/>
        <v>6211209.2000000002</v>
      </c>
      <c r="P47" s="89">
        <f t="shared" si="1"/>
        <v>5503249</v>
      </c>
      <c r="Q47" s="89">
        <f t="shared" si="2"/>
        <v>5174218.5999999996</v>
      </c>
      <c r="R47" s="89">
        <f t="shared" si="3"/>
        <v>1255657.3999999999</v>
      </c>
      <c r="S47" s="89">
        <f t="shared" si="3"/>
        <v>926627</v>
      </c>
    </row>
    <row r="48" spans="1:23" x14ac:dyDescent="0.2">
      <c r="A48" s="93">
        <v>36617</v>
      </c>
      <c r="B48" s="88">
        <v>6385478.5</v>
      </c>
      <c r="C48" s="88">
        <v>1705298.4</v>
      </c>
      <c r="D48" s="88">
        <v>8090777</v>
      </c>
      <c r="E48" s="88">
        <v>1691297</v>
      </c>
      <c r="F48" s="88">
        <v>6597763.0999999996</v>
      </c>
      <c r="G48" s="88">
        <v>5184934.4000000004</v>
      </c>
      <c r="H48" s="88">
        <v>4471883.5</v>
      </c>
      <c r="I48" s="88">
        <v>713050.9</v>
      </c>
      <c r="J48" s="88">
        <v>1273395</v>
      </c>
      <c r="K48" s="88">
        <v>932321.4</v>
      </c>
      <c r="L48" s="88">
        <v>341073.6</v>
      </c>
      <c r="M48" s="88">
        <v>139433.70000000001</v>
      </c>
      <c r="N48" s="88">
        <v>-198283.2</v>
      </c>
      <c r="O48" s="89">
        <f t="shared" si="0"/>
        <v>6385478.5</v>
      </c>
      <c r="P48" s="89">
        <f t="shared" si="1"/>
        <v>5672427.5999999996</v>
      </c>
      <c r="Q48" s="89">
        <f t="shared" si="2"/>
        <v>5331354</v>
      </c>
      <c r="R48" s="89">
        <f t="shared" si="3"/>
        <v>1273395</v>
      </c>
      <c r="S48" s="89">
        <f t="shared" si="3"/>
        <v>932321.4</v>
      </c>
    </row>
    <row r="49" spans="1:19" x14ac:dyDescent="0.2">
      <c r="A49" s="94">
        <v>36708</v>
      </c>
      <c r="B49" s="88">
        <v>6538882.0999999996</v>
      </c>
      <c r="C49" s="88">
        <v>1769600.4</v>
      </c>
      <c r="D49" s="88">
        <v>8308482.5</v>
      </c>
      <c r="E49" s="88">
        <v>1723479.6</v>
      </c>
      <c r="F49" s="88">
        <v>6824968.5</v>
      </c>
      <c r="G49" s="88">
        <v>5336311.9000000004</v>
      </c>
      <c r="H49" s="88">
        <v>4613235.9000000004</v>
      </c>
      <c r="I49" s="88">
        <v>723076</v>
      </c>
      <c r="J49" s="88">
        <v>1443467.3</v>
      </c>
      <c r="K49" s="88">
        <v>1055465</v>
      </c>
      <c r="L49" s="88">
        <v>388002.3</v>
      </c>
      <c r="M49" s="88">
        <v>45189.3</v>
      </c>
      <c r="N49" s="88">
        <v>-239965.7</v>
      </c>
      <c r="O49" s="89">
        <f t="shared" si="0"/>
        <v>6538882.0999999996</v>
      </c>
      <c r="P49" s="89">
        <f t="shared" si="1"/>
        <v>5815806.0999999996</v>
      </c>
      <c r="Q49" s="89">
        <f t="shared" si="2"/>
        <v>5427803.7999999998</v>
      </c>
      <c r="R49" s="89">
        <f t="shared" si="3"/>
        <v>1443467.3</v>
      </c>
      <c r="S49" s="89">
        <f t="shared" si="3"/>
        <v>1055465</v>
      </c>
    </row>
    <row r="50" spans="1:19" x14ac:dyDescent="0.2">
      <c r="A50" s="95">
        <v>36800</v>
      </c>
      <c r="B50" s="88">
        <v>6721637.0999999996</v>
      </c>
      <c r="C50" s="88">
        <v>1914928.4</v>
      </c>
      <c r="D50" s="88">
        <v>8636565.5</v>
      </c>
      <c r="E50" s="88">
        <v>1823549.1</v>
      </c>
      <c r="F50" s="88">
        <v>7222952.2999999998</v>
      </c>
      <c r="G50" s="88">
        <v>5716668.5</v>
      </c>
      <c r="H50" s="88">
        <v>4951849.2</v>
      </c>
      <c r="I50" s="88">
        <v>764819.3</v>
      </c>
      <c r="J50" s="88">
        <v>1440607.4</v>
      </c>
      <c r="K50" s="88">
        <v>1081862.1000000001</v>
      </c>
      <c r="L50" s="88">
        <v>358745.4</v>
      </c>
      <c r="M50" s="88">
        <v>65676.3</v>
      </c>
      <c r="N50" s="88">
        <v>-409936</v>
      </c>
      <c r="O50" s="89">
        <f t="shared" si="0"/>
        <v>6721637.0999999996</v>
      </c>
      <c r="P50" s="89">
        <f t="shared" si="1"/>
        <v>5956817.7999999998</v>
      </c>
      <c r="Q50" s="89">
        <f t="shared" si="2"/>
        <v>5598072.3999999994</v>
      </c>
      <c r="R50" s="89">
        <f t="shared" si="3"/>
        <v>1440607.4</v>
      </c>
      <c r="S50" s="89">
        <f t="shared" si="3"/>
        <v>1081862.1000000001</v>
      </c>
    </row>
    <row r="51" spans="1:19" x14ac:dyDescent="0.2">
      <c r="A51" s="87">
        <v>36892</v>
      </c>
      <c r="B51" s="88">
        <v>6670571</v>
      </c>
      <c r="C51" s="88">
        <v>1730575.4</v>
      </c>
      <c r="D51" s="88">
        <v>8401146.4000000004</v>
      </c>
      <c r="E51" s="88">
        <v>1674472</v>
      </c>
      <c r="F51" s="88">
        <v>6841840.9000000004</v>
      </c>
      <c r="G51" s="88">
        <v>5417452.7000000002</v>
      </c>
      <c r="H51" s="88">
        <v>4674761.0999999996</v>
      </c>
      <c r="I51" s="88">
        <v>742691.6</v>
      </c>
      <c r="J51" s="88">
        <v>1339437.8999999999</v>
      </c>
      <c r="K51" s="88">
        <v>1035773.8</v>
      </c>
      <c r="L51" s="88">
        <v>303664.2</v>
      </c>
      <c r="M51" s="88">
        <v>84950.3</v>
      </c>
      <c r="N51" s="88">
        <v>-115166.5</v>
      </c>
      <c r="O51" s="89">
        <f t="shared" si="0"/>
        <v>6670571</v>
      </c>
      <c r="P51" s="89">
        <f t="shared" si="1"/>
        <v>5927879.4000000004</v>
      </c>
      <c r="Q51" s="89">
        <f t="shared" si="2"/>
        <v>5624215.2000000002</v>
      </c>
      <c r="R51" s="89">
        <f t="shared" si="3"/>
        <v>1339437.8999999999</v>
      </c>
      <c r="S51" s="89">
        <f t="shared" si="3"/>
        <v>1035773.8</v>
      </c>
    </row>
    <row r="52" spans="1:19" x14ac:dyDescent="0.2">
      <c r="A52" s="93">
        <v>36982</v>
      </c>
      <c r="B52" s="88">
        <v>6724935</v>
      </c>
      <c r="C52" s="88">
        <v>1689478.4</v>
      </c>
      <c r="D52" s="88">
        <v>8414413.4000000004</v>
      </c>
      <c r="E52" s="88">
        <v>1617070.8</v>
      </c>
      <c r="F52" s="88">
        <v>6967533</v>
      </c>
      <c r="G52" s="88">
        <v>5596111.5</v>
      </c>
      <c r="H52" s="88">
        <v>4834091.9000000004</v>
      </c>
      <c r="I52" s="88">
        <v>762019.7</v>
      </c>
      <c r="J52" s="88">
        <v>1263835.3</v>
      </c>
      <c r="K52" s="88">
        <v>964014.4</v>
      </c>
      <c r="L52" s="88">
        <v>299820.79999999999</v>
      </c>
      <c r="M52" s="88">
        <v>107586.2</v>
      </c>
      <c r="N52" s="88">
        <v>-170190.5</v>
      </c>
      <c r="O52" s="89">
        <f t="shared" si="0"/>
        <v>6724935</v>
      </c>
      <c r="P52" s="89">
        <f t="shared" si="1"/>
        <v>5962915.2999999998</v>
      </c>
      <c r="Q52" s="89">
        <f t="shared" si="2"/>
        <v>5663094.5</v>
      </c>
      <c r="R52" s="89">
        <f t="shared" si="3"/>
        <v>1263835.3</v>
      </c>
      <c r="S52" s="89">
        <f t="shared" si="3"/>
        <v>964014.4</v>
      </c>
    </row>
    <row r="53" spans="1:19" x14ac:dyDescent="0.2">
      <c r="A53" s="94">
        <v>37073</v>
      </c>
      <c r="B53" s="88">
        <v>6773518.5</v>
      </c>
      <c r="C53" s="88">
        <v>1613007.1</v>
      </c>
      <c r="D53" s="88">
        <v>8386525.5999999996</v>
      </c>
      <c r="E53" s="88">
        <v>1547291.7</v>
      </c>
      <c r="F53" s="88">
        <v>7142665.2000000002</v>
      </c>
      <c r="G53" s="88">
        <v>5701676.2000000002</v>
      </c>
      <c r="H53" s="88">
        <v>4935117.0999999996</v>
      </c>
      <c r="I53" s="88">
        <v>766559.2</v>
      </c>
      <c r="J53" s="88">
        <v>1429332</v>
      </c>
      <c r="K53" s="88">
        <v>1137288.3999999999</v>
      </c>
      <c r="L53" s="88">
        <v>292043.59999999998</v>
      </c>
      <c r="M53" s="88">
        <v>11657</v>
      </c>
      <c r="N53" s="88">
        <v>-303431.3</v>
      </c>
      <c r="O53" s="89">
        <f t="shared" si="0"/>
        <v>6773518.5</v>
      </c>
      <c r="P53" s="89">
        <f t="shared" si="1"/>
        <v>6006959.2999999998</v>
      </c>
      <c r="Q53" s="89">
        <f t="shared" si="2"/>
        <v>5714915.7000000002</v>
      </c>
      <c r="R53" s="89">
        <f t="shared" si="3"/>
        <v>1429332</v>
      </c>
      <c r="S53" s="89">
        <f t="shared" si="3"/>
        <v>1137288.3999999999</v>
      </c>
    </row>
    <row r="54" spans="1:19" x14ac:dyDescent="0.2">
      <c r="A54" s="95">
        <v>37165</v>
      </c>
      <c r="B54" s="88">
        <v>6912569.4000000004</v>
      </c>
      <c r="C54" s="88">
        <v>1705901.6</v>
      </c>
      <c r="D54" s="88">
        <v>8618471</v>
      </c>
      <c r="E54" s="88">
        <v>1564371.6</v>
      </c>
      <c r="F54" s="88">
        <v>7506304.5999999996</v>
      </c>
      <c r="G54" s="88">
        <v>6066365.5</v>
      </c>
      <c r="H54" s="88">
        <v>5254647.2</v>
      </c>
      <c r="I54" s="88">
        <v>811718.2</v>
      </c>
      <c r="J54" s="88">
        <v>1381408.9</v>
      </c>
      <c r="K54" s="88">
        <v>1036699.6</v>
      </c>
      <c r="L54" s="88">
        <v>344709.4</v>
      </c>
      <c r="M54" s="88">
        <v>58530.2</v>
      </c>
      <c r="N54" s="88">
        <v>-452205.3</v>
      </c>
      <c r="O54" s="89">
        <f t="shared" si="0"/>
        <v>6912569.4000000004</v>
      </c>
      <c r="P54" s="89">
        <f t="shared" si="1"/>
        <v>6100851.2000000002</v>
      </c>
      <c r="Q54" s="89">
        <f t="shared" si="2"/>
        <v>5756141.7999999998</v>
      </c>
      <c r="R54" s="89">
        <f t="shared" si="3"/>
        <v>1381408.9</v>
      </c>
      <c r="S54" s="89">
        <f t="shared" si="3"/>
        <v>1036699.6</v>
      </c>
    </row>
    <row r="55" spans="1:19" x14ac:dyDescent="0.2">
      <c r="A55" s="87">
        <v>37257</v>
      </c>
      <c r="B55" s="88">
        <v>6763610.0999999996</v>
      </c>
      <c r="C55" s="88">
        <v>1509292.6</v>
      </c>
      <c r="D55" s="88">
        <v>8272902.7000000002</v>
      </c>
      <c r="E55" s="88">
        <v>1460228.1</v>
      </c>
      <c r="F55" s="88">
        <v>6987756.0999999996</v>
      </c>
      <c r="G55" s="88">
        <v>5666214.2999999998</v>
      </c>
      <c r="H55" s="88">
        <v>4863644.4000000004</v>
      </c>
      <c r="I55" s="88">
        <v>802569.9</v>
      </c>
      <c r="J55" s="88">
        <v>1238236.1000000001</v>
      </c>
      <c r="K55" s="88">
        <v>978730.1</v>
      </c>
      <c r="L55" s="88">
        <v>259506</v>
      </c>
      <c r="M55" s="88">
        <v>83305.7</v>
      </c>
      <c r="N55" s="88">
        <v>-175081.60000000001</v>
      </c>
      <c r="O55" s="89">
        <f t="shared" si="0"/>
        <v>6763610.0999999996</v>
      </c>
      <c r="P55" s="89">
        <f t="shared" si="1"/>
        <v>5961040.1999999993</v>
      </c>
      <c r="Q55" s="89">
        <f t="shared" si="2"/>
        <v>5701534.1999999993</v>
      </c>
      <c r="R55" s="89">
        <f t="shared" si="3"/>
        <v>1238236.1000000001</v>
      </c>
      <c r="S55" s="89">
        <f t="shared" si="3"/>
        <v>978730.1</v>
      </c>
    </row>
    <row r="56" spans="1:19" x14ac:dyDescent="0.2">
      <c r="A56" s="93">
        <v>37347</v>
      </c>
      <c r="B56" s="88">
        <v>7201789.0999999996</v>
      </c>
      <c r="C56" s="88">
        <v>1785421.5</v>
      </c>
      <c r="D56" s="88">
        <v>8987210.5</v>
      </c>
      <c r="E56" s="88">
        <v>1690069.4</v>
      </c>
      <c r="F56" s="88">
        <v>7399548.5999999996</v>
      </c>
      <c r="G56" s="88">
        <v>5979595</v>
      </c>
      <c r="H56" s="88">
        <v>5167994.5999999996</v>
      </c>
      <c r="I56" s="88">
        <v>811600.4</v>
      </c>
      <c r="J56" s="88">
        <v>1287229</v>
      </c>
      <c r="K56" s="88">
        <v>1010638.9</v>
      </c>
      <c r="L56" s="88">
        <v>276590.09999999998</v>
      </c>
      <c r="M56" s="88">
        <v>132724.6</v>
      </c>
      <c r="N56" s="88">
        <v>-102407.4</v>
      </c>
      <c r="O56" s="89">
        <f t="shared" si="0"/>
        <v>7201789.0999999996</v>
      </c>
      <c r="P56" s="89">
        <f t="shared" si="1"/>
        <v>6390188.6999999993</v>
      </c>
      <c r="Q56" s="89">
        <f t="shared" si="2"/>
        <v>6113598.5999999996</v>
      </c>
      <c r="R56" s="89">
        <f t="shared" si="3"/>
        <v>1287229</v>
      </c>
      <c r="S56" s="89">
        <f t="shared" si="3"/>
        <v>1010638.9</v>
      </c>
    </row>
    <row r="57" spans="1:19" x14ac:dyDescent="0.2">
      <c r="A57" s="94">
        <v>37438</v>
      </c>
      <c r="B57" s="88">
        <v>7218951.9000000004</v>
      </c>
      <c r="C57" s="88">
        <v>1852014.4</v>
      </c>
      <c r="D57" s="88">
        <v>9070966.3000000007</v>
      </c>
      <c r="E57" s="88">
        <v>1752508.3</v>
      </c>
      <c r="F57" s="88">
        <v>7529142.0999999996</v>
      </c>
      <c r="G57" s="88">
        <v>6058143.5999999996</v>
      </c>
      <c r="H57" s="88">
        <v>5243241.5</v>
      </c>
      <c r="I57" s="88">
        <v>814902.1</v>
      </c>
      <c r="J57" s="88">
        <v>1410225.9</v>
      </c>
      <c r="K57" s="88">
        <v>1124319</v>
      </c>
      <c r="L57" s="88">
        <v>285907</v>
      </c>
      <c r="M57" s="88">
        <v>60772.6</v>
      </c>
      <c r="N57" s="88">
        <v>-210684.1</v>
      </c>
      <c r="O57" s="89">
        <f t="shared" si="0"/>
        <v>7218951.9000000004</v>
      </c>
      <c r="P57" s="89">
        <f t="shared" si="1"/>
        <v>6404049.8000000007</v>
      </c>
      <c r="Q57" s="89">
        <f t="shared" si="2"/>
        <v>6118142.8000000007</v>
      </c>
      <c r="R57" s="89">
        <f t="shared" si="3"/>
        <v>1410225.9</v>
      </c>
      <c r="S57" s="89">
        <f t="shared" si="3"/>
        <v>1124319</v>
      </c>
    </row>
    <row r="58" spans="1:19" x14ac:dyDescent="0.2">
      <c r="A58" s="95">
        <v>37530</v>
      </c>
      <c r="B58" s="88">
        <v>7457643.5</v>
      </c>
      <c r="C58" s="88">
        <v>1987573.2</v>
      </c>
      <c r="D58" s="88">
        <v>9445216.6999999993</v>
      </c>
      <c r="E58" s="88">
        <v>1817335.6</v>
      </c>
      <c r="F58" s="88">
        <v>7904421.7000000002</v>
      </c>
      <c r="G58" s="88">
        <v>6387658</v>
      </c>
      <c r="H58" s="88">
        <v>5530854</v>
      </c>
      <c r="I58" s="88">
        <v>856804</v>
      </c>
      <c r="J58" s="88">
        <v>1450175.5</v>
      </c>
      <c r="K58" s="88">
        <v>1120445.8999999999</v>
      </c>
      <c r="L58" s="88">
        <v>329729.5</v>
      </c>
      <c r="M58" s="88">
        <v>66588.3</v>
      </c>
      <c r="N58" s="88">
        <v>-276540.59999999998</v>
      </c>
      <c r="O58" s="89">
        <f t="shared" si="0"/>
        <v>7457643.5</v>
      </c>
      <c r="P58" s="89">
        <f t="shared" si="1"/>
        <v>6600839.5</v>
      </c>
      <c r="Q58" s="89">
        <f t="shared" si="2"/>
        <v>6271110</v>
      </c>
      <c r="R58" s="89">
        <f t="shared" si="3"/>
        <v>1450175.5</v>
      </c>
      <c r="S58" s="89">
        <f t="shared" si="3"/>
        <v>1120445.8999999999</v>
      </c>
    </row>
    <row r="59" spans="1:19" x14ac:dyDescent="0.2">
      <c r="A59" s="87">
        <v>37622</v>
      </c>
      <c r="B59" s="88">
        <v>7535663.7000000002</v>
      </c>
      <c r="C59" s="88">
        <v>1871572.6</v>
      </c>
      <c r="D59" s="88">
        <v>9407236.4000000004</v>
      </c>
      <c r="E59" s="88">
        <v>1836667.6</v>
      </c>
      <c r="F59" s="88">
        <v>7498451.4000000004</v>
      </c>
      <c r="G59" s="88">
        <v>5810245.9000000004</v>
      </c>
      <c r="H59" s="88">
        <v>4953786</v>
      </c>
      <c r="I59" s="88">
        <v>856459.9</v>
      </c>
      <c r="J59" s="88">
        <v>1498948.9</v>
      </c>
      <c r="K59" s="88">
        <v>1193927</v>
      </c>
      <c r="L59" s="88">
        <v>305021.90000000002</v>
      </c>
      <c r="M59" s="88">
        <v>189256.7</v>
      </c>
      <c r="N59" s="88">
        <v>72117.3</v>
      </c>
      <c r="O59" s="89">
        <f t="shared" si="0"/>
        <v>7535663.7000000002</v>
      </c>
      <c r="P59" s="89">
        <f t="shared" si="1"/>
        <v>6679203.7999999998</v>
      </c>
      <c r="Q59" s="89">
        <f t="shared" si="2"/>
        <v>6374181.8999999994</v>
      </c>
      <c r="R59" s="89">
        <f t="shared" si="3"/>
        <v>1498948.9</v>
      </c>
      <c r="S59" s="89">
        <f t="shared" si="3"/>
        <v>1193927</v>
      </c>
    </row>
    <row r="60" spans="1:19" x14ac:dyDescent="0.2">
      <c r="A60" s="93">
        <v>37712</v>
      </c>
      <c r="B60" s="88">
        <v>7613708</v>
      </c>
      <c r="C60" s="88">
        <v>1935095.4</v>
      </c>
      <c r="D60" s="88">
        <v>9548803.4000000004</v>
      </c>
      <c r="E60" s="88">
        <v>1808420.6</v>
      </c>
      <c r="F60" s="88">
        <v>7638557.4000000004</v>
      </c>
      <c r="G60" s="88">
        <v>5991655.5999999996</v>
      </c>
      <c r="H60" s="88">
        <v>5118314.8</v>
      </c>
      <c r="I60" s="88">
        <v>873340.8</v>
      </c>
      <c r="J60" s="88">
        <v>1528514.2</v>
      </c>
      <c r="K60" s="88">
        <v>1225704.8999999999</v>
      </c>
      <c r="L60" s="88">
        <v>302809.3</v>
      </c>
      <c r="M60" s="88">
        <v>118387.6</v>
      </c>
      <c r="N60" s="88">
        <v>101825.4</v>
      </c>
      <c r="O60" s="89">
        <f t="shared" si="0"/>
        <v>7613708</v>
      </c>
      <c r="P60" s="89">
        <f t="shared" si="1"/>
        <v>6740367.2000000002</v>
      </c>
      <c r="Q60" s="89">
        <f t="shared" si="2"/>
        <v>6437557.9000000004</v>
      </c>
      <c r="R60" s="89">
        <f t="shared" si="3"/>
        <v>1528514.2</v>
      </c>
      <c r="S60" s="89">
        <f t="shared" si="3"/>
        <v>1225704.8999999999</v>
      </c>
    </row>
    <row r="61" spans="1:19" x14ac:dyDescent="0.2">
      <c r="A61" s="94">
        <v>37803</v>
      </c>
      <c r="B61" s="88">
        <v>7628189.2999999998</v>
      </c>
      <c r="C61" s="88">
        <v>2020454.3</v>
      </c>
      <c r="D61" s="88">
        <v>9648643.5999999996</v>
      </c>
      <c r="E61" s="88">
        <v>1907293</v>
      </c>
      <c r="F61" s="88">
        <v>7700627.7000000002</v>
      </c>
      <c r="G61" s="88">
        <v>6069146.9000000004</v>
      </c>
      <c r="H61" s="88">
        <v>5217961.9000000004</v>
      </c>
      <c r="I61" s="88">
        <v>851185</v>
      </c>
      <c r="J61" s="88">
        <v>1639453.4</v>
      </c>
      <c r="K61" s="88">
        <v>1324170.2</v>
      </c>
      <c r="L61" s="88">
        <v>315283.20000000001</v>
      </c>
      <c r="M61" s="88">
        <v>-7972.6</v>
      </c>
      <c r="N61" s="88">
        <v>40722.9</v>
      </c>
      <c r="O61" s="89">
        <f t="shared" si="0"/>
        <v>7628189.2999999998</v>
      </c>
      <c r="P61" s="89">
        <f t="shared" si="1"/>
        <v>6777004.2999999998</v>
      </c>
      <c r="Q61" s="89">
        <f t="shared" si="2"/>
        <v>6461721.0999999996</v>
      </c>
      <c r="R61" s="89">
        <f t="shared" si="3"/>
        <v>1639453.4</v>
      </c>
      <c r="S61" s="89">
        <f t="shared" si="3"/>
        <v>1324170.2</v>
      </c>
    </row>
    <row r="62" spans="1:19" x14ac:dyDescent="0.2">
      <c r="A62" s="95">
        <v>37895</v>
      </c>
      <c r="B62" s="88">
        <v>8004933.2000000002</v>
      </c>
      <c r="C62" s="88">
        <v>2280716.9</v>
      </c>
      <c r="D62" s="88">
        <v>10285650.199999999</v>
      </c>
      <c r="E62" s="88">
        <v>2111273.7000000002</v>
      </c>
      <c r="F62" s="88">
        <v>8309553.2000000002</v>
      </c>
      <c r="G62" s="88">
        <v>6530589.9000000004</v>
      </c>
      <c r="H62" s="88">
        <v>5629426</v>
      </c>
      <c r="I62" s="88">
        <v>901164</v>
      </c>
      <c r="J62" s="88">
        <v>1679722</v>
      </c>
      <c r="K62" s="88">
        <v>1306443.6000000001</v>
      </c>
      <c r="L62" s="88">
        <v>373278.4</v>
      </c>
      <c r="M62" s="88">
        <v>99241.2</v>
      </c>
      <c r="N62" s="88">
        <v>-135176.6</v>
      </c>
      <c r="O62" s="89">
        <f t="shared" si="0"/>
        <v>8004933.2000000002</v>
      </c>
      <c r="P62" s="89">
        <f t="shared" si="1"/>
        <v>7103769.2000000002</v>
      </c>
      <c r="Q62" s="89">
        <f t="shared" si="2"/>
        <v>6730490.7999999998</v>
      </c>
      <c r="R62" s="89">
        <f t="shared" si="3"/>
        <v>1679722</v>
      </c>
      <c r="S62" s="89">
        <f t="shared" si="3"/>
        <v>1306443.6000000001</v>
      </c>
    </row>
    <row r="63" spans="1:19" x14ac:dyDescent="0.2">
      <c r="A63" s="87">
        <v>37987</v>
      </c>
      <c r="B63" s="88">
        <v>8324918.9000000004</v>
      </c>
      <c r="C63" s="88">
        <v>2111874.6</v>
      </c>
      <c r="D63" s="88">
        <v>10436793.5</v>
      </c>
      <c r="E63" s="88">
        <v>2059364.5</v>
      </c>
      <c r="F63" s="88">
        <v>8159128.2000000002</v>
      </c>
      <c r="G63" s="88">
        <v>6340312.7999999998</v>
      </c>
      <c r="H63" s="88">
        <v>5429541.9000000004</v>
      </c>
      <c r="I63" s="88">
        <v>910771</v>
      </c>
      <c r="J63" s="88">
        <v>1698884.9</v>
      </c>
      <c r="K63" s="88">
        <v>1383122.9</v>
      </c>
      <c r="L63" s="88">
        <v>315762</v>
      </c>
      <c r="M63" s="88">
        <v>119930.5</v>
      </c>
      <c r="N63" s="88">
        <v>218300.79999999999</v>
      </c>
      <c r="O63" s="89">
        <f t="shared" si="0"/>
        <v>8324918.9000000004</v>
      </c>
      <c r="P63" s="89">
        <f t="shared" si="1"/>
        <v>7414147.9000000004</v>
      </c>
      <c r="Q63" s="89">
        <f t="shared" si="2"/>
        <v>7098385.9000000004</v>
      </c>
      <c r="R63" s="89">
        <f t="shared" si="3"/>
        <v>1698884.9</v>
      </c>
      <c r="S63" s="89">
        <f t="shared" si="3"/>
        <v>1383122.9</v>
      </c>
    </row>
    <row r="64" spans="1:19" x14ac:dyDescent="0.2">
      <c r="A64" s="93">
        <v>38078</v>
      </c>
      <c r="B64" s="88">
        <v>8628100.9000000004</v>
      </c>
      <c r="C64" s="88">
        <v>2414541.9</v>
      </c>
      <c r="D64" s="88">
        <v>11042642.800000001</v>
      </c>
      <c r="E64" s="88">
        <v>2308255.1</v>
      </c>
      <c r="F64" s="88">
        <v>8575996.3000000007</v>
      </c>
      <c r="G64" s="88">
        <v>6569048.5</v>
      </c>
      <c r="H64" s="88">
        <v>5643431.9000000004</v>
      </c>
      <c r="I64" s="88">
        <v>925616.6</v>
      </c>
      <c r="J64" s="88">
        <v>1810084.7</v>
      </c>
      <c r="K64" s="88">
        <v>1466261.6</v>
      </c>
      <c r="L64" s="88">
        <v>343823.1</v>
      </c>
      <c r="M64" s="88">
        <v>196863.2</v>
      </c>
      <c r="N64" s="88">
        <v>158391.4</v>
      </c>
      <c r="O64" s="89">
        <f t="shared" si="0"/>
        <v>8628100.9000000004</v>
      </c>
      <c r="P64" s="89">
        <f t="shared" si="1"/>
        <v>7702484.3000000007</v>
      </c>
      <c r="Q64" s="89">
        <f t="shared" si="2"/>
        <v>7358661.2000000011</v>
      </c>
      <c r="R64" s="89">
        <f t="shared" si="3"/>
        <v>1810084.7</v>
      </c>
      <c r="S64" s="89">
        <f t="shared" si="3"/>
        <v>1466261.6</v>
      </c>
    </row>
    <row r="65" spans="1:19" x14ac:dyDescent="0.2">
      <c r="A65" s="94">
        <v>38169</v>
      </c>
      <c r="B65" s="88">
        <v>8679346.0999999996</v>
      </c>
      <c r="C65" s="88">
        <v>2490898.5</v>
      </c>
      <c r="D65" s="88">
        <v>11170244.6</v>
      </c>
      <c r="E65" s="88">
        <v>2342761.7999999998</v>
      </c>
      <c r="F65" s="88">
        <v>8752761.5999999996</v>
      </c>
      <c r="G65" s="88">
        <v>6789724.7000000002</v>
      </c>
      <c r="H65" s="88">
        <v>5883706.7000000002</v>
      </c>
      <c r="I65" s="88">
        <v>906018</v>
      </c>
      <c r="J65" s="88">
        <v>1881354.8</v>
      </c>
      <c r="K65" s="88">
        <v>1484144.6</v>
      </c>
      <c r="L65" s="88">
        <v>397210.1</v>
      </c>
      <c r="M65" s="88">
        <v>81682.2</v>
      </c>
      <c r="N65" s="88">
        <v>74721.2</v>
      </c>
      <c r="O65" s="89">
        <f t="shared" si="0"/>
        <v>8679346.0999999996</v>
      </c>
      <c r="P65" s="89">
        <f t="shared" si="1"/>
        <v>7773328.0999999996</v>
      </c>
      <c r="Q65" s="89">
        <f t="shared" si="2"/>
        <v>7376118</v>
      </c>
      <c r="R65" s="89">
        <f t="shared" si="3"/>
        <v>1881354.8</v>
      </c>
      <c r="S65" s="89">
        <f t="shared" si="3"/>
        <v>1484144.6</v>
      </c>
    </row>
    <row r="66" spans="1:19" x14ac:dyDescent="0.2">
      <c r="A66" s="95">
        <v>38261</v>
      </c>
      <c r="B66" s="88">
        <v>9140594</v>
      </c>
      <c r="C66" s="88">
        <v>2716584.8</v>
      </c>
      <c r="D66" s="88">
        <v>11857178.800000001</v>
      </c>
      <c r="E66" s="88">
        <v>2411847.6</v>
      </c>
      <c r="F66" s="88">
        <v>9475255.9000000004</v>
      </c>
      <c r="G66" s="88">
        <v>7376365.5</v>
      </c>
      <c r="H66" s="88">
        <v>6405704.7999999998</v>
      </c>
      <c r="I66" s="88">
        <v>970660.8</v>
      </c>
      <c r="J66" s="88">
        <v>1975324.6</v>
      </c>
      <c r="K66" s="88">
        <v>1534354.1</v>
      </c>
      <c r="L66" s="88">
        <v>440970.5</v>
      </c>
      <c r="M66" s="88">
        <v>123565.7</v>
      </c>
      <c r="N66" s="88">
        <v>-29924.6</v>
      </c>
      <c r="O66" s="89">
        <f t="shared" si="0"/>
        <v>9140594</v>
      </c>
      <c r="P66" s="89">
        <f t="shared" si="1"/>
        <v>8169933.2000000002</v>
      </c>
      <c r="Q66" s="89">
        <f t="shared" si="2"/>
        <v>7728962.7000000002</v>
      </c>
      <c r="R66" s="89">
        <f t="shared" si="3"/>
        <v>1975324.6</v>
      </c>
      <c r="S66" s="89">
        <f t="shared" si="3"/>
        <v>1534354.1</v>
      </c>
    </row>
    <row r="67" spans="1:19" x14ac:dyDescent="0.2">
      <c r="A67" s="87">
        <v>38353</v>
      </c>
      <c r="B67" s="88">
        <v>9024315.1999999993</v>
      </c>
      <c r="C67" s="88">
        <v>2400340.4</v>
      </c>
      <c r="D67" s="88">
        <v>11424655.5</v>
      </c>
      <c r="E67" s="88">
        <v>2289682.1</v>
      </c>
      <c r="F67" s="88">
        <v>9006927.8000000007</v>
      </c>
      <c r="G67" s="88">
        <v>6987507.9000000004</v>
      </c>
      <c r="H67" s="88">
        <v>6017977.4000000004</v>
      </c>
      <c r="I67" s="88">
        <v>969530.5</v>
      </c>
      <c r="J67" s="88">
        <v>1889519.4</v>
      </c>
      <c r="K67" s="88">
        <v>1499353.8</v>
      </c>
      <c r="L67" s="88">
        <v>390165.6</v>
      </c>
      <c r="M67" s="88">
        <v>129900.6</v>
      </c>
      <c r="N67" s="88">
        <v>128045.6</v>
      </c>
      <c r="O67" s="89">
        <f t="shared" si="0"/>
        <v>9024315.1999999993</v>
      </c>
      <c r="P67" s="89">
        <f t="shared" si="1"/>
        <v>8054784.6999999993</v>
      </c>
      <c r="Q67" s="89">
        <f t="shared" si="2"/>
        <v>7664619.0999999996</v>
      </c>
      <c r="R67" s="89">
        <f t="shared" si="3"/>
        <v>1889519.4</v>
      </c>
      <c r="S67" s="89">
        <f t="shared" si="3"/>
        <v>1499353.8</v>
      </c>
    </row>
    <row r="68" spans="1:19" x14ac:dyDescent="0.2">
      <c r="A68" s="93">
        <v>38443</v>
      </c>
      <c r="B68" s="88">
        <v>9391795.3000000007</v>
      </c>
      <c r="C68" s="88">
        <v>2630706.7999999998</v>
      </c>
      <c r="D68" s="88">
        <v>12022502.1</v>
      </c>
      <c r="E68" s="88">
        <v>2543927.6</v>
      </c>
      <c r="F68" s="88">
        <v>9393000</v>
      </c>
      <c r="G68" s="88">
        <v>7291209.7000000002</v>
      </c>
      <c r="H68" s="88">
        <v>6294308.0999999996</v>
      </c>
      <c r="I68" s="88">
        <v>996901.6</v>
      </c>
      <c r="J68" s="88">
        <v>1959936.9</v>
      </c>
      <c r="K68" s="88">
        <v>1545675.4</v>
      </c>
      <c r="L68" s="88">
        <v>414261.5</v>
      </c>
      <c r="M68" s="88">
        <v>141853.4</v>
      </c>
      <c r="N68" s="88">
        <v>85574.5</v>
      </c>
      <c r="O68" s="89">
        <f t="shared" si="0"/>
        <v>9391795.3000000007</v>
      </c>
      <c r="P68" s="89">
        <f t="shared" si="1"/>
        <v>8394893.7000000011</v>
      </c>
      <c r="Q68" s="89">
        <f t="shared" si="2"/>
        <v>7980632.2000000011</v>
      </c>
      <c r="R68" s="89">
        <f t="shared" si="3"/>
        <v>1959936.9</v>
      </c>
      <c r="S68" s="89">
        <f t="shared" si="3"/>
        <v>1545675.4</v>
      </c>
    </row>
    <row r="69" spans="1:19" x14ac:dyDescent="0.2">
      <c r="A69" s="94">
        <v>38534</v>
      </c>
      <c r="B69" s="88">
        <v>9447498.3000000007</v>
      </c>
      <c r="C69" s="88">
        <v>2625636.6</v>
      </c>
      <c r="D69" s="88">
        <v>12073134.800000001</v>
      </c>
      <c r="E69" s="88">
        <v>2490141</v>
      </c>
      <c r="F69" s="88">
        <v>9446389.5999999996</v>
      </c>
      <c r="G69" s="88">
        <v>7405499.4000000004</v>
      </c>
      <c r="H69" s="88">
        <v>6405483.5999999996</v>
      </c>
      <c r="I69" s="88">
        <v>1000015.7</v>
      </c>
      <c r="J69" s="88">
        <v>2029192.5</v>
      </c>
      <c r="K69" s="88">
        <v>1603182.6</v>
      </c>
      <c r="L69" s="88">
        <v>426009.9</v>
      </c>
      <c r="M69" s="88">
        <v>11697.7</v>
      </c>
      <c r="N69" s="88">
        <v>136604.20000000001</v>
      </c>
      <c r="O69" s="89">
        <f t="shared" si="0"/>
        <v>9447498.3000000007</v>
      </c>
      <c r="P69" s="89">
        <f t="shared" si="1"/>
        <v>8447482.6000000015</v>
      </c>
      <c r="Q69" s="89">
        <f t="shared" si="2"/>
        <v>8021472.7000000002</v>
      </c>
      <c r="R69" s="89">
        <f t="shared" si="3"/>
        <v>2029192.5</v>
      </c>
      <c r="S69" s="89">
        <f t="shared" si="3"/>
        <v>1603182.6</v>
      </c>
    </row>
    <row r="70" spans="1:19" x14ac:dyDescent="0.2">
      <c r="A70" s="95">
        <v>38626</v>
      </c>
      <c r="B70" s="88">
        <v>9901791.8000000007</v>
      </c>
      <c r="C70" s="88">
        <v>2920921.2</v>
      </c>
      <c r="D70" s="88">
        <v>12822713</v>
      </c>
      <c r="E70" s="88">
        <v>2709657.9</v>
      </c>
      <c r="F70" s="88">
        <v>10157592</v>
      </c>
      <c r="G70" s="88">
        <v>7897983.0999999996</v>
      </c>
      <c r="H70" s="88">
        <v>6825835.5</v>
      </c>
      <c r="I70" s="88">
        <v>1072147.6000000001</v>
      </c>
      <c r="J70" s="88">
        <v>2159921.2000000002</v>
      </c>
      <c r="K70" s="88">
        <v>1671636.2</v>
      </c>
      <c r="L70" s="88">
        <v>488285.1</v>
      </c>
      <c r="M70" s="88">
        <v>99687.7</v>
      </c>
      <c r="N70" s="88">
        <v>-44536.9</v>
      </c>
      <c r="O70" s="89">
        <f t="shared" si="0"/>
        <v>9901791.8000000007</v>
      </c>
      <c r="P70" s="89">
        <f t="shared" si="1"/>
        <v>8829644.2000000011</v>
      </c>
      <c r="Q70" s="89">
        <f t="shared" si="2"/>
        <v>8341359.1000000015</v>
      </c>
      <c r="R70" s="89">
        <f t="shared" si="3"/>
        <v>2159921.2000000002</v>
      </c>
      <c r="S70" s="89">
        <f t="shared" si="3"/>
        <v>1671636.2</v>
      </c>
    </row>
    <row r="71" spans="1:19" x14ac:dyDescent="0.2">
      <c r="A71" s="87">
        <v>38718</v>
      </c>
      <c r="B71" s="88">
        <v>10097004.4</v>
      </c>
      <c r="C71" s="88">
        <v>2683256.6</v>
      </c>
      <c r="D71" s="88">
        <v>12780260.9</v>
      </c>
      <c r="E71" s="88">
        <v>2668941.4</v>
      </c>
      <c r="F71" s="88">
        <v>9892406.8000000007</v>
      </c>
      <c r="G71" s="88">
        <v>7651229.7999999998</v>
      </c>
      <c r="H71" s="88">
        <v>6559132</v>
      </c>
      <c r="I71" s="88">
        <v>1092097.7</v>
      </c>
      <c r="J71" s="88">
        <v>2104597.2000000002</v>
      </c>
      <c r="K71" s="88">
        <v>1662365.2</v>
      </c>
      <c r="L71" s="88">
        <v>442232</v>
      </c>
      <c r="M71" s="88">
        <v>136579.79999999999</v>
      </c>
      <c r="N71" s="88">
        <v>218912.8</v>
      </c>
      <c r="O71" s="89">
        <f t="shared" si="0"/>
        <v>10097004.4</v>
      </c>
      <c r="P71" s="89">
        <f t="shared" si="1"/>
        <v>9004906.7000000011</v>
      </c>
      <c r="Q71" s="89">
        <f t="shared" si="2"/>
        <v>8562674.7000000011</v>
      </c>
      <c r="R71" s="89">
        <f t="shared" si="3"/>
        <v>2104597.2000000002</v>
      </c>
      <c r="S71" s="89">
        <f t="shared" si="3"/>
        <v>1662365.2</v>
      </c>
    </row>
    <row r="72" spans="1:19" x14ac:dyDescent="0.2">
      <c r="A72" s="93">
        <v>38808</v>
      </c>
      <c r="B72" s="88">
        <v>10552061.1</v>
      </c>
      <c r="C72" s="88">
        <v>3107401.8</v>
      </c>
      <c r="D72" s="88">
        <v>13659462.9</v>
      </c>
      <c r="E72" s="88">
        <v>3030972.5</v>
      </c>
      <c r="F72" s="88">
        <v>10491581.199999999</v>
      </c>
      <c r="G72" s="88">
        <v>7942705.5999999996</v>
      </c>
      <c r="H72" s="88">
        <v>6835841.7000000002</v>
      </c>
      <c r="I72" s="88">
        <v>1106863.8999999999</v>
      </c>
      <c r="J72" s="88">
        <v>2264480</v>
      </c>
      <c r="K72" s="88">
        <v>1802974.4</v>
      </c>
      <c r="L72" s="88">
        <v>461505.5</v>
      </c>
      <c r="M72" s="88">
        <v>284395.7</v>
      </c>
      <c r="N72" s="88">
        <v>136909.20000000001</v>
      </c>
      <c r="O72" s="89">
        <f t="shared" si="0"/>
        <v>10552061.1</v>
      </c>
      <c r="P72" s="89">
        <f t="shared" si="1"/>
        <v>9445197.1999999993</v>
      </c>
      <c r="Q72" s="89">
        <f t="shared" si="2"/>
        <v>8983691.6999999993</v>
      </c>
      <c r="R72" s="89">
        <f t="shared" si="3"/>
        <v>2264480</v>
      </c>
      <c r="S72" s="89">
        <f t="shared" si="3"/>
        <v>1802974.4</v>
      </c>
    </row>
    <row r="73" spans="1:19" x14ac:dyDescent="0.2">
      <c r="A73" s="94">
        <v>38899</v>
      </c>
      <c r="B73" s="88">
        <v>10603353.199999999</v>
      </c>
      <c r="C73" s="88">
        <v>3127528</v>
      </c>
      <c r="D73" s="88">
        <v>13730881.199999999</v>
      </c>
      <c r="E73" s="88">
        <v>2929855.4</v>
      </c>
      <c r="F73" s="88">
        <v>10594388.199999999</v>
      </c>
      <c r="G73" s="88">
        <v>8089163.4000000004</v>
      </c>
      <c r="H73" s="88">
        <v>7008588.7000000002</v>
      </c>
      <c r="I73" s="88">
        <v>1080574.7</v>
      </c>
      <c r="J73" s="88">
        <v>2413088.7999999998</v>
      </c>
      <c r="K73" s="88">
        <v>1907580.4</v>
      </c>
      <c r="L73" s="88">
        <v>505508.4</v>
      </c>
      <c r="M73" s="88">
        <v>92136</v>
      </c>
      <c r="N73" s="88">
        <v>206637.6</v>
      </c>
      <c r="O73" s="89">
        <f t="shared" si="0"/>
        <v>10603353.199999999</v>
      </c>
      <c r="P73" s="89">
        <f t="shared" si="1"/>
        <v>9522778.5</v>
      </c>
      <c r="Q73" s="89">
        <f t="shared" si="2"/>
        <v>9017270.0999999996</v>
      </c>
      <c r="R73" s="89">
        <f t="shared" si="3"/>
        <v>2413088.7999999998</v>
      </c>
      <c r="S73" s="89">
        <f t="shared" si="3"/>
        <v>1907580.4</v>
      </c>
    </row>
    <row r="74" spans="1:19" x14ac:dyDescent="0.2">
      <c r="A74" s="95">
        <v>38991</v>
      </c>
      <c r="B74" s="88">
        <v>10900039.4</v>
      </c>
      <c r="C74" s="88">
        <v>3224493</v>
      </c>
      <c r="D74" s="88">
        <v>14124532.4</v>
      </c>
      <c r="E74" s="88">
        <v>2985645.7</v>
      </c>
      <c r="F74" s="88">
        <v>11241916.199999999</v>
      </c>
      <c r="G74" s="88">
        <v>8644500.6999999993</v>
      </c>
      <c r="H74" s="88">
        <v>7498435</v>
      </c>
      <c r="I74" s="88">
        <v>1146065.7</v>
      </c>
      <c r="J74" s="88">
        <v>2480667.7999999998</v>
      </c>
      <c r="K74" s="88">
        <v>1950250.7</v>
      </c>
      <c r="L74" s="88">
        <v>530417.1</v>
      </c>
      <c r="M74" s="88">
        <v>116747.7</v>
      </c>
      <c r="N74" s="88">
        <v>-103029.5</v>
      </c>
      <c r="O74" s="89">
        <f t="shared" si="0"/>
        <v>10900039.4</v>
      </c>
      <c r="P74" s="89">
        <f t="shared" si="1"/>
        <v>9753973.7000000011</v>
      </c>
      <c r="Q74" s="89">
        <f t="shared" si="2"/>
        <v>9223556.6000000015</v>
      </c>
      <c r="R74" s="89">
        <f t="shared" si="3"/>
        <v>2480667.7999999998</v>
      </c>
      <c r="S74" s="89">
        <f t="shared" si="3"/>
        <v>1950250.7</v>
      </c>
    </row>
    <row r="75" spans="1:19" x14ac:dyDescent="0.2">
      <c r="A75" s="87">
        <v>39083</v>
      </c>
      <c r="B75" s="88">
        <v>10922492.9</v>
      </c>
      <c r="C75" s="88">
        <v>3014554.5</v>
      </c>
      <c r="D75" s="88">
        <v>13937047.4</v>
      </c>
      <c r="E75" s="88">
        <v>2865824.6</v>
      </c>
      <c r="F75" s="88">
        <v>10752161.4</v>
      </c>
      <c r="G75" s="88">
        <v>8285837.2999999998</v>
      </c>
      <c r="H75" s="88">
        <v>7131943</v>
      </c>
      <c r="I75" s="88">
        <v>1153894.3</v>
      </c>
      <c r="J75" s="88">
        <v>2348357.1</v>
      </c>
      <c r="K75" s="88">
        <v>1870584.6</v>
      </c>
      <c r="L75" s="88">
        <v>477772.5</v>
      </c>
      <c r="M75" s="88">
        <v>117967</v>
      </c>
      <c r="N75" s="88">
        <v>319061.3</v>
      </c>
      <c r="O75" s="89">
        <f t="shared" si="0"/>
        <v>10922492.9</v>
      </c>
      <c r="P75" s="89">
        <f t="shared" si="1"/>
        <v>9768598.5999999996</v>
      </c>
      <c r="Q75" s="89">
        <f t="shared" si="2"/>
        <v>9290826.0999999996</v>
      </c>
      <c r="R75" s="89">
        <f t="shared" si="3"/>
        <v>2348357.1</v>
      </c>
      <c r="S75" s="89">
        <f t="shared" si="3"/>
        <v>1870584.6</v>
      </c>
    </row>
    <row r="76" spans="1:19" x14ac:dyDescent="0.2">
      <c r="A76" s="93">
        <v>39173</v>
      </c>
      <c r="B76" s="88">
        <v>11258189.9</v>
      </c>
      <c r="C76" s="88">
        <v>3321809</v>
      </c>
      <c r="D76" s="88">
        <v>14579999</v>
      </c>
      <c r="E76" s="88">
        <v>3124992.9</v>
      </c>
      <c r="F76" s="88">
        <v>11206555</v>
      </c>
      <c r="G76" s="88">
        <v>8554785.6999999993</v>
      </c>
      <c r="H76" s="88">
        <v>7364721.5999999996</v>
      </c>
      <c r="I76" s="88">
        <v>1190064.1000000001</v>
      </c>
      <c r="J76" s="88">
        <v>2432574.9</v>
      </c>
      <c r="K76" s="88">
        <v>1943347.2</v>
      </c>
      <c r="L76" s="88">
        <v>489227.7</v>
      </c>
      <c r="M76" s="88">
        <v>219194.3</v>
      </c>
      <c r="N76" s="88">
        <v>248451.1</v>
      </c>
      <c r="O76" s="89">
        <f t="shared" si="0"/>
        <v>11258189.9</v>
      </c>
      <c r="P76" s="89">
        <f t="shared" si="1"/>
        <v>10068125.800000001</v>
      </c>
      <c r="Q76" s="89">
        <f t="shared" si="2"/>
        <v>9578898.1000000015</v>
      </c>
      <c r="R76" s="89">
        <f t="shared" si="3"/>
        <v>2432574.9</v>
      </c>
      <c r="S76" s="89">
        <f t="shared" si="3"/>
        <v>1943347.2</v>
      </c>
    </row>
    <row r="77" spans="1:19" x14ac:dyDescent="0.2">
      <c r="A77" s="94">
        <v>39264</v>
      </c>
      <c r="B77" s="88">
        <v>11403056.9</v>
      </c>
      <c r="C77" s="88">
        <v>3455568.6</v>
      </c>
      <c r="D77" s="88">
        <v>14858625.5</v>
      </c>
      <c r="E77" s="88">
        <v>3258222.5</v>
      </c>
      <c r="F77" s="88">
        <v>11398120.300000001</v>
      </c>
      <c r="G77" s="88">
        <v>8772969.3000000007</v>
      </c>
      <c r="H77" s="88">
        <v>7581295.9000000004</v>
      </c>
      <c r="I77" s="88">
        <v>1191673.3</v>
      </c>
      <c r="J77" s="88">
        <v>2584446.2999999998</v>
      </c>
      <c r="K77" s="88">
        <v>2066454.7</v>
      </c>
      <c r="L77" s="88">
        <v>517991.6</v>
      </c>
      <c r="M77" s="88">
        <v>40704.800000000003</v>
      </c>
      <c r="N77" s="88">
        <v>202282.6</v>
      </c>
      <c r="O77" s="89">
        <f t="shared" si="0"/>
        <v>11403056.9</v>
      </c>
      <c r="P77" s="89">
        <f t="shared" si="1"/>
        <v>10211383.6</v>
      </c>
      <c r="Q77" s="89">
        <f t="shared" si="2"/>
        <v>9693392</v>
      </c>
      <c r="R77" s="89">
        <f t="shared" si="3"/>
        <v>2584446.2999999998</v>
      </c>
      <c r="S77" s="89">
        <f t="shared" si="3"/>
        <v>2066454.7</v>
      </c>
    </row>
    <row r="78" spans="1:19" x14ac:dyDescent="0.2">
      <c r="A78" s="95">
        <v>39356</v>
      </c>
      <c r="B78" s="88">
        <v>12029313.5</v>
      </c>
      <c r="C78" s="88">
        <v>3583715.5</v>
      </c>
      <c r="D78" s="88">
        <v>15613029.1</v>
      </c>
      <c r="E78" s="88">
        <v>3404287.8</v>
      </c>
      <c r="F78" s="88">
        <v>12329976.6</v>
      </c>
      <c r="G78" s="88">
        <v>9403434</v>
      </c>
      <c r="H78" s="88">
        <v>8120196</v>
      </c>
      <c r="I78" s="88">
        <v>1283238</v>
      </c>
      <c r="J78" s="88">
        <v>2791050.2</v>
      </c>
      <c r="K78" s="88">
        <v>2181340.4</v>
      </c>
      <c r="L78" s="88">
        <v>609709.80000000005</v>
      </c>
      <c r="M78" s="88">
        <v>135492.4</v>
      </c>
      <c r="N78" s="88">
        <v>-121235.3</v>
      </c>
      <c r="O78" s="89">
        <f t="shared" si="0"/>
        <v>12029313.5</v>
      </c>
      <c r="P78" s="89">
        <f t="shared" si="1"/>
        <v>10746075.5</v>
      </c>
      <c r="Q78" s="89">
        <f t="shared" si="2"/>
        <v>10136365.699999999</v>
      </c>
      <c r="R78" s="89">
        <f t="shared" si="3"/>
        <v>2791050.2</v>
      </c>
      <c r="S78" s="89">
        <f t="shared" si="3"/>
        <v>2181340.4</v>
      </c>
    </row>
    <row r="79" spans="1:19" x14ac:dyDescent="0.2">
      <c r="A79" s="87">
        <v>39448</v>
      </c>
      <c r="B79" s="88">
        <v>11836801.699999999</v>
      </c>
      <c r="C79" s="88">
        <v>3365995.3</v>
      </c>
      <c r="D79" s="88">
        <v>15202797.1</v>
      </c>
      <c r="E79" s="88">
        <v>3249509.4</v>
      </c>
      <c r="F79" s="88">
        <v>11749204.199999999</v>
      </c>
      <c r="G79" s="88">
        <v>9080273.5999999996</v>
      </c>
      <c r="H79" s="88">
        <v>7817152.5</v>
      </c>
      <c r="I79" s="88">
        <v>1263121.1000000001</v>
      </c>
      <c r="J79" s="88">
        <v>2567899.1</v>
      </c>
      <c r="K79" s="88">
        <v>1996509.8</v>
      </c>
      <c r="L79" s="88">
        <v>571389.30000000005</v>
      </c>
      <c r="M79" s="88">
        <v>101031.4</v>
      </c>
      <c r="N79" s="88">
        <v>204083.5</v>
      </c>
      <c r="O79" s="89">
        <f t="shared" si="0"/>
        <v>11836801.699999999</v>
      </c>
      <c r="P79" s="89">
        <f t="shared" si="1"/>
        <v>10573680.6</v>
      </c>
      <c r="Q79" s="89">
        <f t="shared" si="2"/>
        <v>10002291.299999999</v>
      </c>
      <c r="R79" s="89">
        <f t="shared" si="3"/>
        <v>2567899.1</v>
      </c>
      <c r="S79" s="89">
        <f t="shared" si="3"/>
        <v>1996509.8</v>
      </c>
    </row>
    <row r="80" spans="1:19" x14ac:dyDescent="0.2">
      <c r="A80" s="93">
        <v>39539</v>
      </c>
      <c r="B80" s="88">
        <v>12480702.300000001</v>
      </c>
      <c r="C80" s="88">
        <v>3634500.7</v>
      </c>
      <c r="D80" s="88">
        <v>16115203</v>
      </c>
      <c r="E80" s="88">
        <v>3509533.8</v>
      </c>
      <c r="F80" s="88">
        <v>12580881.6</v>
      </c>
      <c r="G80" s="88">
        <v>9458600.1999999993</v>
      </c>
      <c r="H80" s="88">
        <v>8132547.4000000004</v>
      </c>
      <c r="I80" s="88">
        <v>1326052.8</v>
      </c>
      <c r="J80" s="88">
        <v>2829111.7</v>
      </c>
      <c r="K80" s="88">
        <v>2160780.1</v>
      </c>
      <c r="L80" s="88">
        <v>668331.5</v>
      </c>
      <c r="M80" s="88">
        <v>293169.8</v>
      </c>
      <c r="N80" s="88">
        <v>24787.599999999999</v>
      </c>
      <c r="O80" s="89">
        <f t="shared" si="0"/>
        <v>12480702.300000001</v>
      </c>
      <c r="P80" s="89">
        <f t="shared" si="1"/>
        <v>11154649.5</v>
      </c>
      <c r="Q80" s="89">
        <f t="shared" si="2"/>
        <v>10486318</v>
      </c>
      <c r="R80" s="89">
        <f t="shared" si="3"/>
        <v>2829111.7</v>
      </c>
      <c r="S80" s="89">
        <f t="shared" si="3"/>
        <v>2160780.1</v>
      </c>
    </row>
    <row r="81" spans="1:19" x14ac:dyDescent="0.2">
      <c r="A81" s="94">
        <v>39630</v>
      </c>
      <c r="B81" s="88">
        <v>12376852.1</v>
      </c>
      <c r="C81" s="88">
        <v>3763801.5</v>
      </c>
      <c r="D81" s="88">
        <v>16140653.6</v>
      </c>
      <c r="E81" s="88">
        <v>3409389</v>
      </c>
      <c r="F81" s="88">
        <v>12519830.199999999</v>
      </c>
      <c r="G81" s="88">
        <v>9552463.1999999993</v>
      </c>
      <c r="H81" s="88">
        <v>8231801.7000000002</v>
      </c>
      <c r="I81" s="88">
        <v>1320661.5</v>
      </c>
      <c r="J81" s="88">
        <v>2908837.9</v>
      </c>
      <c r="K81" s="88">
        <v>2192245.4</v>
      </c>
      <c r="L81" s="88">
        <v>716592.5</v>
      </c>
      <c r="M81" s="88">
        <v>58529.2</v>
      </c>
      <c r="N81" s="88">
        <v>211434.4</v>
      </c>
      <c r="O81" s="89">
        <f t="shared" si="0"/>
        <v>12376852.1</v>
      </c>
      <c r="P81" s="89">
        <f t="shared" si="1"/>
        <v>11056190.6</v>
      </c>
      <c r="Q81" s="89">
        <f t="shared" si="2"/>
        <v>10339598.1</v>
      </c>
      <c r="R81" s="89">
        <f t="shared" si="3"/>
        <v>2908837.9</v>
      </c>
      <c r="S81" s="89">
        <f t="shared" si="3"/>
        <v>2192245.4</v>
      </c>
    </row>
    <row r="82" spans="1:19" x14ac:dyDescent="0.2">
      <c r="A82" s="95">
        <v>39722</v>
      </c>
      <c r="B82" s="88">
        <v>12333097.800000001</v>
      </c>
      <c r="C82" s="88">
        <v>4028711.1</v>
      </c>
      <c r="D82" s="88">
        <v>16361809</v>
      </c>
      <c r="E82" s="88">
        <v>3509334.5</v>
      </c>
      <c r="F82" s="88">
        <v>13261145.300000001</v>
      </c>
      <c r="G82" s="88">
        <v>10039230.5</v>
      </c>
      <c r="H82" s="88">
        <v>8613837.9000000004</v>
      </c>
      <c r="I82" s="88">
        <v>1425392.6</v>
      </c>
      <c r="J82" s="88">
        <v>3015831.5</v>
      </c>
      <c r="K82" s="88">
        <v>2224287.9</v>
      </c>
      <c r="L82" s="88">
        <v>791543.6</v>
      </c>
      <c r="M82" s="88">
        <v>206083.4</v>
      </c>
      <c r="N82" s="88">
        <v>-408670.9</v>
      </c>
      <c r="O82" s="89">
        <f t="shared" si="0"/>
        <v>12333097.800000001</v>
      </c>
      <c r="P82" s="89">
        <f t="shared" si="1"/>
        <v>10907705.200000001</v>
      </c>
      <c r="Q82" s="89">
        <f t="shared" si="2"/>
        <v>10116161.600000001</v>
      </c>
      <c r="R82" s="89">
        <f t="shared" si="3"/>
        <v>3015831.5</v>
      </c>
      <c r="S82" s="89">
        <f t="shared" si="3"/>
        <v>2224287.9</v>
      </c>
    </row>
    <row r="83" spans="1:19" x14ac:dyDescent="0.2">
      <c r="A83" s="87">
        <v>39814</v>
      </c>
      <c r="B83" s="88">
        <v>11726707.6</v>
      </c>
      <c r="C83" s="88">
        <v>3325092.8</v>
      </c>
      <c r="D83" s="88">
        <v>15051800.4</v>
      </c>
      <c r="E83" s="88">
        <v>3119609.8</v>
      </c>
      <c r="F83" s="88">
        <v>11796629.6</v>
      </c>
      <c r="G83" s="88">
        <v>9125428.5999999996</v>
      </c>
      <c r="H83" s="88">
        <v>7705573.5999999996</v>
      </c>
      <c r="I83" s="88">
        <v>1419855</v>
      </c>
      <c r="J83" s="88">
        <v>2637051.6</v>
      </c>
      <c r="K83" s="88">
        <v>1894236.7</v>
      </c>
      <c r="L83" s="88">
        <v>742814.8</v>
      </c>
      <c r="M83" s="88">
        <v>34149.5</v>
      </c>
      <c r="N83" s="88">
        <v>135561</v>
      </c>
      <c r="O83" s="89">
        <f t="shared" si="0"/>
        <v>11726707.6</v>
      </c>
      <c r="P83" s="89">
        <f t="shared" si="1"/>
        <v>10306852.6</v>
      </c>
      <c r="Q83" s="89">
        <f t="shared" si="2"/>
        <v>9564037.7999999989</v>
      </c>
      <c r="R83" s="89">
        <f t="shared" si="3"/>
        <v>2637051.6</v>
      </c>
      <c r="S83" s="89">
        <f t="shared" si="3"/>
        <v>1894236.7</v>
      </c>
    </row>
    <row r="84" spans="1:19" x14ac:dyDescent="0.2">
      <c r="A84" s="93">
        <v>39904</v>
      </c>
      <c r="B84" s="88">
        <v>11789659.199999999</v>
      </c>
      <c r="C84" s="88">
        <v>3147745.7</v>
      </c>
      <c r="D84" s="88">
        <v>14937404.9</v>
      </c>
      <c r="E84" s="88">
        <v>3061180.6</v>
      </c>
      <c r="F84" s="88">
        <v>11842019.699999999</v>
      </c>
      <c r="G84" s="88">
        <v>9150616.0999999996</v>
      </c>
      <c r="H84" s="88">
        <v>7714556.7999999998</v>
      </c>
      <c r="I84" s="88">
        <v>1436059.2</v>
      </c>
      <c r="J84" s="88">
        <v>2611725.7000000002</v>
      </c>
      <c r="K84" s="88">
        <v>1881108.8</v>
      </c>
      <c r="L84" s="88">
        <v>730616.9</v>
      </c>
      <c r="M84" s="88">
        <v>79678</v>
      </c>
      <c r="N84" s="88">
        <v>34204.5</v>
      </c>
      <c r="O84" s="89">
        <f t="shared" ref="O84:O113" si="4">B84</f>
        <v>11789659.199999999</v>
      </c>
      <c r="P84" s="89">
        <f t="shared" ref="P84:P113" si="5">B84-I84</f>
        <v>10353600</v>
      </c>
      <c r="Q84" s="89">
        <f t="shared" ref="Q84:Q113" si="6">B84-L84-I84</f>
        <v>9622983.0999999996</v>
      </c>
      <c r="R84" s="89">
        <f t="shared" ref="R84:S113" si="7">J84</f>
        <v>2611725.7000000002</v>
      </c>
      <c r="S84" s="89">
        <f t="shared" si="7"/>
        <v>1881108.8</v>
      </c>
    </row>
    <row r="85" spans="1:19" x14ac:dyDescent="0.2">
      <c r="A85" s="94">
        <v>39995</v>
      </c>
      <c r="B85" s="88">
        <v>12084500.5</v>
      </c>
      <c r="C85" s="88">
        <v>3572797.5</v>
      </c>
      <c r="D85" s="88">
        <v>15657298</v>
      </c>
      <c r="E85" s="88">
        <v>3286336.2</v>
      </c>
      <c r="F85" s="88">
        <v>12261585.800000001</v>
      </c>
      <c r="G85" s="88">
        <v>9534476.8000000007</v>
      </c>
      <c r="H85" s="88">
        <v>8103846.5</v>
      </c>
      <c r="I85" s="88">
        <v>1430630.3999999999</v>
      </c>
      <c r="J85" s="88">
        <v>2734897.1</v>
      </c>
      <c r="K85" s="88">
        <v>2042887.8</v>
      </c>
      <c r="L85" s="88">
        <v>692009.3</v>
      </c>
      <c r="M85" s="88">
        <v>-7788.2</v>
      </c>
      <c r="N85" s="88">
        <v>109376</v>
      </c>
      <c r="O85" s="89">
        <f t="shared" si="4"/>
        <v>12084500.5</v>
      </c>
      <c r="P85" s="89">
        <f t="shared" si="5"/>
        <v>10653870.1</v>
      </c>
      <c r="Q85" s="89">
        <f t="shared" si="6"/>
        <v>9961860.7999999989</v>
      </c>
      <c r="R85" s="89">
        <f t="shared" si="7"/>
        <v>2734897.1</v>
      </c>
      <c r="S85" s="89">
        <f t="shared" si="7"/>
        <v>2042887.8</v>
      </c>
    </row>
    <row r="86" spans="1:19" x14ac:dyDescent="0.2">
      <c r="A86" s="95">
        <v>40087</v>
      </c>
      <c r="B86" s="88">
        <v>12774692.300000001</v>
      </c>
      <c r="C86" s="88">
        <v>3864448.2</v>
      </c>
      <c r="D86" s="88">
        <v>16639140.5</v>
      </c>
      <c r="E86" s="88">
        <v>3729934.4</v>
      </c>
      <c r="F86" s="88">
        <v>13235090.300000001</v>
      </c>
      <c r="G86" s="88">
        <v>10243480.300000001</v>
      </c>
      <c r="H86" s="88">
        <v>8731662.3000000007</v>
      </c>
      <c r="I86" s="88">
        <v>1511818</v>
      </c>
      <c r="J86" s="88">
        <v>2915203.8</v>
      </c>
      <c r="K86" s="88">
        <v>2188599.7000000002</v>
      </c>
      <c r="L86" s="88">
        <v>726604.1</v>
      </c>
      <c r="M86" s="88">
        <v>76406.2</v>
      </c>
      <c r="N86" s="88">
        <v>-325884.09999999998</v>
      </c>
      <c r="O86" s="89">
        <f t="shared" si="4"/>
        <v>12774692.300000001</v>
      </c>
      <c r="P86" s="89">
        <f t="shared" si="5"/>
        <v>11262874.300000001</v>
      </c>
      <c r="Q86" s="89">
        <f t="shared" si="6"/>
        <v>10536270.200000001</v>
      </c>
      <c r="R86" s="89">
        <f t="shared" si="7"/>
        <v>2915203.8</v>
      </c>
      <c r="S86" s="89">
        <f t="shared" si="7"/>
        <v>2188599.7000000002</v>
      </c>
    </row>
    <row r="87" spans="1:19" x14ac:dyDescent="0.2">
      <c r="A87" s="87">
        <v>40179</v>
      </c>
      <c r="B87" s="88">
        <v>12751537.6</v>
      </c>
      <c r="C87" s="88">
        <v>3705494.8</v>
      </c>
      <c r="D87" s="88">
        <v>16457032.4</v>
      </c>
      <c r="E87" s="88">
        <v>3640258.5</v>
      </c>
      <c r="F87" s="88">
        <v>12540610.1</v>
      </c>
      <c r="G87" s="88">
        <v>9857884.0999999996</v>
      </c>
      <c r="H87" s="88">
        <v>8353886</v>
      </c>
      <c r="I87" s="88">
        <v>1503998.1</v>
      </c>
      <c r="J87" s="88">
        <v>2593820.5</v>
      </c>
      <c r="K87" s="88">
        <v>1925751.2</v>
      </c>
      <c r="L87" s="88">
        <v>668069.4</v>
      </c>
      <c r="M87" s="88">
        <v>88905.5</v>
      </c>
      <c r="N87" s="88">
        <v>276163.8</v>
      </c>
      <c r="O87" s="89">
        <f t="shared" si="4"/>
        <v>12751537.6</v>
      </c>
      <c r="P87" s="89">
        <f t="shared" si="5"/>
        <v>11247539.5</v>
      </c>
      <c r="Q87" s="89">
        <f t="shared" si="6"/>
        <v>10579470.1</v>
      </c>
      <c r="R87" s="89">
        <f t="shared" si="7"/>
        <v>2593820.5</v>
      </c>
      <c r="S87" s="89">
        <f t="shared" si="7"/>
        <v>1925751.2</v>
      </c>
    </row>
    <row r="88" spans="1:19" x14ac:dyDescent="0.2">
      <c r="A88" s="93">
        <v>40269</v>
      </c>
      <c r="B88" s="88">
        <v>13082645.4</v>
      </c>
      <c r="C88" s="88">
        <v>4061866.4</v>
      </c>
      <c r="D88" s="88">
        <v>17144511.800000001</v>
      </c>
      <c r="E88" s="88">
        <v>3937002.1</v>
      </c>
      <c r="F88" s="88">
        <v>13145287.800000001</v>
      </c>
      <c r="G88" s="88">
        <v>10202116.1</v>
      </c>
      <c r="H88" s="88">
        <v>8665849.5999999996</v>
      </c>
      <c r="I88" s="88">
        <v>1536266.5</v>
      </c>
      <c r="J88" s="88">
        <v>2722517.6</v>
      </c>
      <c r="K88" s="88">
        <v>1998012.2</v>
      </c>
      <c r="L88" s="88">
        <v>724505.4</v>
      </c>
      <c r="M88" s="88">
        <v>220654.1</v>
      </c>
      <c r="N88" s="88">
        <v>62221.9</v>
      </c>
      <c r="O88" s="89">
        <f t="shared" si="4"/>
        <v>13082645.4</v>
      </c>
      <c r="P88" s="89">
        <f t="shared" si="5"/>
        <v>11546378.9</v>
      </c>
      <c r="Q88" s="89">
        <f t="shared" si="6"/>
        <v>10821873.5</v>
      </c>
      <c r="R88" s="89">
        <f t="shared" si="7"/>
        <v>2722517.6</v>
      </c>
      <c r="S88" s="89">
        <f t="shared" si="7"/>
        <v>1998012.2</v>
      </c>
    </row>
    <row r="89" spans="1:19" x14ac:dyDescent="0.2">
      <c r="A89" s="94">
        <v>40360</v>
      </c>
      <c r="B89" s="88">
        <v>13298969.300000001</v>
      </c>
      <c r="C89" s="88">
        <v>4322637.2</v>
      </c>
      <c r="D89" s="88">
        <v>17621606.5</v>
      </c>
      <c r="E89" s="88">
        <v>4056161.3</v>
      </c>
      <c r="F89" s="88">
        <v>13368864.699999999</v>
      </c>
      <c r="G89" s="88">
        <v>10502040.6</v>
      </c>
      <c r="H89" s="88">
        <v>8973930.5999999996</v>
      </c>
      <c r="I89" s="88">
        <v>1528110</v>
      </c>
      <c r="J89" s="88">
        <v>2851989.5</v>
      </c>
      <c r="K89" s="88">
        <v>2095461.4</v>
      </c>
      <c r="L89" s="88">
        <v>756528.1</v>
      </c>
      <c r="M89" s="88">
        <v>14834.6</v>
      </c>
      <c r="N89" s="88">
        <v>196580.5</v>
      </c>
      <c r="O89" s="89">
        <f t="shared" si="4"/>
        <v>13298969.300000001</v>
      </c>
      <c r="P89" s="89">
        <f t="shared" si="5"/>
        <v>11770859.300000001</v>
      </c>
      <c r="Q89" s="89">
        <f t="shared" si="6"/>
        <v>11014331.200000001</v>
      </c>
      <c r="R89" s="89">
        <f t="shared" si="7"/>
        <v>2851989.5</v>
      </c>
      <c r="S89" s="89">
        <f t="shared" si="7"/>
        <v>2095461.4</v>
      </c>
    </row>
    <row r="90" spans="1:19" x14ac:dyDescent="0.2">
      <c r="A90" s="95">
        <v>40452</v>
      </c>
      <c r="B90" s="88">
        <v>13995091.800000001</v>
      </c>
      <c r="C90" s="88">
        <v>4419541.8</v>
      </c>
      <c r="D90" s="88">
        <v>18414633.600000001</v>
      </c>
      <c r="E90" s="88">
        <v>4236861.7</v>
      </c>
      <c r="F90" s="88">
        <v>14456663.300000001</v>
      </c>
      <c r="G90" s="88">
        <v>11231440.5</v>
      </c>
      <c r="H90" s="88">
        <v>9606026.8000000007</v>
      </c>
      <c r="I90" s="88">
        <v>1625413.7</v>
      </c>
      <c r="J90" s="88">
        <v>3058668.6</v>
      </c>
      <c r="K90" s="88">
        <v>2210885.5</v>
      </c>
      <c r="L90" s="88">
        <v>847783.1</v>
      </c>
      <c r="M90" s="88">
        <v>166554.20000000001</v>
      </c>
      <c r="N90" s="88">
        <v>-278891.5</v>
      </c>
      <c r="O90" s="89">
        <f t="shared" si="4"/>
        <v>13995091.800000001</v>
      </c>
      <c r="P90" s="89">
        <f t="shared" si="5"/>
        <v>12369678.100000001</v>
      </c>
      <c r="Q90" s="89">
        <f t="shared" si="6"/>
        <v>11521895.000000002</v>
      </c>
      <c r="R90" s="89">
        <f t="shared" si="7"/>
        <v>3058668.6</v>
      </c>
      <c r="S90" s="89">
        <f t="shared" si="7"/>
        <v>2210885.5</v>
      </c>
    </row>
    <row r="91" spans="1:19" x14ac:dyDescent="0.2">
      <c r="A91" s="87">
        <v>40544</v>
      </c>
      <c r="B91" s="88">
        <v>13912794</v>
      </c>
      <c r="C91" s="88">
        <v>4109301.3</v>
      </c>
      <c r="D91" s="88">
        <v>18022095.300000001</v>
      </c>
      <c r="E91" s="88">
        <v>4161389.4</v>
      </c>
      <c r="F91" s="88">
        <v>13491846.9</v>
      </c>
      <c r="G91" s="88">
        <v>10654762.6</v>
      </c>
      <c r="H91" s="88">
        <v>9029244.6999999993</v>
      </c>
      <c r="I91" s="88">
        <v>1625517.8</v>
      </c>
      <c r="J91" s="88">
        <v>2833907.9</v>
      </c>
      <c r="K91" s="88">
        <v>2133315.2999999998</v>
      </c>
      <c r="L91" s="88">
        <v>700592.6</v>
      </c>
      <c r="M91" s="88">
        <v>3176.5</v>
      </c>
      <c r="N91" s="88">
        <v>368859</v>
      </c>
      <c r="O91" s="89">
        <f t="shared" si="4"/>
        <v>13912794</v>
      </c>
      <c r="P91" s="89">
        <f t="shared" si="5"/>
        <v>12287276.199999999</v>
      </c>
      <c r="Q91" s="89">
        <f t="shared" si="6"/>
        <v>11586683.6</v>
      </c>
      <c r="R91" s="89">
        <f t="shared" si="7"/>
        <v>2833907.9</v>
      </c>
      <c r="S91" s="89">
        <f t="shared" si="7"/>
        <v>2133315.2999999998</v>
      </c>
    </row>
    <row r="92" spans="1:19" x14ac:dyDescent="0.2">
      <c r="A92" s="93">
        <v>40634</v>
      </c>
      <c r="B92" s="88">
        <v>14162184</v>
      </c>
      <c r="C92" s="88">
        <v>4548793</v>
      </c>
      <c r="D92" s="88">
        <v>18710977</v>
      </c>
      <c r="E92" s="88">
        <v>4376133.5</v>
      </c>
      <c r="F92" s="88">
        <v>14049730.9</v>
      </c>
      <c r="G92" s="88">
        <v>10911682.800000001</v>
      </c>
      <c r="H92" s="88">
        <v>9269337.6999999993</v>
      </c>
      <c r="I92" s="88">
        <v>1642345.1</v>
      </c>
      <c r="J92" s="88">
        <v>2988611.1</v>
      </c>
      <c r="K92" s="88">
        <v>2263915.2000000002</v>
      </c>
      <c r="L92" s="88">
        <v>724695.9</v>
      </c>
      <c r="M92" s="88">
        <v>149437.1</v>
      </c>
      <c r="N92" s="88">
        <v>285112.59999999998</v>
      </c>
      <c r="O92" s="89">
        <f t="shared" si="4"/>
        <v>14162184</v>
      </c>
      <c r="P92" s="89">
        <f t="shared" si="5"/>
        <v>12519838.9</v>
      </c>
      <c r="Q92" s="89">
        <f t="shared" si="6"/>
        <v>11795143</v>
      </c>
      <c r="R92" s="89">
        <f t="shared" si="7"/>
        <v>2988611.1</v>
      </c>
      <c r="S92" s="89">
        <f t="shared" si="7"/>
        <v>2263915.2000000002</v>
      </c>
    </row>
    <row r="93" spans="1:19" x14ac:dyDescent="0.2">
      <c r="A93" s="94">
        <v>40725</v>
      </c>
      <c r="B93" s="88">
        <v>14513452.4</v>
      </c>
      <c r="C93" s="88">
        <v>4979304.3</v>
      </c>
      <c r="D93" s="88">
        <v>19492756.699999999</v>
      </c>
      <c r="E93" s="88">
        <v>4511642.0999999996</v>
      </c>
      <c r="F93" s="88">
        <v>14738985.9</v>
      </c>
      <c r="G93" s="88">
        <v>11473251.9</v>
      </c>
      <c r="H93" s="88">
        <v>9804875.6999999993</v>
      </c>
      <c r="I93" s="88">
        <v>1668376.2</v>
      </c>
      <c r="J93" s="88">
        <v>3220991.3</v>
      </c>
      <c r="K93" s="88">
        <v>2448467.5</v>
      </c>
      <c r="L93" s="88">
        <v>772523.8</v>
      </c>
      <c r="M93" s="88">
        <v>44742.7</v>
      </c>
      <c r="N93" s="88">
        <v>242128.7</v>
      </c>
      <c r="O93" s="89">
        <f t="shared" si="4"/>
        <v>14513452.4</v>
      </c>
      <c r="P93" s="89">
        <f t="shared" si="5"/>
        <v>12845076.200000001</v>
      </c>
      <c r="Q93" s="89">
        <f t="shared" si="6"/>
        <v>12072552.4</v>
      </c>
      <c r="R93" s="89">
        <f t="shared" si="7"/>
        <v>3220991.3</v>
      </c>
      <c r="S93" s="89">
        <f t="shared" si="7"/>
        <v>2448467.5</v>
      </c>
    </row>
    <row r="94" spans="1:19" x14ac:dyDescent="0.2">
      <c r="A94" s="95">
        <v>40817</v>
      </c>
      <c r="B94" s="88">
        <v>15611625.300000001</v>
      </c>
      <c r="C94" s="88">
        <v>5284712.2</v>
      </c>
      <c r="D94" s="88">
        <v>20896337.5</v>
      </c>
      <c r="E94" s="88">
        <v>5146694.5</v>
      </c>
      <c r="F94" s="88">
        <v>15980204.699999999</v>
      </c>
      <c r="G94" s="88">
        <v>12265731.4</v>
      </c>
      <c r="H94" s="88">
        <v>10466668.5</v>
      </c>
      <c r="I94" s="88">
        <v>1799062.9</v>
      </c>
      <c r="J94" s="88">
        <v>3609880</v>
      </c>
      <c r="K94" s="88">
        <v>2771096.5</v>
      </c>
      <c r="L94" s="88">
        <v>838783.5</v>
      </c>
      <c r="M94" s="88">
        <v>104593.3</v>
      </c>
      <c r="N94" s="88">
        <v>-230561.7</v>
      </c>
      <c r="O94" s="89">
        <f t="shared" si="4"/>
        <v>15611625.300000001</v>
      </c>
      <c r="P94" s="89">
        <f t="shared" si="5"/>
        <v>13812562.4</v>
      </c>
      <c r="Q94" s="89">
        <f t="shared" si="6"/>
        <v>12973778.9</v>
      </c>
      <c r="R94" s="89">
        <f t="shared" si="7"/>
        <v>3609880</v>
      </c>
      <c r="S94" s="89">
        <f t="shared" si="7"/>
        <v>2771096.5</v>
      </c>
    </row>
    <row r="95" spans="1:19" x14ac:dyDescent="0.2">
      <c r="A95" s="87">
        <v>40909</v>
      </c>
      <c r="B95" s="88">
        <v>15292732</v>
      </c>
      <c r="C95" s="88">
        <v>4867115.5999999996</v>
      </c>
      <c r="D95" s="88">
        <v>20159847.600000001</v>
      </c>
      <c r="E95" s="88">
        <v>4916762</v>
      </c>
      <c r="F95" s="88">
        <v>15293756.4</v>
      </c>
      <c r="G95" s="88">
        <v>11952062.199999999</v>
      </c>
      <c r="H95" s="88">
        <v>10147135.9</v>
      </c>
      <c r="I95" s="88">
        <v>1804926.3</v>
      </c>
      <c r="J95" s="88">
        <v>3258158.3</v>
      </c>
      <c r="K95" s="88">
        <v>2595222.2999999998</v>
      </c>
      <c r="L95" s="88">
        <v>662936</v>
      </c>
      <c r="M95" s="88">
        <v>83535.899999999994</v>
      </c>
      <c r="N95" s="88">
        <v>-50670.8</v>
      </c>
      <c r="O95" s="89">
        <f t="shared" si="4"/>
        <v>15292732</v>
      </c>
      <c r="P95" s="89">
        <f t="shared" si="5"/>
        <v>13487805.699999999</v>
      </c>
      <c r="Q95" s="89">
        <f t="shared" si="6"/>
        <v>12824869.699999999</v>
      </c>
      <c r="R95" s="89">
        <f t="shared" si="7"/>
        <v>3258158.3</v>
      </c>
      <c r="S95" s="89">
        <f t="shared" si="7"/>
        <v>2595222.2999999998</v>
      </c>
    </row>
    <row r="96" spans="1:19" x14ac:dyDescent="0.2">
      <c r="A96" s="93">
        <v>41000</v>
      </c>
      <c r="B96" s="88">
        <v>15425744.6</v>
      </c>
      <c r="C96" s="88">
        <v>5406925</v>
      </c>
      <c r="D96" s="88">
        <v>20832669.600000001</v>
      </c>
      <c r="E96" s="88">
        <v>5320470.8</v>
      </c>
      <c r="F96" s="88">
        <v>15693195.699999999</v>
      </c>
      <c r="G96" s="88">
        <v>12011676.4</v>
      </c>
      <c r="H96" s="88">
        <v>10190616.4</v>
      </c>
      <c r="I96" s="88">
        <v>1821060</v>
      </c>
      <c r="J96" s="88">
        <v>3434798.4</v>
      </c>
      <c r="K96" s="88">
        <v>2728838.1</v>
      </c>
      <c r="L96" s="88">
        <v>705960.2</v>
      </c>
      <c r="M96" s="88">
        <v>246721</v>
      </c>
      <c r="N96" s="88">
        <v>-180996.9</v>
      </c>
      <c r="O96" s="89">
        <f t="shared" si="4"/>
        <v>15425744.6</v>
      </c>
      <c r="P96" s="89">
        <f t="shared" si="5"/>
        <v>13604684.6</v>
      </c>
      <c r="Q96" s="89">
        <f t="shared" si="6"/>
        <v>12898724.4</v>
      </c>
      <c r="R96" s="89">
        <f t="shared" si="7"/>
        <v>3434798.4</v>
      </c>
      <c r="S96" s="89">
        <f t="shared" si="7"/>
        <v>2728838.1</v>
      </c>
    </row>
    <row r="97" spans="1:19" x14ac:dyDescent="0.2">
      <c r="A97" s="94">
        <v>41091</v>
      </c>
      <c r="B97" s="88">
        <v>15595544.199999999</v>
      </c>
      <c r="C97" s="88">
        <v>5368780.7000000002</v>
      </c>
      <c r="D97" s="88">
        <v>20964325</v>
      </c>
      <c r="E97" s="88">
        <v>5002816</v>
      </c>
      <c r="F97" s="88">
        <v>15917178.9</v>
      </c>
      <c r="G97" s="88">
        <v>12380810.199999999</v>
      </c>
      <c r="H97" s="88">
        <v>10559567.300000001</v>
      </c>
      <c r="I97" s="88">
        <v>1821242.9</v>
      </c>
      <c r="J97" s="88">
        <v>3542734.6</v>
      </c>
      <c r="K97" s="88">
        <v>2813245.5</v>
      </c>
      <c r="L97" s="88">
        <v>729489.2</v>
      </c>
      <c r="M97" s="88">
        <v>-6365.9</v>
      </c>
      <c r="N97" s="88">
        <v>44330.1</v>
      </c>
      <c r="O97" s="89">
        <f t="shared" si="4"/>
        <v>15595544.199999999</v>
      </c>
      <c r="P97" s="89">
        <f t="shared" si="5"/>
        <v>13774301.299999999</v>
      </c>
      <c r="Q97" s="89">
        <f t="shared" si="6"/>
        <v>13044812.1</v>
      </c>
      <c r="R97" s="89">
        <f t="shared" si="7"/>
        <v>3542734.6</v>
      </c>
      <c r="S97" s="89">
        <f t="shared" si="7"/>
        <v>2813245.5</v>
      </c>
    </row>
    <row r="98" spans="1:19" x14ac:dyDescent="0.2">
      <c r="A98" s="95">
        <v>41183</v>
      </c>
      <c r="B98" s="88">
        <v>16193605.699999999</v>
      </c>
      <c r="C98" s="88">
        <v>5461855.5</v>
      </c>
      <c r="D98" s="88">
        <v>21655461.300000001</v>
      </c>
      <c r="E98" s="88">
        <v>5165538.4000000004</v>
      </c>
      <c r="F98" s="88">
        <v>16940862.300000001</v>
      </c>
      <c r="G98" s="88">
        <v>13091782.800000001</v>
      </c>
      <c r="H98" s="88">
        <v>11142746.1</v>
      </c>
      <c r="I98" s="88">
        <v>1949036.7</v>
      </c>
      <c r="J98" s="88">
        <v>3721015.2</v>
      </c>
      <c r="K98" s="88">
        <v>2934975.5</v>
      </c>
      <c r="L98" s="88">
        <v>786039.7</v>
      </c>
      <c r="M98" s="88">
        <v>128064.3</v>
      </c>
      <c r="N98" s="88">
        <v>-450939.4</v>
      </c>
      <c r="O98" s="89">
        <f t="shared" si="4"/>
        <v>16193605.699999999</v>
      </c>
      <c r="P98" s="89">
        <f t="shared" si="5"/>
        <v>14244569</v>
      </c>
      <c r="Q98" s="89">
        <f t="shared" si="6"/>
        <v>13458529.300000001</v>
      </c>
      <c r="R98" s="89">
        <f t="shared" si="7"/>
        <v>3721015.2</v>
      </c>
      <c r="S98" s="89">
        <f t="shared" si="7"/>
        <v>2934975.5</v>
      </c>
    </row>
    <row r="99" spans="1:19" x14ac:dyDescent="0.2">
      <c r="A99" s="87">
        <v>41275</v>
      </c>
      <c r="B99" s="88">
        <v>15674108.800000001</v>
      </c>
      <c r="C99" s="88">
        <v>4839218</v>
      </c>
      <c r="D99" s="88">
        <v>20513326.699999999</v>
      </c>
      <c r="E99" s="88">
        <v>4710170.8</v>
      </c>
      <c r="F99" s="88">
        <v>15728341.6</v>
      </c>
      <c r="G99" s="88">
        <v>12484882.4</v>
      </c>
      <c r="H99" s="88">
        <v>10577420</v>
      </c>
      <c r="I99" s="88">
        <v>1907462.4</v>
      </c>
      <c r="J99" s="88">
        <v>3219035.7</v>
      </c>
      <c r="K99" s="88">
        <v>2591175.2999999998</v>
      </c>
      <c r="L99" s="88">
        <v>627860.4</v>
      </c>
      <c r="M99" s="88">
        <v>24423.5</v>
      </c>
      <c r="N99" s="88">
        <v>74814.3</v>
      </c>
      <c r="O99" s="89">
        <f t="shared" si="4"/>
        <v>15674108.800000001</v>
      </c>
      <c r="P99" s="89">
        <f t="shared" si="5"/>
        <v>13766646.4</v>
      </c>
      <c r="Q99" s="89">
        <f t="shared" si="6"/>
        <v>13138786</v>
      </c>
      <c r="R99" s="89">
        <f t="shared" si="7"/>
        <v>3219035.7</v>
      </c>
      <c r="S99" s="89">
        <f t="shared" si="7"/>
        <v>2591175.2999999998</v>
      </c>
    </row>
    <row r="100" spans="1:19" x14ac:dyDescent="0.2">
      <c r="A100" s="93">
        <v>41365</v>
      </c>
      <c r="B100" s="88">
        <v>15879160.5</v>
      </c>
      <c r="C100" s="88">
        <v>5255210.5</v>
      </c>
      <c r="D100" s="88">
        <v>21134371</v>
      </c>
      <c r="E100" s="88">
        <v>5155467.2</v>
      </c>
      <c r="F100" s="88">
        <v>16303133.800000001</v>
      </c>
      <c r="G100" s="88">
        <v>12745229.800000001</v>
      </c>
      <c r="H100" s="88">
        <v>10822305.699999999</v>
      </c>
      <c r="I100" s="88">
        <v>1922924.1</v>
      </c>
      <c r="J100" s="88">
        <v>3375157.3</v>
      </c>
      <c r="K100" s="88">
        <v>2674881.6</v>
      </c>
      <c r="L100" s="88">
        <v>700275.7</v>
      </c>
      <c r="M100" s="88">
        <v>182746.7</v>
      </c>
      <c r="N100" s="88">
        <v>-324230</v>
      </c>
      <c r="O100" s="89">
        <f t="shared" si="4"/>
        <v>15879160.5</v>
      </c>
      <c r="P100" s="89">
        <f t="shared" si="5"/>
        <v>13956236.4</v>
      </c>
      <c r="Q100" s="89">
        <f t="shared" si="6"/>
        <v>13255960.700000001</v>
      </c>
      <c r="R100" s="89">
        <f t="shared" si="7"/>
        <v>3375157.3</v>
      </c>
      <c r="S100" s="89">
        <f t="shared" si="7"/>
        <v>2674881.6</v>
      </c>
    </row>
    <row r="101" spans="1:19" x14ac:dyDescent="0.2">
      <c r="A101" s="94">
        <v>41456</v>
      </c>
      <c r="B101" s="88">
        <v>16100995.300000001</v>
      </c>
      <c r="C101" s="88">
        <v>5499454.2999999998</v>
      </c>
      <c r="D101" s="88">
        <v>21600449.600000001</v>
      </c>
      <c r="E101" s="88">
        <v>5208521.5999999996</v>
      </c>
      <c r="F101" s="88">
        <v>16496349.699999999</v>
      </c>
      <c r="G101" s="88">
        <v>13085103.800000001</v>
      </c>
      <c r="H101" s="88">
        <v>11136899.300000001</v>
      </c>
      <c r="I101" s="88">
        <v>1948204.5</v>
      </c>
      <c r="J101" s="88">
        <v>3399131.7</v>
      </c>
      <c r="K101" s="88">
        <v>2660929.5</v>
      </c>
      <c r="L101" s="88">
        <v>738202.2</v>
      </c>
      <c r="M101" s="88">
        <v>12114.2</v>
      </c>
      <c r="N101" s="88">
        <v>-104421.7</v>
      </c>
      <c r="O101" s="89">
        <f t="shared" si="4"/>
        <v>16100995.300000001</v>
      </c>
      <c r="P101" s="89">
        <f t="shared" si="5"/>
        <v>14152790.800000001</v>
      </c>
      <c r="Q101" s="89">
        <f t="shared" si="6"/>
        <v>13414588.600000001</v>
      </c>
      <c r="R101" s="89">
        <f t="shared" si="7"/>
        <v>3399131.7</v>
      </c>
      <c r="S101" s="89">
        <f t="shared" si="7"/>
        <v>2660929.5</v>
      </c>
    </row>
    <row r="102" spans="1:19" x14ac:dyDescent="0.2">
      <c r="A102" s="95">
        <v>41548</v>
      </c>
      <c r="B102" s="88">
        <v>16817858</v>
      </c>
      <c r="C102" s="88">
        <v>5464459.7000000002</v>
      </c>
      <c r="D102" s="88">
        <v>22282317.699999999</v>
      </c>
      <c r="E102" s="88">
        <v>5416320.4000000004</v>
      </c>
      <c r="F102" s="88">
        <v>17490429.800000001</v>
      </c>
      <c r="G102" s="88">
        <v>13736128</v>
      </c>
      <c r="H102" s="88">
        <v>11661232</v>
      </c>
      <c r="I102" s="88">
        <v>2074896</v>
      </c>
      <c r="J102" s="88">
        <v>3610994.9</v>
      </c>
      <c r="K102" s="88">
        <v>2779265.5</v>
      </c>
      <c r="L102" s="88">
        <v>831729.4</v>
      </c>
      <c r="M102" s="88">
        <v>143306.9</v>
      </c>
      <c r="N102" s="88">
        <v>-624432.4</v>
      </c>
      <c r="O102" s="89">
        <f t="shared" si="4"/>
        <v>16817858</v>
      </c>
      <c r="P102" s="89">
        <f t="shared" si="5"/>
        <v>14742962</v>
      </c>
      <c r="Q102" s="89">
        <f t="shared" si="6"/>
        <v>13911232.6</v>
      </c>
      <c r="R102" s="89">
        <f t="shared" si="7"/>
        <v>3610994.9</v>
      </c>
      <c r="S102" s="89">
        <f t="shared" si="7"/>
        <v>2779265.5</v>
      </c>
    </row>
    <row r="103" spans="1:19" x14ac:dyDescent="0.2">
      <c r="A103" s="87">
        <v>41640</v>
      </c>
      <c r="B103" s="88">
        <v>16654671.5</v>
      </c>
      <c r="C103" s="88">
        <v>5232520.5</v>
      </c>
      <c r="D103" s="88">
        <v>21887192</v>
      </c>
      <c r="E103" s="88">
        <v>5104581.4000000004</v>
      </c>
      <c r="F103" s="88">
        <v>16592564.800000001</v>
      </c>
      <c r="G103" s="88">
        <v>13239891.4</v>
      </c>
      <c r="H103" s="88">
        <v>11188501.4</v>
      </c>
      <c r="I103" s="88">
        <v>2051390</v>
      </c>
      <c r="J103" s="88">
        <v>3266247.5</v>
      </c>
      <c r="K103" s="88">
        <v>2628477.9</v>
      </c>
      <c r="L103" s="88">
        <v>637769.69999999995</v>
      </c>
      <c r="M103" s="88">
        <v>86425.9</v>
      </c>
      <c r="N103" s="88">
        <v>190045.8</v>
      </c>
      <c r="O103" s="89">
        <f t="shared" si="4"/>
        <v>16654671.5</v>
      </c>
      <c r="P103" s="89">
        <f t="shared" si="5"/>
        <v>14603281.5</v>
      </c>
      <c r="Q103" s="89">
        <f t="shared" si="6"/>
        <v>13965511.800000001</v>
      </c>
      <c r="R103" s="89">
        <f t="shared" si="7"/>
        <v>3266247.5</v>
      </c>
      <c r="S103" s="89">
        <f t="shared" si="7"/>
        <v>2628477.9</v>
      </c>
    </row>
    <row r="104" spans="1:19" x14ac:dyDescent="0.2">
      <c r="A104" s="93">
        <v>41730</v>
      </c>
      <c r="B104" s="88">
        <v>17013951.600000001</v>
      </c>
      <c r="C104" s="88">
        <v>5670029.0999999996</v>
      </c>
      <c r="D104" s="88">
        <v>22683980.699999999</v>
      </c>
      <c r="E104" s="88">
        <v>5565761.9000000004</v>
      </c>
      <c r="F104" s="88">
        <v>17128648.600000001</v>
      </c>
      <c r="G104" s="88">
        <v>13477222.300000001</v>
      </c>
      <c r="H104" s="88">
        <v>11431252</v>
      </c>
      <c r="I104" s="88">
        <v>2045970.3</v>
      </c>
      <c r="J104" s="88">
        <v>3470297.5</v>
      </c>
      <c r="K104" s="88">
        <v>2791611.2</v>
      </c>
      <c r="L104" s="88">
        <v>678686.3</v>
      </c>
      <c r="M104" s="88">
        <v>181128.8</v>
      </c>
      <c r="N104" s="88">
        <v>-10429.799999999999</v>
      </c>
      <c r="O104" s="89">
        <f t="shared" si="4"/>
        <v>17013951.600000001</v>
      </c>
      <c r="P104" s="89">
        <f t="shared" si="5"/>
        <v>14967981.300000001</v>
      </c>
      <c r="Q104" s="89">
        <f t="shared" si="6"/>
        <v>14289295</v>
      </c>
      <c r="R104" s="89">
        <f t="shared" si="7"/>
        <v>3470297.5</v>
      </c>
      <c r="S104" s="89">
        <f t="shared" si="7"/>
        <v>2791611.2</v>
      </c>
    </row>
    <row r="105" spans="1:19" x14ac:dyDescent="0.2">
      <c r="A105" s="94">
        <v>41821</v>
      </c>
      <c r="B105" s="88">
        <v>17286414.399999999</v>
      </c>
      <c r="C105" s="88">
        <v>5922945.2000000002</v>
      </c>
      <c r="D105" s="88">
        <v>23209359.600000001</v>
      </c>
      <c r="E105" s="88">
        <v>5590453.9000000004</v>
      </c>
      <c r="F105" s="88">
        <v>17661823.300000001</v>
      </c>
      <c r="G105" s="88">
        <v>13939045.1</v>
      </c>
      <c r="H105" s="88">
        <v>11831758.4</v>
      </c>
      <c r="I105" s="88">
        <v>2107286.7000000002</v>
      </c>
      <c r="J105" s="88">
        <v>3702569.6</v>
      </c>
      <c r="K105" s="88">
        <v>2962594.5</v>
      </c>
      <c r="L105" s="88">
        <v>739975.1</v>
      </c>
      <c r="M105" s="88">
        <v>20208.599999999999</v>
      </c>
      <c r="N105" s="88">
        <v>-42917.599999999999</v>
      </c>
      <c r="O105" s="89">
        <f t="shared" si="4"/>
        <v>17286414.399999999</v>
      </c>
      <c r="P105" s="89">
        <f t="shared" si="5"/>
        <v>15179127.699999999</v>
      </c>
      <c r="Q105" s="89">
        <f t="shared" si="6"/>
        <v>14439152.599999998</v>
      </c>
      <c r="R105" s="89">
        <f t="shared" si="7"/>
        <v>3702569.6</v>
      </c>
      <c r="S105" s="89">
        <f t="shared" si="7"/>
        <v>2962594.5</v>
      </c>
    </row>
    <row r="106" spans="1:19" x14ac:dyDescent="0.2">
      <c r="A106" s="95">
        <v>41913</v>
      </c>
      <c r="B106" s="88">
        <v>18080818.899999999</v>
      </c>
      <c r="C106" s="88">
        <v>6208223.7000000002</v>
      </c>
      <c r="D106" s="88">
        <v>24289042.600000001</v>
      </c>
      <c r="E106" s="88">
        <v>6028453.9000000004</v>
      </c>
      <c r="F106" s="88">
        <v>18865326.899999999</v>
      </c>
      <c r="G106" s="88">
        <v>14679108.5</v>
      </c>
      <c r="H106" s="88">
        <v>12449649.9</v>
      </c>
      <c r="I106" s="88">
        <v>2229458.6</v>
      </c>
      <c r="J106" s="88">
        <v>4051448.5</v>
      </c>
      <c r="K106" s="88">
        <v>3255508.6</v>
      </c>
      <c r="L106" s="88">
        <v>795939.9</v>
      </c>
      <c r="M106" s="88">
        <v>134769.9</v>
      </c>
      <c r="N106" s="88">
        <v>-604738.19999999995</v>
      </c>
      <c r="O106" s="89">
        <f t="shared" si="4"/>
        <v>18080818.899999999</v>
      </c>
      <c r="P106" s="89">
        <f t="shared" si="5"/>
        <v>15851360.299999999</v>
      </c>
      <c r="Q106" s="89">
        <f t="shared" si="6"/>
        <v>15055420.4</v>
      </c>
      <c r="R106" s="89">
        <f t="shared" si="7"/>
        <v>4051448.5</v>
      </c>
      <c r="S106" s="89">
        <f t="shared" si="7"/>
        <v>3255508.6</v>
      </c>
    </row>
    <row r="107" spans="1:19" x14ac:dyDescent="0.2">
      <c r="A107" s="87">
        <v>42005</v>
      </c>
      <c r="B107" s="88">
        <v>17572571.100000001</v>
      </c>
      <c r="C107" s="88">
        <v>5942021.5999999996</v>
      </c>
      <c r="D107" s="88">
        <v>23514592.699999999</v>
      </c>
      <c r="E107" s="88">
        <v>5779164.2999999998</v>
      </c>
      <c r="F107" s="88">
        <v>17901190.800000001</v>
      </c>
      <c r="G107" s="88">
        <v>14113023.5</v>
      </c>
      <c r="H107" s="88">
        <v>11884614.5</v>
      </c>
      <c r="I107" s="88">
        <v>2228409</v>
      </c>
      <c r="J107" s="88">
        <v>3709065.8</v>
      </c>
      <c r="K107" s="88">
        <v>3095115.3</v>
      </c>
      <c r="L107" s="88">
        <v>613950.4</v>
      </c>
      <c r="M107" s="88">
        <v>79101.5</v>
      </c>
      <c r="N107" s="88">
        <v>-165762.4</v>
      </c>
      <c r="O107" s="89">
        <f t="shared" si="4"/>
        <v>17572571.100000001</v>
      </c>
      <c r="P107" s="89">
        <f t="shared" si="5"/>
        <v>15344162.100000001</v>
      </c>
      <c r="Q107" s="89">
        <f t="shared" si="6"/>
        <v>14730211.700000003</v>
      </c>
      <c r="R107" s="89">
        <f t="shared" si="7"/>
        <v>3709065.8</v>
      </c>
      <c r="S107" s="89">
        <f t="shared" si="7"/>
        <v>3095115.3</v>
      </c>
    </row>
    <row r="108" spans="1:19" x14ac:dyDescent="0.2">
      <c r="A108" s="93">
        <v>42095</v>
      </c>
      <c r="B108" s="88">
        <v>18011358.399999999</v>
      </c>
      <c r="C108" s="88">
        <v>6630587.2000000002</v>
      </c>
      <c r="D108" s="88">
        <v>24641945.600000001</v>
      </c>
      <c r="E108" s="88">
        <v>6415241.5</v>
      </c>
      <c r="F108" s="88">
        <v>18472036.800000001</v>
      </c>
      <c r="G108" s="88">
        <v>14329562.5</v>
      </c>
      <c r="H108" s="88">
        <v>12113755.800000001</v>
      </c>
      <c r="I108" s="88">
        <v>2215806.7000000002</v>
      </c>
      <c r="J108" s="88">
        <v>4014224.8</v>
      </c>
      <c r="K108" s="88">
        <v>3355894.3</v>
      </c>
      <c r="L108" s="88">
        <v>658330.5</v>
      </c>
      <c r="M108" s="88">
        <v>128249.5</v>
      </c>
      <c r="N108" s="88">
        <v>-245332.7</v>
      </c>
      <c r="O108" s="89">
        <f t="shared" si="4"/>
        <v>18011358.399999999</v>
      </c>
      <c r="P108" s="89">
        <f t="shared" si="5"/>
        <v>15795551.699999999</v>
      </c>
      <c r="Q108" s="89">
        <f t="shared" si="6"/>
        <v>15137221.199999999</v>
      </c>
      <c r="R108" s="89">
        <f t="shared" si="7"/>
        <v>4014224.8</v>
      </c>
      <c r="S108" s="89">
        <f t="shared" si="7"/>
        <v>3355894.3</v>
      </c>
    </row>
    <row r="109" spans="1:19" x14ac:dyDescent="0.2">
      <c r="A109" s="94">
        <v>42186</v>
      </c>
      <c r="B109" s="88">
        <v>18309301.699999999</v>
      </c>
      <c r="C109" s="88">
        <v>7323724.2999999998</v>
      </c>
      <c r="D109" s="88">
        <v>25633026</v>
      </c>
      <c r="E109" s="88">
        <v>6623624.5999999996</v>
      </c>
      <c r="F109" s="88">
        <v>19110220.300000001</v>
      </c>
      <c r="G109" s="88">
        <v>14810473.5</v>
      </c>
      <c r="H109" s="88">
        <v>12550794.1</v>
      </c>
      <c r="I109" s="88">
        <v>2259679.4</v>
      </c>
      <c r="J109" s="88">
        <v>4254068.3</v>
      </c>
      <c r="K109" s="88">
        <v>3598250.4</v>
      </c>
      <c r="L109" s="88">
        <v>655817.9</v>
      </c>
      <c r="M109" s="88">
        <v>45678.5</v>
      </c>
      <c r="N109" s="88">
        <v>-100818.9</v>
      </c>
      <c r="O109" s="89">
        <f t="shared" si="4"/>
        <v>18309301.699999999</v>
      </c>
      <c r="P109" s="89">
        <f t="shared" si="5"/>
        <v>16049622.299999999</v>
      </c>
      <c r="Q109" s="89">
        <f t="shared" si="6"/>
        <v>15393804.4</v>
      </c>
      <c r="R109" s="89">
        <f t="shared" si="7"/>
        <v>4254068.3</v>
      </c>
      <c r="S109" s="89">
        <f t="shared" si="7"/>
        <v>3598250.4</v>
      </c>
    </row>
    <row r="110" spans="1:19" x14ac:dyDescent="0.2">
      <c r="A110" s="95">
        <v>42278</v>
      </c>
      <c r="B110" s="88">
        <v>19074695.300000001</v>
      </c>
      <c r="C110" s="88">
        <v>7172076.9000000004</v>
      </c>
      <c r="D110" s="88">
        <v>26246772.199999999</v>
      </c>
      <c r="E110" s="88">
        <v>6819996.2000000002</v>
      </c>
      <c r="F110" s="88">
        <v>20119788.800000001</v>
      </c>
      <c r="G110" s="88">
        <v>15628510.300000001</v>
      </c>
      <c r="H110" s="88">
        <v>13243356.800000001</v>
      </c>
      <c r="I110" s="88">
        <v>2385153.5</v>
      </c>
      <c r="J110" s="88">
        <v>4428071.8</v>
      </c>
      <c r="K110" s="88">
        <v>3719887.5</v>
      </c>
      <c r="L110" s="88">
        <v>708184.2</v>
      </c>
      <c r="M110" s="88">
        <v>63206.8</v>
      </c>
      <c r="N110" s="88">
        <v>-693012.8</v>
      </c>
      <c r="O110" s="89">
        <f t="shared" si="4"/>
        <v>19074695.300000001</v>
      </c>
      <c r="P110" s="89">
        <f t="shared" si="5"/>
        <v>16689541.800000001</v>
      </c>
      <c r="Q110" s="89">
        <f t="shared" si="6"/>
        <v>15981357.600000001</v>
      </c>
      <c r="R110" s="89">
        <f t="shared" si="7"/>
        <v>4428071.8</v>
      </c>
      <c r="S110" s="89">
        <f t="shared" si="7"/>
        <v>3719887.5</v>
      </c>
    </row>
    <row r="111" spans="1:19" x14ac:dyDescent="0.2">
      <c r="A111" s="87">
        <v>42370</v>
      </c>
      <c r="B111" s="88">
        <v>18558615.399999999</v>
      </c>
      <c r="C111" s="88">
        <v>6887742.5</v>
      </c>
      <c r="D111" s="88">
        <v>25446358</v>
      </c>
      <c r="E111" s="88">
        <v>6612694</v>
      </c>
      <c r="F111" s="88">
        <v>19093132.600000001</v>
      </c>
      <c r="G111" s="88">
        <v>15045239.6</v>
      </c>
      <c r="H111" s="88">
        <v>12724898.5</v>
      </c>
      <c r="I111" s="88">
        <v>2320341</v>
      </c>
      <c r="J111" s="88">
        <v>4008263.1</v>
      </c>
      <c r="K111" s="88">
        <v>3419263.2</v>
      </c>
      <c r="L111" s="88">
        <v>588999.9</v>
      </c>
      <c r="M111" s="88">
        <v>39629.9</v>
      </c>
      <c r="N111" s="88">
        <v>-259468.6</v>
      </c>
      <c r="O111" s="89">
        <f t="shared" si="4"/>
        <v>18558615.399999999</v>
      </c>
      <c r="P111" s="89">
        <f t="shared" si="5"/>
        <v>16238274.399999999</v>
      </c>
      <c r="Q111" s="89">
        <f t="shared" si="6"/>
        <v>15649274.5</v>
      </c>
      <c r="R111" s="89">
        <f t="shared" si="7"/>
        <v>4008263.1</v>
      </c>
      <c r="S111" s="89">
        <f t="shared" si="7"/>
        <v>3419263.2</v>
      </c>
    </row>
    <row r="112" spans="1:19" x14ac:dyDescent="0.2">
      <c r="A112" s="93">
        <v>42461</v>
      </c>
      <c r="B112" s="88">
        <v>19192010.600000001</v>
      </c>
      <c r="C112" s="88">
        <v>7535016.2999999998</v>
      </c>
      <c r="D112" s="88">
        <v>26727026.800000001</v>
      </c>
      <c r="E112" s="88">
        <v>7211510.7999999998</v>
      </c>
      <c r="F112" s="88">
        <v>19757075</v>
      </c>
      <c r="G112" s="88">
        <v>15242629.4</v>
      </c>
      <c r="H112" s="88">
        <v>12910036.9</v>
      </c>
      <c r="I112" s="88">
        <v>2332592.5</v>
      </c>
      <c r="J112" s="88">
        <v>4349459.5999999996</v>
      </c>
      <c r="K112" s="88">
        <v>3691376</v>
      </c>
      <c r="L112" s="88">
        <v>658083.6</v>
      </c>
      <c r="M112" s="88">
        <v>164986.1</v>
      </c>
      <c r="N112" s="88">
        <v>-241559.1</v>
      </c>
      <c r="O112" s="89">
        <f t="shared" si="4"/>
        <v>19192010.600000001</v>
      </c>
      <c r="P112" s="89">
        <f t="shared" si="5"/>
        <v>16859418.100000001</v>
      </c>
      <c r="Q112" s="89">
        <f t="shared" si="6"/>
        <v>16201334.5</v>
      </c>
      <c r="R112" s="89">
        <f t="shared" si="7"/>
        <v>4349459.5999999996</v>
      </c>
      <c r="S112" s="89">
        <f t="shared" si="7"/>
        <v>3691376</v>
      </c>
    </row>
    <row r="113" spans="1:19" x14ac:dyDescent="0.2">
      <c r="A113" s="94">
        <v>42552</v>
      </c>
      <c r="B113" s="88">
        <v>19614777.100000001</v>
      </c>
      <c r="C113" s="88">
        <v>8219329.7000000002</v>
      </c>
      <c r="D113" s="88">
        <v>27834106.800000001</v>
      </c>
      <c r="E113" s="88">
        <v>7543222.7000000002</v>
      </c>
      <c r="F113" s="88">
        <v>20443918.300000001</v>
      </c>
      <c r="G113" s="88">
        <v>15842917.199999999</v>
      </c>
      <c r="H113" s="88">
        <v>13474916.9</v>
      </c>
      <c r="I113" s="88">
        <v>2368000.2000000002</v>
      </c>
      <c r="J113" s="88">
        <v>4583315</v>
      </c>
      <c r="K113" s="88">
        <v>3953282.6</v>
      </c>
      <c r="L113" s="88">
        <v>630032.4</v>
      </c>
      <c r="M113" s="88">
        <v>17686.2</v>
      </c>
      <c r="N113" s="88">
        <v>-153034.20000000001</v>
      </c>
      <c r="O113" s="89">
        <f t="shared" si="4"/>
        <v>19614777.100000001</v>
      </c>
      <c r="P113" s="89">
        <f t="shared" si="5"/>
        <v>17246776.900000002</v>
      </c>
      <c r="Q113" s="89">
        <f t="shared" si="6"/>
        <v>16616744.500000004</v>
      </c>
      <c r="R113" s="89">
        <f t="shared" si="7"/>
        <v>4583315</v>
      </c>
      <c r="S113" s="89">
        <f t="shared" si="7"/>
        <v>3953282.6</v>
      </c>
    </row>
  </sheetData>
  <pageMargins left="0.75" right="0.75" top="1" bottom="1" header="0.5" footer="0.5"/>
  <pageSetup orientation="portrait" horizontalDpi="300" verticalDpi="30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zoomScale="70" zoomScaleNormal="70" workbookViewId="0">
      <selection activeCell="A32" sqref="A32:XFD39"/>
    </sheetView>
  </sheetViews>
  <sheetFormatPr defaultRowHeight="15" x14ac:dyDescent="0.25"/>
  <cols>
    <col min="1" max="1" width="20.140625" style="24" customWidth="1"/>
    <col min="2" max="2" width="24.28515625" style="24" customWidth="1"/>
    <col min="3" max="5" width="20.140625" style="24" customWidth="1"/>
  </cols>
  <sheetData>
    <row r="1" spans="1:5" s="17" customFormat="1" ht="30.6" customHeight="1" x14ac:dyDescent="0.25">
      <c r="A1" s="3"/>
      <c r="B1" s="4" t="s">
        <v>5</v>
      </c>
      <c r="C1" s="5" t="s">
        <v>13</v>
      </c>
      <c r="D1" s="5" t="s">
        <v>14</v>
      </c>
      <c r="E1" s="4" t="s">
        <v>15</v>
      </c>
    </row>
    <row r="2" spans="1:5" x14ac:dyDescent="0.25">
      <c r="A2" s="6">
        <v>1993</v>
      </c>
      <c r="B2" s="18">
        <v>503962814551.76709</v>
      </c>
      <c r="C2" s="1">
        <v>12.141275534399144</v>
      </c>
      <c r="D2" s="1">
        <v>13.824369966473194</v>
      </c>
      <c r="E2" s="19">
        <f>(C2-D2)/100</f>
        <v>-1.6830944320740501E-2</v>
      </c>
    </row>
    <row r="3" spans="1:5" x14ac:dyDescent="0.25">
      <c r="A3" s="6">
        <v>1994</v>
      </c>
      <c r="B3" s="20">
        <v>527318769550.82971</v>
      </c>
      <c r="C3" s="21">
        <v>13.3365503518247</v>
      </c>
      <c r="D3" s="21">
        <v>15.960597690064976</v>
      </c>
      <c r="E3" s="22">
        <f>(C3-D3)/100</f>
        <v>-2.6240473382402759E-2</v>
      </c>
    </row>
    <row r="4" spans="1:5" x14ac:dyDescent="0.25">
      <c r="A4" s="6">
        <v>1995</v>
      </c>
      <c r="B4" s="18">
        <v>343792780638.89941</v>
      </c>
      <c r="C4" s="1">
        <v>25.173506371447807</v>
      </c>
      <c r="D4" s="1">
        <v>20.938088603946785</v>
      </c>
      <c r="E4" s="19">
        <f t="shared" ref="E4:E24" si="0">(C4-D4)/100</f>
        <v>4.2354177675010228E-2</v>
      </c>
    </row>
    <row r="5" spans="1:5" x14ac:dyDescent="0.25">
      <c r="A5" s="6">
        <v>1996</v>
      </c>
      <c r="B5" s="18">
        <v>397404138184.31293</v>
      </c>
      <c r="C5" s="1">
        <v>26.728586850469956</v>
      </c>
      <c r="D5" s="1">
        <v>23.995538922955983</v>
      </c>
      <c r="E5" s="19">
        <f t="shared" si="0"/>
        <v>2.7330479275139721E-2</v>
      </c>
    </row>
    <row r="6" spans="1:5" x14ac:dyDescent="0.25">
      <c r="A6" s="6">
        <v>1997</v>
      </c>
      <c r="B6" s="18">
        <v>480554647428.72845</v>
      </c>
      <c r="C6" s="1">
        <v>25.230933231986221</v>
      </c>
      <c r="D6" s="1">
        <v>24.089225081534579</v>
      </c>
      <c r="E6" s="19">
        <f t="shared" si="0"/>
        <v>1.1417081504516417E-2</v>
      </c>
    </row>
    <row r="7" spans="1:5" x14ac:dyDescent="0.25">
      <c r="A7" s="6">
        <v>1998</v>
      </c>
      <c r="B7" s="18">
        <v>502010268264.16864</v>
      </c>
      <c r="C7" s="1">
        <v>25.748927148885304</v>
      </c>
      <c r="D7" s="1">
        <v>26.027170882025075</v>
      </c>
      <c r="E7" s="19">
        <f t="shared" si="0"/>
        <v>-2.7824373313977092E-3</v>
      </c>
    </row>
    <row r="8" spans="1:5" x14ac:dyDescent="0.25">
      <c r="A8" s="6">
        <v>1999</v>
      </c>
      <c r="B8" s="18">
        <v>579459682094.35693</v>
      </c>
      <c r="C8" s="1">
        <v>25.481691449108695</v>
      </c>
      <c r="D8" s="1">
        <v>25.787209649922332</v>
      </c>
      <c r="E8" s="19">
        <f t="shared" si="0"/>
        <v>-3.0551820081363701E-3</v>
      </c>
    </row>
    <row r="9" spans="1:5" x14ac:dyDescent="0.25">
      <c r="A9" s="6">
        <v>2000</v>
      </c>
      <c r="B9" s="18">
        <v>683647980782.40735</v>
      </c>
      <c r="C9" s="1">
        <v>26.276704411862461</v>
      </c>
      <c r="D9" s="1">
        <v>26.854346850797512</v>
      </c>
      <c r="E9" s="19">
        <f t="shared" si="0"/>
        <v>-5.7764243893505098E-3</v>
      </c>
    </row>
    <row r="10" spans="1:5" x14ac:dyDescent="0.25">
      <c r="A10" s="6">
        <v>2001</v>
      </c>
      <c r="B10" s="18">
        <v>724703571306.82068</v>
      </c>
      <c r="C10" s="1">
        <v>23.644125687890181</v>
      </c>
      <c r="D10" s="1">
        <v>24.883921252507964</v>
      </c>
      <c r="E10" s="19">
        <f t="shared" si="0"/>
        <v>-1.2397955646177827E-2</v>
      </c>
    </row>
    <row r="11" spans="1:5" x14ac:dyDescent="0.25">
      <c r="A11" s="6">
        <v>2002</v>
      </c>
      <c r="B11" s="18">
        <v>741559499084.74536</v>
      </c>
      <c r="C11" s="1">
        <v>23.462546925633969</v>
      </c>
      <c r="D11" s="1">
        <v>24.908536659344726</v>
      </c>
      <c r="E11" s="19">
        <f t="shared" si="0"/>
        <v>-1.445989733710757E-2</v>
      </c>
    </row>
    <row r="12" spans="1:5" x14ac:dyDescent="0.25">
      <c r="A12" s="6">
        <v>2003</v>
      </c>
      <c r="B12" s="18">
        <v>713284260879.76465</v>
      </c>
      <c r="C12" s="1">
        <v>24.8961465738012</v>
      </c>
      <c r="D12" s="1">
        <v>26.339123857159297</v>
      </c>
      <c r="E12" s="19">
        <f t="shared" si="0"/>
        <v>-1.4429772833580969E-2</v>
      </c>
    </row>
    <row r="13" spans="1:5" x14ac:dyDescent="0.25">
      <c r="A13" s="6">
        <v>2004</v>
      </c>
      <c r="B13" s="18">
        <v>770267585947.19128</v>
      </c>
      <c r="C13" s="1">
        <v>26.233685674828045</v>
      </c>
      <c r="D13" s="1">
        <v>27.992727188001044</v>
      </c>
      <c r="E13" s="19">
        <f t="shared" si="0"/>
        <v>-1.759041513172999E-2</v>
      </c>
    </row>
    <row r="14" spans="1:5" x14ac:dyDescent="0.25">
      <c r="A14" s="6">
        <v>2005</v>
      </c>
      <c r="B14" s="18">
        <v>866346483685.29736</v>
      </c>
      <c r="C14" s="1">
        <v>26.567727250767536</v>
      </c>
      <c r="D14" s="1">
        <v>28.0087189860465</v>
      </c>
      <c r="E14" s="19">
        <f t="shared" si="0"/>
        <v>-1.4409917352789634E-2</v>
      </c>
    </row>
    <row r="15" spans="1:5" x14ac:dyDescent="0.25">
      <c r="A15" s="6">
        <v>2006</v>
      </c>
      <c r="B15" s="18">
        <v>965281191371.84375</v>
      </c>
      <c r="C15" s="1">
        <v>27.601092578920728</v>
      </c>
      <c r="D15" s="1">
        <v>28.854003048639655</v>
      </c>
      <c r="E15" s="19">
        <f t="shared" si="0"/>
        <v>-1.2529104697189269E-2</v>
      </c>
    </row>
    <row r="16" spans="1:5" x14ac:dyDescent="0.25">
      <c r="A16" s="6">
        <v>2007</v>
      </c>
      <c r="B16" s="18">
        <v>1043471321169.0853</v>
      </c>
      <c r="C16" s="1">
        <v>27.740585216683083</v>
      </c>
      <c r="D16" s="1">
        <v>29.324166638736948</v>
      </c>
      <c r="E16" s="19">
        <f t="shared" si="0"/>
        <v>-1.5835814220538643E-2</v>
      </c>
    </row>
    <row r="17" spans="1:5" x14ac:dyDescent="0.25">
      <c r="A17" s="6">
        <v>2008</v>
      </c>
      <c r="B17" s="18">
        <v>1101275278668.7874</v>
      </c>
      <c r="C17" s="1">
        <v>27.898178629862645</v>
      </c>
      <c r="D17" s="1">
        <v>30.172908373774426</v>
      </c>
      <c r="E17" s="19">
        <f t="shared" si="0"/>
        <v>-2.2747297439117808E-2</v>
      </c>
    </row>
    <row r="18" spans="1:5" x14ac:dyDescent="0.25">
      <c r="A18" s="6">
        <v>2009</v>
      </c>
      <c r="B18" s="18">
        <v>894948748436.74841</v>
      </c>
      <c r="C18" s="1">
        <v>27.280430548043505</v>
      </c>
      <c r="D18" s="1">
        <v>28.754363271898786</v>
      </c>
      <c r="E18" s="19">
        <f t="shared" si="0"/>
        <v>-1.4739327238552811E-2</v>
      </c>
    </row>
    <row r="19" spans="1:5" x14ac:dyDescent="0.25">
      <c r="A19" s="6">
        <v>2010</v>
      </c>
      <c r="B19" s="18">
        <v>1051128603513.7703</v>
      </c>
      <c r="C19" s="1">
        <v>29.871650866861994</v>
      </c>
      <c r="D19" s="1">
        <v>31.074883916242662</v>
      </c>
      <c r="E19" s="19">
        <f t="shared" si="0"/>
        <v>-1.2032330493806675E-2</v>
      </c>
    </row>
    <row r="20" spans="1:5" x14ac:dyDescent="0.25">
      <c r="A20" s="6">
        <v>2011</v>
      </c>
      <c r="B20" s="18">
        <v>1171187519660.6377</v>
      </c>
      <c r="C20" s="1">
        <v>31.26433339651749</v>
      </c>
      <c r="D20" s="1">
        <v>32.512186705013498</v>
      </c>
      <c r="E20" s="19">
        <f t="shared" si="0"/>
        <v>-1.2478533084960084E-2</v>
      </c>
    </row>
    <row r="21" spans="1:5" x14ac:dyDescent="0.25">
      <c r="A21" s="6">
        <v>2012</v>
      </c>
      <c r="B21" s="18">
        <v>1186598324461.8247</v>
      </c>
      <c r="C21" s="1">
        <v>32.644956013883878</v>
      </c>
      <c r="D21" s="1">
        <v>33.763363015943639</v>
      </c>
      <c r="E21" s="19">
        <f t="shared" si="0"/>
        <v>-1.1184070020597616E-2</v>
      </c>
    </row>
    <row r="22" spans="1:5" x14ac:dyDescent="0.25">
      <c r="A22" s="6">
        <v>2013</v>
      </c>
      <c r="B22" s="18">
        <v>1261832901816.4736</v>
      </c>
      <c r="C22" s="1">
        <v>31.779446893065611</v>
      </c>
      <c r="D22" s="1">
        <v>32.666562829578069</v>
      </c>
      <c r="E22" s="19">
        <f t="shared" si="0"/>
        <v>-8.8711593651245833E-3</v>
      </c>
    </row>
    <row r="23" spans="1:5" x14ac:dyDescent="0.25">
      <c r="A23" s="6">
        <v>2014</v>
      </c>
      <c r="B23" s="18">
        <v>1297845522512.6951</v>
      </c>
      <c r="C23" s="1">
        <v>32.313702137920295</v>
      </c>
      <c r="D23" s="1">
        <v>33.38337980742233</v>
      </c>
      <c r="E23" s="19">
        <f t="shared" si="0"/>
        <v>-1.0696776695020347E-2</v>
      </c>
    </row>
    <row r="24" spans="1:5" x14ac:dyDescent="0.25">
      <c r="A24" s="6">
        <v>2015</v>
      </c>
      <c r="B24" s="18">
        <v>1144331343172.4539</v>
      </c>
      <c r="C24" s="1">
        <v>35.335621951912152</v>
      </c>
      <c r="D24" s="1">
        <v>37.461039903359541</v>
      </c>
      <c r="E24" s="19">
        <f t="shared" si="0"/>
        <v>-2.1254179514473889E-2</v>
      </c>
    </row>
    <row r="28" spans="1:5" x14ac:dyDescent="0.25">
      <c r="A28" s="3" t="s">
        <v>35</v>
      </c>
      <c r="B28" s="25" t="s">
        <v>36</v>
      </c>
      <c r="C28" s="25" t="s">
        <v>37</v>
      </c>
    </row>
    <row r="29" spans="1:5" ht="33.950000000000003" customHeight="1" x14ac:dyDescent="0.25">
      <c r="A29" s="26" t="s">
        <v>9</v>
      </c>
      <c r="B29" s="27" t="s">
        <v>5</v>
      </c>
      <c r="C29" s="27" t="s">
        <v>38</v>
      </c>
    </row>
    <row r="30" spans="1:5" ht="34.5" customHeight="1" x14ac:dyDescent="0.25">
      <c r="A30" s="28" t="s">
        <v>39</v>
      </c>
      <c r="B30" s="29" t="s">
        <v>40</v>
      </c>
      <c r="C30" s="27" t="s">
        <v>41</v>
      </c>
    </row>
    <row r="31" spans="1:5" ht="34.5" customHeight="1" x14ac:dyDescent="0.25">
      <c r="A31" s="26" t="s">
        <v>42</v>
      </c>
      <c r="B31" s="29" t="s">
        <v>43</v>
      </c>
      <c r="C31" s="30"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9"/>
  <sheetViews>
    <sheetView topLeftCell="D1" zoomScale="85" zoomScaleNormal="85" workbookViewId="0">
      <selection activeCell="L6" sqref="L6"/>
    </sheetView>
  </sheetViews>
  <sheetFormatPr defaultRowHeight="12.75" x14ac:dyDescent="0.2"/>
  <cols>
    <col min="1" max="1" width="23" style="37" customWidth="1"/>
    <col min="2" max="2" width="46.5703125" style="37" customWidth="1"/>
    <col min="3" max="3" width="32.28515625" style="37" customWidth="1"/>
    <col min="4" max="4" width="39.5703125" style="37" customWidth="1"/>
    <col min="5" max="5" width="8.7109375" style="37"/>
    <col min="6" max="6" width="23" style="37" customWidth="1"/>
    <col min="7" max="7" width="18.5703125" style="37" customWidth="1"/>
    <col min="8" max="8" width="16.5703125" style="37" customWidth="1"/>
    <col min="9" max="9" width="14" style="37" bestFit="1" customWidth="1"/>
    <col min="10" max="10" width="8.7109375" style="37"/>
    <col min="11" max="11" width="33" style="37" customWidth="1"/>
    <col min="12" max="12" width="23.5703125" style="37" customWidth="1"/>
    <col min="13" max="256" width="8.7109375" style="37"/>
    <col min="257" max="257" width="23" style="37" customWidth="1"/>
    <col min="258" max="258" width="46.5703125" style="37" customWidth="1"/>
    <col min="259" max="259" width="32.28515625" style="37" customWidth="1"/>
    <col min="260" max="260" width="39.5703125" style="37" customWidth="1"/>
    <col min="261" max="261" width="8.7109375" style="37"/>
    <col min="262" max="262" width="23" style="37" customWidth="1"/>
    <col min="263" max="263" width="18.5703125" style="37" customWidth="1"/>
    <col min="264" max="264" width="16.5703125" style="37" customWidth="1"/>
    <col min="265" max="265" width="14" style="37" bestFit="1" customWidth="1"/>
    <col min="266" max="266" width="8.7109375" style="37"/>
    <col min="267" max="267" width="33" style="37" customWidth="1"/>
    <col min="268" max="268" width="23.5703125" style="37" customWidth="1"/>
    <col min="269" max="512" width="8.7109375" style="37"/>
    <col min="513" max="513" width="23" style="37" customWidth="1"/>
    <col min="514" max="514" width="46.5703125" style="37" customWidth="1"/>
    <col min="515" max="515" width="32.28515625" style="37" customWidth="1"/>
    <col min="516" max="516" width="39.5703125" style="37" customWidth="1"/>
    <col min="517" max="517" width="8.7109375" style="37"/>
    <col min="518" max="518" width="23" style="37" customWidth="1"/>
    <col min="519" max="519" width="18.5703125" style="37" customWidth="1"/>
    <col min="520" max="520" width="16.5703125" style="37" customWidth="1"/>
    <col min="521" max="521" width="14" style="37" bestFit="1" customWidth="1"/>
    <col min="522" max="522" width="8.7109375" style="37"/>
    <col min="523" max="523" width="33" style="37" customWidth="1"/>
    <col min="524" max="524" width="23.5703125" style="37" customWidth="1"/>
    <col min="525" max="768" width="8.7109375" style="37"/>
    <col min="769" max="769" width="23" style="37" customWidth="1"/>
    <col min="770" max="770" width="46.5703125" style="37" customWidth="1"/>
    <col min="771" max="771" width="32.28515625" style="37" customWidth="1"/>
    <col min="772" max="772" width="39.5703125" style="37" customWidth="1"/>
    <col min="773" max="773" width="8.7109375" style="37"/>
    <col min="774" max="774" width="23" style="37" customWidth="1"/>
    <col min="775" max="775" width="18.5703125" style="37" customWidth="1"/>
    <col min="776" max="776" width="16.5703125" style="37" customWidth="1"/>
    <col min="777" max="777" width="14" style="37" bestFit="1" customWidth="1"/>
    <col min="778" max="778" width="8.7109375" style="37"/>
    <col min="779" max="779" width="33" style="37" customWidth="1"/>
    <col min="780" max="780" width="23.5703125" style="37" customWidth="1"/>
    <col min="781" max="1024" width="8.7109375" style="37"/>
    <col min="1025" max="1025" width="23" style="37" customWidth="1"/>
    <col min="1026" max="1026" width="46.5703125" style="37" customWidth="1"/>
    <col min="1027" max="1027" width="32.28515625" style="37" customWidth="1"/>
    <col min="1028" max="1028" width="39.5703125" style="37" customWidth="1"/>
    <col min="1029" max="1029" width="8.7109375" style="37"/>
    <col min="1030" max="1030" width="23" style="37" customWidth="1"/>
    <col min="1031" max="1031" width="18.5703125" style="37" customWidth="1"/>
    <col min="1032" max="1032" width="16.5703125" style="37" customWidth="1"/>
    <col min="1033" max="1033" width="14" style="37" bestFit="1" customWidth="1"/>
    <col min="1034" max="1034" width="8.7109375" style="37"/>
    <col min="1035" max="1035" width="33" style="37" customWidth="1"/>
    <col min="1036" max="1036" width="23.5703125" style="37" customWidth="1"/>
    <col min="1037" max="1280" width="8.7109375" style="37"/>
    <col min="1281" max="1281" width="23" style="37" customWidth="1"/>
    <col min="1282" max="1282" width="46.5703125" style="37" customWidth="1"/>
    <col min="1283" max="1283" width="32.28515625" style="37" customWidth="1"/>
    <col min="1284" max="1284" width="39.5703125" style="37" customWidth="1"/>
    <col min="1285" max="1285" width="8.7109375" style="37"/>
    <col min="1286" max="1286" width="23" style="37" customWidth="1"/>
    <col min="1287" max="1287" width="18.5703125" style="37" customWidth="1"/>
    <col min="1288" max="1288" width="16.5703125" style="37" customWidth="1"/>
    <col min="1289" max="1289" width="14" style="37" bestFit="1" customWidth="1"/>
    <col min="1290" max="1290" width="8.7109375" style="37"/>
    <col min="1291" max="1291" width="33" style="37" customWidth="1"/>
    <col min="1292" max="1292" width="23.5703125" style="37" customWidth="1"/>
    <col min="1293" max="1536" width="8.7109375" style="37"/>
    <col min="1537" max="1537" width="23" style="37" customWidth="1"/>
    <col min="1538" max="1538" width="46.5703125" style="37" customWidth="1"/>
    <col min="1539" max="1539" width="32.28515625" style="37" customWidth="1"/>
    <col min="1540" max="1540" width="39.5703125" style="37" customWidth="1"/>
    <col min="1541" max="1541" width="8.7109375" style="37"/>
    <col min="1542" max="1542" width="23" style="37" customWidth="1"/>
    <col min="1543" max="1543" width="18.5703125" style="37" customWidth="1"/>
    <col min="1544" max="1544" width="16.5703125" style="37" customWidth="1"/>
    <col min="1545" max="1545" width="14" style="37" bestFit="1" customWidth="1"/>
    <col min="1546" max="1546" width="8.7109375" style="37"/>
    <col min="1547" max="1547" width="33" style="37" customWidth="1"/>
    <col min="1548" max="1548" width="23.5703125" style="37" customWidth="1"/>
    <col min="1549" max="1792" width="8.7109375" style="37"/>
    <col min="1793" max="1793" width="23" style="37" customWidth="1"/>
    <col min="1794" max="1794" width="46.5703125" style="37" customWidth="1"/>
    <col min="1795" max="1795" width="32.28515625" style="37" customWidth="1"/>
    <col min="1796" max="1796" width="39.5703125" style="37" customWidth="1"/>
    <col min="1797" max="1797" width="8.7109375" style="37"/>
    <col min="1798" max="1798" width="23" style="37" customWidth="1"/>
    <col min="1799" max="1799" width="18.5703125" style="37" customWidth="1"/>
    <col min="1800" max="1800" width="16.5703125" style="37" customWidth="1"/>
    <col min="1801" max="1801" width="14" style="37" bestFit="1" customWidth="1"/>
    <col min="1802" max="1802" width="8.7109375" style="37"/>
    <col min="1803" max="1803" width="33" style="37" customWidth="1"/>
    <col min="1804" max="1804" width="23.5703125" style="37" customWidth="1"/>
    <col min="1805" max="2048" width="8.7109375" style="37"/>
    <col min="2049" max="2049" width="23" style="37" customWidth="1"/>
    <col min="2050" max="2050" width="46.5703125" style="37" customWidth="1"/>
    <col min="2051" max="2051" width="32.28515625" style="37" customWidth="1"/>
    <col min="2052" max="2052" width="39.5703125" style="37" customWidth="1"/>
    <col min="2053" max="2053" width="8.7109375" style="37"/>
    <col min="2054" max="2054" width="23" style="37" customWidth="1"/>
    <col min="2055" max="2055" width="18.5703125" style="37" customWidth="1"/>
    <col min="2056" max="2056" width="16.5703125" style="37" customWidth="1"/>
    <col min="2057" max="2057" width="14" style="37" bestFit="1" customWidth="1"/>
    <col min="2058" max="2058" width="8.7109375" style="37"/>
    <col min="2059" max="2059" width="33" style="37" customWidth="1"/>
    <col min="2060" max="2060" width="23.5703125" style="37" customWidth="1"/>
    <col min="2061" max="2304" width="8.7109375" style="37"/>
    <col min="2305" max="2305" width="23" style="37" customWidth="1"/>
    <col min="2306" max="2306" width="46.5703125" style="37" customWidth="1"/>
    <col min="2307" max="2307" width="32.28515625" style="37" customWidth="1"/>
    <col min="2308" max="2308" width="39.5703125" style="37" customWidth="1"/>
    <col min="2309" max="2309" width="8.7109375" style="37"/>
    <col min="2310" max="2310" width="23" style="37" customWidth="1"/>
    <col min="2311" max="2311" width="18.5703125" style="37" customWidth="1"/>
    <col min="2312" max="2312" width="16.5703125" style="37" customWidth="1"/>
    <col min="2313" max="2313" width="14" style="37" bestFit="1" customWidth="1"/>
    <col min="2314" max="2314" width="8.7109375" style="37"/>
    <col min="2315" max="2315" width="33" style="37" customWidth="1"/>
    <col min="2316" max="2316" width="23.5703125" style="37" customWidth="1"/>
    <col min="2317" max="2560" width="8.7109375" style="37"/>
    <col min="2561" max="2561" width="23" style="37" customWidth="1"/>
    <col min="2562" max="2562" width="46.5703125" style="37" customWidth="1"/>
    <col min="2563" max="2563" width="32.28515625" style="37" customWidth="1"/>
    <col min="2564" max="2564" width="39.5703125" style="37" customWidth="1"/>
    <col min="2565" max="2565" width="8.7109375" style="37"/>
    <col min="2566" max="2566" width="23" style="37" customWidth="1"/>
    <col min="2567" max="2567" width="18.5703125" style="37" customWidth="1"/>
    <col min="2568" max="2568" width="16.5703125" style="37" customWidth="1"/>
    <col min="2569" max="2569" width="14" style="37" bestFit="1" customWidth="1"/>
    <col min="2570" max="2570" width="8.7109375" style="37"/>
    <col min="2571" max="2571" width="33" style="37" customWidth="1"/>
    <col min="2572" max="2572" width="23.5703125" style="37" customWidth="1"/>
    <col min="2573" max="2816" width="8.7109375" style="37"/>
    <col min="2817" max="2817" width="23" style="37" customWidth="1"/>
    <col min="2818" max="2818" width="46.5703125" style="37" customWidth="1"/>
    <col min="2819" max="2819" width="32.28515625" style="37" customWidth="1"/>
    <col min="2820" max="2820" width="39.5703125" style="37" customWidth="1"/>
    <col min="2821" max="2821" width="8.7109375" style="37"/>
    <col min="2822" max="2822" width="23" style="37" customWidth="1"/>
    <col min="2823" max="2823" width="18.5703125" style="37" customWidth="1"/>
    <col min="2824" max="2824" width="16.5703125" style="37" customWidth="1"/>
    <col min="2825" max="2825" width="14" style="37" bestFit="1" customWidth="1"/>
    <col min="2826" max="2826" width="8.7109375" style="37"/>
    <col min="2827" max="2827" width="33" style="37" customWidth="1"/>
    <col min="2828" max="2828" width="23.5703125" style="37" customWidth="1"/>
    <col min="2829" max="3072" width="8.7109375" style="37"/>
    <col min="3073" max="3073" width="23" style="37" customWidth="1"/>
    <col min="3074" max="3074" width="46.5703125" style="37" customWidth="1"/>
    <col min="3075" max="3075" width="32.28515625" style="37" customWidth="1"/>
    <col min="3076" max="3076" width="39.5703125" style="37" customWidth="1"/>
    <col min="3077" max="3077" width="8.7109375" style="37"/>
    <col min="3078" max="3078" width="23" style="37" customWidth="1"/>
    <col min="3079" max="3079" width="18.5703125" style="37" customWidth="1"/>
    <col min="3080" max="3080" width="16.5703125" style="37" customWidth="1"/>
    <col min="3081" max="3081" width="14" style="37" bestFit="1" customWidth="1"/>
    <col min="3082" max="3082" width="8.7109375" style="37"/>
    <col min="3083" max="3083" width="33" style="37" customWidth="1"/>
    <col min="3084" max="3084" width="23.5703125" style="37" customWidth="1"/>
    <col min="3085" max="3328" width="8.7109375" style="37"/>
    <col min="3329" max="3329" width="23" style="37" customWidth="1"/>
    <col min="3330" max="3330" width="46.5703125" style="37" customWidth="1"/>
    <col min="3331" max="3331" width="32.28515625" style="37" customWidth="1"/>
    <col min="3332" max="3332" width="39.5703125" style="37" customWidth="1"/>
    <col min="3333" max="3333" width="8.7109375" style="37"/>
    <col min="3334" max="3334" width="23" style="37" customWidth="1"/>
    <col min="3335" max="3335" width="18.5703125" style="37" customWidth="1"/>
    <col min="3336" max="3336" width="16.5703125" style="37" customWidth="1"/>
    <col min="3337" max="3337" width="14" style="37" bestFit="1" customWidth="1"/>
    <col min="3338" max="3338" width="8.7109375" style="37"/>
    <col min="3339" max="3339" width="33" style="37" customWidth="1"/>
    <col min="3340" max="3340" width="23.5703125" style="37" customWidth="1"/>
    <col min="3341" max="3584" width="8.7109375" style="37"/>
    <col min="3585" max="3585" width="23" style="37" customWidth="1"/>
    <col min="3586" max="3586" width="46.5703125" style="37" customWidth="1"/>
    <col min="3587" max="3587" width="32.28515625" style="37" customWidth="1"/>
    <col min="3588" max="3588" width="39.5703125" style="37" customWidth="1"/>
    <col min="3589" max="3589" width="8.7109375" style="37"/>
    <col min="3590" max="3590" width="23" style="37" customWidth="1"/>
    <col min="3591" max="3591" width="18.5703125" style="37" customWidth="1"/>
    <col min="3592" max="3592" width="16.5703125" style="37" customWidth="1"/>
    <col min="3593" max="3593" width="14" style="37" bestFit="1" customWidth="1"/>
    <col min="3594" max="3594" width="8.7109375" style="37"/>
    <col min="3595" max="3595" width="33" style="37" customWidth="1"/>
    <col min="3596" max="3596" width="23.5703125" style="37" customWidth="1"/>
    <col min="3597" max="3840" width="8.7109375" style="37"/>
    <col min="3841" max="3841" width="23" style="37" customWidth="1"/>
    <col min="3842" max="3842" width="46.5703125" style="37" customWidth="1"/>
    <col min="3843" max="3843" width="32.28515625" style="37" customWidth="1"/>
    <col min="3844" max="3844" width="39.5703125" style="37" customWidth="1"/>
    <col min="3845" max="3845" width="8.7109375" style="37"/>
    <col min="3846" max="3846" width="23" style="37" customWidth="1"/>
    <col min="3847" max="3847" width="18.5703125" style="37" customWidth="1"/>
    <col min="3848" max="3848" width="16.5703125" style="37" customWidth="1"/>
    <col min="3849" max="3849" width="14" style="37" bestFit="1" customWidth="1"/>
    <col min="3850" max="3850" width="8.7109375" style="37"/>
    <col min="3851" max="3851" width="33" style="37" customWidth="1"/>
    <col min="3852" max="3852" width="23.5703125" style="37" customWidth="1"/>
    <col min="3853" max="4096" width="8.7109375" style="37"/>
    <col min="4097" max="4097" width="23" style="37" customWidth="1"/>
    <col min="4098" max="4098" width="46.5703125" style="37" customWidth="1"/>
    <col min="4099" max="4099" width="32.28515625" style="37" customWidth="1"/>
    <col min="4100" max="4100" width="39.5703125" style="37" customWidth="1"/>
    <col min="4101" max="4101" width="8.7109375" style="37"/>
    <col min="4102" max="4102" width="23" style="37" customWidth="1"/>
    <col min="4103" max="4103" width="18.5703125" style="37" customWidth="1"/>
    <col min="4104" max="4104" width="16.5703125" style="37" customWidth="1"/>
    <col min="4105" max="4105" width="14" style="37" bestFit="1" customWidth="1"/>
    <col min="4106" max="4106" width="8.7109375" style="37"/>
    <col min="4107" max="4107" width="33" style="37" customWidth="1"/>
    <col min="4108" max="4108" width="23.5703125" style="37" customWidth="1"/>
    <col min="4109" max="4352" width="8.7109375" style="37"/>
    <col min="4353" max="4353" width="23" style="37" customWidth="1"/>
    <col min="4354" max="4354" width="46.5703125" style="37" customWidth="1"/>
    <col min="4355" max="4355" width="32.28515625" style="37" customWidth="1"/>
    <col min="4356" max="4356" width="39.5703125" style="37" customWidth="1"/>
    <col min="4357" max="4357" width="8.7109375" style="37"/>
    <col min="4358" max="4358" width="23" style="37" customWidth="1"/>
    <col min="4359" max="4359" width="18.5703125" style="37" customWidth="1"/>
    <col min="4360" max="4360" width="16.5703125" style="37" customWidth="1"/>
    <col min="4361" max="4361" width="14" style="37" bestFit="1" customWidth="1"/>
    <col min="4362" max="4362" width="8.7109375" style="37"/>
    <col min="4363" max="4363" width="33" style="37" customWidth="1"/>
    <col min="4364" max="4364" width="23.5703125" style="37" customWidth="1"/>
    <col min="4365" max="4608" width="8.7109375" style="37"/>
    <col min="4609" max="4609" width="23" style="37" customWidth="1"/>
    <col min="4610" max="4610" width="46.5703125" style="37" customWidth="1"/>
    <col min="4611" max="4611" width="32.28515625" style="37" customWidth="1"/>
    <col min="4612" max="4612" width="39.5703125" style="37" customWidth="1"/>
    <col min="4613" max="4613" width="8.7109375" style="37"/>
    <col min="4614" max="4614" width="23" style="37" customWidth="1"/>
    <col min="4615" max="4615" width="18.5703125" style="37" customWidth="1"/>
    <col min="4616" max="4616" width="16.5703125" style="37" customWidth="1"/>
    <col min="4617" max="4617" width="14" style="37" bestFit="1" customWidth="1"/>
    <col min="4618" max="4618" width="8.7109375" style="37"/>
    <col min="4619" max="4619" width="33" style="37" customWidth="1"/>
    <col min="4620" max="4620" width="23.5703125" style="37" customWidth="1"/>
    <col min="4621" max="4864" width="8.7109375" style="37"/>
    <col min="4865" max="4865" width="23" style="37" customWidth="1"/>
    <col min="4866" max="4866" width="46.5703125" style="37" customWidth="1"/>
    <col min="4867" max="4867" width="32.28515625" style="37" customWidth="1"/>
    <col min="4868" max="4868" width="39.5703125" style="37" customWidth="1"/>
    <col min="4869" max="4869" width="8.7109375" style="37"/>
    <col min="4870" max="4870" width="23" style="37" customWidth="1"/>
    <col min="4871" max="4871" width="18.5703125" style="37" customWidth="1"/>
    <col min="4872" max="4872" width="16.5703125" style="37" customWidth="1"/>
    <col min="4873" max="4873" width="14" style="37" bestFit="1" customWidth="1"/>
    <col min="4874" max="4874" width="8.7109375" style="37"/>
    <col min="4875" max="4875" width="33" style="37" customWidth="1"/>
    <col min="4876" max="4876" width="23.5703125" style="37" customWidth="1"/>
    <col min="4877" max="5120" width="8.7109375" style="37"/>
    <col min="5121" max="5121" width="23" style="37" customWidth="1"/>
    <col min="5122" max="5122" width="46.5703125" style="37" customWidth="1"/>
    <col min="5123" max="5123" width="32.28515625" style="37" customWidth="1"/>
    <col min="5124" max="5124" width="39.5703125" style="37" customWidth="1"/>
    <col min="5125" max="5125" width="8.7109375" style="37"/>
    <col min="5126" max="5126" width="23" style="37" customWidth="1"/>
    <col min="5127" max="5127" width="18.5703125" style="37" customWidth="1"/>
    <col min="5128" max="5128" width="16.5703125" style="37" customWidth="1"/>
    <col min="5129" max="5129" width="14" style="37" bestFit="1" customWidth="1"/>
    <col min="5130" max="5130" width="8.7109375" style="37"/>
    <col min="5131" max="5131" width="33" style="37" customWidth="1"/>
    <col min="5132" max="5132" width="23.5703125" style="37" customWidth="1"/>
    <col min="5133" max="5376" width="8.7109375" style="37"/>
    <col min="5377" max="5377" width="23" style="37" customWidth="1"/>
    <col min="5378" max="5378" width="46.5703125" style="37" customWidth="1"/>
    <col min="5379" max="5379" width="32.28515625" style="37" customWidth="1"/>
    <col min="5380" max="5380" width="39.5703125" style="37" customWidth="1"/>
    <col min="5381" max="5381" width="8.7109375" style="37"/>
    <col min="5382" max="5382" width="23" style="37" customWidth="1"/>
    <col min="5383" max="5383" width="18.5703125" style="37" customWidth="1"/>
    <col min="5384" max="5384" width="16.5703125" style="37" customWidth="1"/>
    <col min="5385" max="5385" width="14" style="37" bestFit="1" customWidth="1"/>
    <col min="5386" max="5386" width="8.7109375" style="37"/>
    <col min="5387" max="5387" width="33" style="37" customWidth="1"/>
    <col min="5388" max="5388" width="23.5703125" style="37" customWidth="1"/>
    <col min="5389" max="5632" width="8.7109375" style="37"/>
    <col min="5633" max="5633" width="23" style="37" customWidth="1"/>
    <col min="5634" max="5634" width="46.5703125" style="37" customWidth="1"/>
    <col min="5635" max="5635" width="32.28515625" style="37" customWidth="1"/>
    <col min="5636" max="5636" width="39.5703125" style="37" customWidth="1"/>
    <col min="5637" max="5637" width="8.7109375" style="37"/>
    <col min="5638" max="5638" width="23" style="37" customWidth="1"/>
    <col min="5639" max="5639" width="18.5703125" style="37" customWidth="1"/>
    <col min="5640" max="5640" width="16.5703125" style="37" customWidth="1"/>
    <col min="5641" max="5641" width="14" style="37" bestFit="1" customWidth="1"/>
    <col min="5642" max="5642" width="8.7109375" style="37"/>
    <col min="5643" max="5643" width="33" style="37" customWidth="1"/>
    <col min="5644" max="5644" width="23.5703125" style="37" customWidth="1"/>
    <col min="5645" max="5888" width="8.7109375" style="37"/>
    <col min="5889" max="5889" width="23" style="37" customWidth="1"/>
    <col min="5890" max="5890" width="46.5703125" style="37" customWidth="1"/>
    <col min="5891" max="5891" width="32.28515625" style="37" customWidth="1"/>
    <col min="5892" max="5892" width="39.5703125" style="37" customWidth="1"/>
    <col min="5893" max="5893" width="8.7109375" style="37"/>
    <col min="5894" max="5894" width="23" style="37" customWidth="1"/>
    <col min="5895" max="5895" width="18.5703125" style="37" customWidth="1"/>
    <col min="5896" max="5896" width="16.5703125" style="37" customWidth="1"/>
    <col min="5897" max="5897" width="14" style="37" bestFit="1" customWidth="1"/>
    <col min="5898" max="5898" width="8.7109375" style="37"/>
    <col min="5899" max="5899" width="33" style="37" customWidth="1"/>
    <col min="5900" max="5900" width="23.5703125" style="37" customWidth="1"/>
    <col min="5901" max="6144" width="8.7109375" style="37"/>
    <col min="6145" max="6145" width="23" style="37" customWidth="1"/>
    <col min="6146" max="6146" width="46.5703125" style="37" customWidth="1"/>
    <col min="6147" max="6147" width="32.28515625" style="37" customWidth="1"/>
    <col min="6148" max="6148" width="39.5703125" style="37" customWidth="1"/>
    <col min="6149" max="6149" width="8.7109375" style="37"/>
    <col min="6150" max="6150" width="23" style="37" customWidth="1"/>
    <col min="6151" max="6151" width="18.5703125" style="37" customWidth="1"/>
    <col min="6152" max="6152" width="16.5703125" style="37" customWidth="1"/>
    <col min="6153" max="6153" width="14" style="37" bestFit="1" customWidth="1"/>
    <col min="6154" max="6154" width="8.7109375" style="37"/>
    <col min="6155" max="6155" width="33" style="37" customWidth="1"/>
    <col min="6156" max="6156" width="23.5703125" style="37" customWidth="1"/>
    <col min="6157" max="6400" width="8.7109375" style="37"/>
    <col min="6401" max="6401" width="23" style="37" customWidth="1"/>
    <col min="6402" max="6402" width="46.5703125" style="37" customWidth="1"/>
    <col min="6403" max="6403" width="32.28515625" style="37" customWidth="1"/>
    <col min="6404" max="6404" width="39.5703125" style="37" customWidth="1"/>
    <col min="6405" max="6405" width="8.7109375" style="37"/>
    <col min="6406" max="6406" width="23" style="37" customWidth="1"/>
    <col min="6407" max="6407" width="18.5703125" style="37" customWidth="1"/>
    <col min="6408" max="6408" width="16.5703125" style="37" customWidth="1"/>
    <col min="6409" max="6409" width="14" style="37" bestFit="1" customWidth="1"/>
    <col min="6410" max="6410" width="8.7109375" style="37"/>
    <col min="6411" max="6411" width="33" style="37" customWidth="1"/>
    <col min="6412" max="6412" width="23.5703125" style="37" customWidth="1"/>
    <col min="6413" max="6656" width="8.7109375" style="37"/>
    <col min="6657" max="6657" width="23" style="37" customWidth="1"/>
    <col min="6658" max="6658" width="46.5703125" style="37" customWidth="1"/>
    <col min="6659" max="6659" width="32.28515625" style="37" customWidth="1"/>
    <col min="6660" max="6660" width="39.5703125" style="37" customWidth="1"/>
    <col min="6661" max="6661" width="8.7109375" style="37"/>
    <col min="6662" max="6662" width="23" style="37" customWidth="1"/>
    <col min="6663" max="6663" width="18.5703125" style="37" customWidth="1"/>
    <col min="6664" max="6664" width="16.5703125" style="37" customWidth="1"/>
    <col min="6665" max="6665" width="14" style="37" bestFit="1" customWidth="1"/>
    <col min="6666" max="6666" width="8.7109375" style="37"/>
    <col min="6667" max="6667" width="33" style="37" customWidth="1"/>
    <col min="6668" max="6668" width="23.5703125" style="37" customWidth="1"/>
    <col min="6669" max="6912" width="8.7109375" style="37"/>
    <col min="6913" max="6913" width="23" style="37" customWidth="1"/>
    <col min="6914" max="6914" width="46.5703125" style="37" customWidth="1"/>
    <col min="6915" max="6915" width="32.28515625" style="37" customWidth="1"/>
    <col min="6916" max="6916" width="39.5703125" style="37" customWidth="1"/>
    <col min="6917" max="6917" width="8.7109375" style="37"/>
    <col min="6918" max="6918" width="23" style="37" customWidth="1"/>
    <col min="6919" max="6919" width="18.5703125" style="37" customWidth="1"/>
    <col min="6920" max="6920" width="16.5703125" style="37" customWidth="1"/>
    <col min="6921" max="6921" width="14" style="37" bestFit="1" customWidth="1"/>
    <col min="6922" max="6922" width="8.7109375" style="37"/>
    <col min="6923" max="6923" width="33" style="37" customWidth="1"/>
    <col min="6924" max="6924" width="23.5703125" style="37" customWidth="1"/>
    <col min="6925" max="7168" width="8.7109375" style="37"/>
    <col min="7169" max="7169" width="23" style="37" customWidth="1"/>
    <col min="7170" max="7170" width="46.5703125" style="37" customWidth="1"/>
    <col min="7171" max="7171" width="32.28515625" style="37" customWidth="1"/>
    <col min="7172" max="7172" width="39.5703125" style="37" customWidth="1"/>
    <col min="7173" max="7173" width="8.7109375" style="37"/>
    <col min="7174" max="7174" width="23" style="37" customWidth="1"/>
    <col min="7175" max="7175" width="18.5703125" style="37" customWidth="1"/>
    <col min="7176" max="7176" width="16.5703125" style="37" customWidth="1"/>
    <col min="7177" max="7177" width="14" style="37" bestFit="1" customWidth="1"/>
    <col min="7178" max="7178" width="8.7109375" style="37"/>
    <col min="7179" max="7179" width="33" style="37" customWidth="1"/>
    <col min="7180" max="7180" width="23.5703125" style="37" customWidth="1"/>
    <col min="7181" max="7424" width="8.7109375" style="37"/>
    <col min="7425" max="7425" width="23" style="37" customWidth="1"/>
    <col min="7426" max="7426" width="46.5703125" style="37" customWidth="1"/>
    <col min="7427" max="7427" width="32.28515625" style="37" customWidth="1"/>
    <col min="7428" max="7428" width="39.5703125" style="37" customWidth="1"/>
    <col min="7429" max="7429" width="8.7109375" style="37"/>
    <col min="7430" max="7430" width="23" style="37" customWidth="1"/>
    <col min="7431" max="7431" width="18.5703125" style="37" customWidth="1"/>
    <col min="7432" max="7432" width="16.5703125" style="37" customWidth="1"/>
    <col min="7433" max="7433" width="14" style="37" bestFit="1" customWidth="1"/>
    <col min="7434" max="7434" width="8.7109375" style="37"/>
    <col min="7435" max="7435" width="33" style="37" customWidth="1"/>
    <col min="7436" max="7436" width="23.5703125" style="37" customWidth="1"/>
    <col min="7437" max="7680" width="8.7109375" style="37"/>
    <col min="7681" max="7681" width="23" style="37" customWidth="1"/>
    <col min="7682" max="7682" width="46.5703125" style="37" customWidth="1"/>
    <col min="7683" max="7683" width="32.28515625" style="37" customWidth="1"/>
    <col min="7684" max="7684" width="39.5703125" style="37" customWidth="1"/>
    <col min="7685" max="7685" width="8.7109375" style="37"/>
    <col min="7686" max="7686" width="23" style="37" customWidth="1"/>
    <col min="7687" max="7687" width="18.5703125" style="37" customWidth="1"/>
    <col min="7688" max="7688" width="16.5703125" style="37" customWidth="1"/>
    <col min="7689" max="7689" width="14" style="37" bestFit="1" customWidth="1"/>
    <col min="7690" max="7690" width="8.7109375" style="37"/>
    <col min="7691" max="7691" width="33" style="37" customWidth="1"/>
    <col min="7692" max="7692" width="23.5703125" style="37" customWidth="1"/>
    <col min="7693" max="7936" width="8.7109375" style="37"/>
    <col min="7937" max="7937" width="23" style="37" customWidth="1"/>
    <col min="7938" max="7938" width="46.5703125" style="37" customWidth="1"/>
    <col min="7939" max="7939" width="32.28515625" style="37" customWidth="1"/>
    <col min="7940" max="7940" width="39.5703125" style="37" customWidth="1"/>
    <col min="7941" max="7941" width="8.7109375" style="37"/>
    <col min="7942" max="7942" width="23" style="37" customWidth="1"/>
    <col min="7943" max="7943" width="18.5703125" style="37" customWidth="1"/>
    <col min="7944" max="7944" width="16.5703125" style="37" customWidth="1"/>
    <col min="7945" max="7945" width="14" style="37" bestFit="1" customWidth="1"/>
    <col min="7946" max="7946" width="8.7109375" style="37"/>
    <col min="7947" max="7947" width="33" style="37" customWidth="1"/>
    <col min="7948" max="7948" width="23.5703125" style="37" customWidth="1"/>
    <col min="7949" max="8192" width="8.7109375" style="37"/>
    <col min="8193" max="8193" width="23" style="37" customWidth="1"/>
    <col min="8194" max="8194" width="46.5703125" style="37" customWidth="1"/>
    <col min="8195" max="8195" width="32.28515625" style="37" customWidth="1"/>
    <col min="8196" max="8196" width="39.5703125" style="37" customWidth="1"/>
    <col min="8197" max="8197" width="8.7109375" style="37"/>
    <col min="8198" max="8198" width="23" style="37" customWidth="1"/>
    <col min="8199" max="8199" width="18.5703125" style="37" customWidth="1"/>
    <col min="8200" max="8200" width="16.5703125" style="37" customWidth="1"/>
    <col min="8201" max="8201" width="14" style="37" bestFit="1" customWidth="1"/>
    <col min="8202" max="8202" width="8.7109375" style="37"/>
    <col min="8203" max="8203" width="33" style="37" customWidth="1"/>
    <col min="8204" max="8204" width="23.5703125" style="37" customWidth="1"/>
    <col min="8205" max="8448" width="8.7109375" style="37"/>
    <col min="8449" max="8449" width="23" style="37" customWidth="1"/>
    <col min="8450" max="8450" width="46.5703125" style="37" customWidth="1"/>
    <col min="8451" max="8451" width="32.28515625" style="37" customWidth="1"/>
    <col min="8452" max="8452" width="39.5703125" style="37" customWidth="1"/>
    <col min="8453" max="8453" width="8.7109375" style="37"/>
    <col min="8454" max="8454" width="23" style="37" customWidth="1"/>
    <col min="8455" max="8455" width="18.5703125" style="37" customWidth="1"/>
    <col min="8456" max="8456" width="16.5703125" style="37" customWidth="1"/>
    <col min="8457" max="8457" width="14" style="37" bestFit="1" customWidth="1"/>
    <col min="8458" max="8458" width="8.7109375" style="37"/>
    <col min="8459" max="8459" width="33" style="37" customWidth="1"/>
    <col min="8460" max="8460" width="23.5703125" style="37" customWidth="1"/>
    <col min="8461" max="8704" width="8.7109375" style="37"/>
    <col min="8705" max="8705" width="23" style="37" customWidth="1"/>
    <col min="8706" max="8706" width="46.5703125" style="37" customWidth="1"/>
    <col min="8707" max="8707" width="32.28515625" style="37" customWidth="1"/>
    <col min="8708" max="8708" width="39.5703125" style="37" customWidth="1"/>
    <col min="8709" max="8709" width="8.7109375" style="37"/>
    <col min="8710" max="8710" width="23" style="37" customWidth="1"/>
    <col min="8711" max="8711" width="18.5703125" style="37" customWidth="1"/>
    <col min="8712" max="8712" width="16.5703125" style="37" customWidth="1"/>
    <col min="8713" max="8713" width="14" style="37" bestFit="1" customWidth="1"/>
    <col min="8714" max="8714" width="8.7109375" style="37"/>
    <col min="8715" max="8715" width="33" style="37" customWidth="1"/>
    <col min="8716" max="8716" width="23.5703125" style="37" customWidth="1"/>
    <col min="8717" max="8960" width="8.7109375" style="37"/>
    <col min="8961" max="8961" width="23" style="37" customWidth="1"/>
    <col min="8962" max="8962" width="46.5703125" style="37" customWidth="1"/>
    <col min="8963" max="8963" width="32.28515625" style="37" customWidth="1"/>
    <col min="8964" max="8964" width="39.5703125" style="37" customWidth="1"/>
    <col min="8965" max="8965" width="8.7109375" style="37"/>
    <col min="8966" max="8966" width="23" style="37" customWidth="1"/>
    <col min="8967" max="8967" width="18.5703125" style="37" customWidth="1"/>
    <col min="8968" max="8968" width="16.5703125" style="37" customWidth="1"/>
    <col min="8969" max="8969" width="14" style="37" bestFit="1" customWidth="1"/>
    <col min="8970" max="8970" width="8.7109375" style="37"/>
    <col min="8971" max="8971" width="33" style="37" customWidth="1"/>
    <col min="8972" max="8972" width="23.5703125" style="37" customWidth="1"/>
    <col min="8973" max="9216" width="8.7109375" style="37"/>
    <col min="9217" max="9217" width="23" style="37" customWidth="1"/>
    <col min="9218" max="9218" width="46.5703125" style="37" customWidth="1"/>
    <col min="9219" max="9219" width="32.28515625" style="37" customWidth="1"/>
    <col min="9220" max="9220" width="39.5703125" style="37" customWidth="1"/>
    <col min="9221" max="9221" width="8.7109375" style="37"/>
    <col min="9222" max="9222" width="23" style="37" customWidth="1"/>
    <col min="9223" max="9223" width="18.5703125" style="37" customWidth="1"/>
    <col min="9224" max="9224" width="16.5703125" style="37" customWidth="1"/>
    <col min="9225" max="9225" width="14" style="37" bestFit="1" customWidth="1"/>
    <col min="9226" max="9226" width="8.7109375" style="37"/>
    <col min="9227" max="9227" width="33" style="37" customWidth="1"/>
    <col min="9228" max="9228" width="23.5703125" style="37" customWidth="1"/>
    <col min="9229" max="9472" width="8.7109375" style="37"/>
    <col min="9473" max="9473" width="23" style="37" customWidth="1"/>
    <col min="9474" max="9474" width="46.5703125" style="37" customWidth="1"/>
    <col min="9475" max="9475" width="32.28515625" style="37" customWidth="1"/>
    <col min="9476" max="9476" width="39.5703125" style="37" customWidth="1"/>
    <col min="9477" max="9477" width="8.7109375" style="37"/>
    <col min="9478" max="9478" width="23" style="37" customWidth="1"/>
    <col min="9479" max="9479" width="18.5703125" style="37" customWidth="1"/>
    <col min="9480" max="9480" width="16.5703125" style="37" customWidth="1"/>
    <col min="9481" max="9481" width="14" style="37" bestFit="1" customWidth="1"/>
    <col min="9482" max="9482" width="8.7109375" style="37"/>
    <col min="9483" max="9483" width="33" style="37" customWidth="1"/>
    <col min="9484" max="9484" width="23.5703125" style="37" customWidth="1"/>
    <col min="9485" max="9728" width="8.7109375" style="37"/>
    <col min="9729" max="9729" width="23" style="37" customWidth="1"/>
    <col min="9730" max="9730" width="46.5703125" style="37" customWidth="1"/>
    <col min="9731" max="9731" width="32.28515625" style="37" customWidth="1"/>
    <col min="9732" max="9732" width="39.5703125" style="37" customWidth="1"/>
    <col min="9733" max="9733" width="8.7109375" style="37"/>
    <col min="9734" max="9734" width="23" style="37" customWidth="1"/>
    <col min="9735" max="9735" width="18.5703125" style="37" customWidth="1"/>
    <col min="9736" max="9736" width="16.5703125" style="37" customWidth="1"/>
    <col min="9737" max="9737" width="14" style="37" bestFit="1" customWidth="1"/>
    <col min="9738" max="9738" width="8.7109375" style="37"/>
    <col min="9739" max="9739" width="33" style="37" customWidth="1"/>
    <col min="9740" max="9740" width="23.5703125" style="37" customWidth="1"/>
    <col min="9741" max="9984" width="8.7109375" style="37"/>
    <col min="9985" max="9985" width="23" style="37" customWidth="1"/>
    <col min="9986" max="9986" width="46.5703125" style="37" customWidth="1"/>
    <col min="9987" max="9987" width="32.28515625" style="37" customWidth="1"/>
    <col min="9988" max="9988" width="39.5703125" style="37" customWidth="1"/>
    <col min="9989" max="9989" width="8.7109375" style="37"/>
    <col min="9990" max="9990" width="23" style="37" customWidth="1"/>
    <col min="9991" max="9991" width="18.5703125" style="37" customWidth="1"/>
    <col min="9992" max="9992" width="16.5703125" style="37" customWidth="1"/>
    <col min="9993" max="9993" width="14" style="37" bestFit="1" customWidth="1"/>
    <col min="9994" max="9994" width="8.7109375" style="37"/>
    <col min="9995" max="9995" width="33" style="37" customWidth="1"/>
    <col min="9996" max="9996" width="23.5703125" style="37" customWidth="1"/>
    <col min="9997" max="10240" width="8.7109375" style="37"/>
    <col min="10241" max="10241" width="23" style="37" customWidth="1"/>
    <col min="10242" max="10242" width="46.5703125" style="37" customWidth="1"/>
    <col min="10243" max="10243" width="32.28515625" style="37" customWidth="1"/>
    <col min="10244" max="10244" width="39.5703125" style="37" customWidth="1"/>
    <col min="10245" max="10245" width="8.7109375" style="37"/>
    <col min="10246" max="10246" width="23" style="37" customWidth="1"/>
    <col min="10247" max="10247" width="18.5703125" style="37" customWidth="1"/>
    <col min="10248" max="10248" width="16.5703125" style="37" customWidth="1"/>
    <col min="10249" max="10249" width="14" style="37" bestFit="1" customWidth="1"/>
    <col min="10250" max="10250" width="8.7109375" style="37"/>
    <col min="10251" max="10251" width="33" style="37" customWidth="1"/>
    <col min="10252" max="10252" width="23.5703125" style="37" customWidth="1"/>
    <col min="10253" max="10496" width="8.7109375" style="37"/>
    <col min="10497" max="10497" width="23" style="37" customWidth="1"/>
    <col min="10498" max="10498" width="46.5703125" style="37" customWidth="1"/>
    <col min="10499" max="10499" width="32.28515625" style="37" customWidth="1"/>
    <col min="10500" max="10500" width="39.5703125" style="37" customWidth="1"/>
    <col min="10501" max="10501" width="8.7109375" style="37"/>
    <col min="10502" max="10502" width="23" style="37" customWidth="1"/>
    <col min="10503" max="10503" width="18.5703125" style="37" customWidth="1"/>
    <col min="10504" max="10504" width="16.5703125" style="37" customWidth="1"/>
    <col min="10505" max="10505" width="14" style="37" bestFit="1" customWidth="1"/>
    <col min="10506" max="10506" width="8.7109375" style="37"/>
    <col min="10507" max="10507" width="33" style="37" customWidth="1"/>
    <col min="10508" max="10508" width="23.5703125" style="37" customWidth="1"/>
    <col min="10509" max="10752" width="8.7109375" style="37"/>
    <col min="10753" max="10753" width="23" style="37" customWidth="1"/>
    <col min="10754" max="10754" width="46.5703125" style="37" customWidth="1"/>
    <col min="10755" max="10755" width="32.28515625" style="37" customWidth="1"/>
    <col min="10756" max="10756" width="39.5703125" style="37" customWidth="1"/>
    <col min="10757" max="10757" width="8.7109375" style="37"/>
    <col min="10758" max="10758" width="23" style="37" customWidth="1"/>
    <col min="10759" max="10759" width="18.5703125" style="37" customWidth="1"/>
    <col min="10760" max="10760" width="16.5703125" style="37" customWidth="1"/>
    <col min="10761" max="10761" width="14" style="37" bestFit="1" customWidth="1"/>
    <col min="10762" max="10762" width="8.7109375" style="37"/>
    <col min="10763" max="10763" width="33" style="37" customWidth="1"/>
    <col min="10764" max="10764" width="23.5703125" style="37" customWidth="1"/>
    <col min="10765" max="11008" width="8.7109375" style="37"/>
    <col min="11009" max="11009" width="23" style="37" customWidth="1"/>
    <col min="11010" max="11010" width="46.5703125" style="37" customWidth="1"/>
    <col min="11011" max="11011" width="32.28515625" style="37" customWidth="1"/>
    <col min="11012" max="11012" width="39.5703125" style="37" customWidth="1"/>
    <col min="11013" max="11013" width="8.7109375" style="37"/>
    <col min="11014" max="11014" width="23" style="37" customWidth="1"/>
    <col min="11015" max="11015" width="18.5703125" style="37" customWidth="1"/>
    <col min="11016" max="11016" width="16.5703125" style="37" customWidth="1"/>
    <col min="11017" max="11017" width="14" style="37" bestFit="1" customWidth="1"/>
    <col min="11018" max="11018" width="8.7109375" style="37"/>
    <col min="11019" max="11019" width="33" style="37" customWidth="1"/>
    <col min="11020" max="11020" width="23.5703125" style="37" customWidth="1"/>
    <col min="11021" max="11264" width="8.7109375" style="37"/>
    <col min="11265" max="11265" width="23" style="37" customWidth="1"/>
    <col min="11266" max="11266" width="46.5703125" style="37" customWidth="1"/>
    <col min="11267" max="11267" width="32.28515625" style="37" customWidth="1"/>
    <col min="11268" max="11268" width="39.5703125" style="37" customWidth="1"/>
    <col min="11269" max="11269" width="8.7109375" style="37"/>
    <col min="11270" max="11270" width="23" style="37" customWidth="1"/>
    <col min="11271" max="11271" width="18.5703125" style="37" customWidth="1"/>
    <col min="11272" max="11272" width="16.5703125" style="37" customWidth="1"/>
    <col min="11273" max="11273" width="14" style="37" bestFit="1" customWidth="1"/>
    <col min="11274" max="11274" width="8.7109375" style="37"/>
    <col min="11275" max="11275" width="33" style="37" customWidth="1"/>
    <col min="11276" max="11276" width="23.5703125" style="37" customWidth="1"/>
    <col min="11277" max="11520" width="8.7109375" style="37"/>
    <col min="11521" max="11521" width="23" style="37" customWidth="1"/>
    <col min="11522" max="11522" width="46.5703125" style="37" customWidth="1"/>
    <col min="11523" max="11523" width="32.28515625" style="37" customWidth="1"/>
    <col min="11524" max="11524" width="39.5703125" style="37" customWidth="1"/>
    <col min="11525" max="11525" width="8.7109375" style="37"/>
    <col min="11526" max="11526" width="23" style="37" customWidth="1"/>
    <col min="11527" max="11527" width="18.5703125" style="37" customWidth="1"/>
    <col min="11528" max="11528" width="16.5703125" style="37" customWidth="1"/>
    <col min="11529" max="11529" width="14" style="37" bestFit="1" customWidth="1"/>
    <col min="11530" max="11530" width="8.7109375" style="37"/>
    <col min="11531" max="11531" width="33" style="37" customWidth="1"/>
    <col min="11532" max="11532" width="23.5703125" style="37" customWidth="1"/>
    <col min="11533" max="11776" width="8.7109375" style="37"/>
    <col min="11777" max="11777" width="23" style="37" customWidth="1"/>
    <col min="11778" max="11778" width="46.5703125" style="37" customWidth="1"/>
    <col min="11779" max="11779" width="32.28515625" style="37" customWidth="1"/>
    <col min="11780" max="11780" width="39.5703125" style="37" customWidth="1"/>
    <col min="11781" max="11781" width="8.7109375" style="37"/>
    <col min="11782" max="11782" width="23" style="37" customWidth="1"/>
    <col min="11783" max="11783" width="18.5703125" style="37" customWidth="1"/>
    <col min="11784" max="11784" width="16.5703125" style="37" customWidth="1"/>
    <col min="11785" max="11785" width="14" style="37" bestFit="1" customWidth="1"/>
    <col min="11786" max="11786" width="8.7109375" style="37"/>
    <col min="11787" max="11787" width="33" style="37" customWidth="1"/>
    <col min="11788" max="11788" width="23.5703125" style="37" customWidth="1"/>
    <col min="11789" max="12032" width="8.7109375" style="37"/>
    <col min="12033" max="12033" width="23" style="37" customWidth="1"/>
    <col min="12034" max="12034" width="46.5703125" style="37" customWidth="1"/>
    <col min="12035" max="12035" width="32.28515625" style="37" customWidth="1"/>
    <col min="12036" max="12036" width="39.5703125" style="37" customWidth="1"/>
    <col min="12037" max="12037" width="8.7109375" style="37"/>
    <col min="12038" max="12038" width="23" style="37" customWidth="1"/>
    <col min="12039" max="12039" width="18.5703125" style="37" customWidth="1"/>
    <col min="12040" max="12040" width="16.5703125" style="37" customWidth="1"/>
    <col min="12041" max="12041" width="14" style="37" bestFit="1" customWidth="1"/>
    <col min="12042" max="12042" width="8.7109375" style="37"/>
    <col min="12043" max="12043" width="33" style="37" customWidth="1"/>
    <col min="12044" max="12044" width="23.5703125" style="37" customWidth="1"/>
    <col min="12045" max="12288" width="8.7109375" style="37"/>
    <col min="12289" max="12289" width="23" style="37" customWidth="1"/>
    <col min="12290" max="12290" width="46.5703125" style="37" customWidth="1"/>
    <col min="12291" max="12291" width="32.28515625" style="37" customWidth="1"/>
    <col min="12292" max="12292" width="39.5703125" style="37" customWidth="1"/>
    <col min="12293" max="12293" width="8.7109375" style="37"/>
    <col min="12294" max="12294" width="23" style="37" customWidth="1"/>
    <col min="12295" max="12295" width="18.5703125" style="37" customWidth="1"/>
    <col min="12296" max="12296" width="16.5703125" style="37" customWidth="1"/>
    <col min="12297" max="12297" width="14" style="37" bestFit="1" customWidth="1"/>
    <col min="12298" max="12298" width="8.7109375" style="37"/>
    <col min="12299" max="12299" width="33" style="37" customWidth="1"/>
    <col min="12300" max="12300" width="23.5703125" style="37" customWidth="1"/>
    <col min="12301" max="12544" width="8.7109375" style="37"/>
    <col min="12545" max="12545" width="23" style="37" customWidth="1"/>
    <col min="12546" max="12546" width="46.5703125" style="37" customWidth="1"/>
    <col min="12547" max="12547" width="32.28515625" style="37" customWidth="1"/>
    <col min="12548" max="12548" width="39.5703125" style="37" customWidth="1"/>
    <col min="12549" max="12549" width="8.7109375" style="37"/>
    <col min="12550" max="12550" width="23" style="37" customWidth="1"/>
    <col min="12551" max="12551" width="18.5703125" style="37" customWidth="1"/>
    <col min="12552" max="12552" width="16.5703125" style="37" customWidth="1"/>
    <col min="12553" max="12553" width="14" style="37" bestFit="1" customWidth="1"/>
    <col min="12554" max="12554" width="8.7109375" style="37"/>
    <col min="12555" max="12555" width="33" style="37" customWidth="1"/>
    <col min="12556" max="12556" width="23.5703125" style="37" customWidth="1"/>
    <col min="12557" max="12800" width="8.7109375" style="37"/>
    <col min="12801" max="12801" width="23" style="37" customWidth="1"/>
    <col min="12802" max="12802" width="46.5703125" style="37" customWidth="1"/>
    <col min="12803" max="12803" width="32.28515625" style="37" customWidth="1"/>
    <col min="12804" max="12804" width="39.5703125" style="37" customWidth="1"/>
    <col min="12805" max="12805" width="8.7109375" style="37"/>
    <col min="12806" max="12806" width="23" style="37" customWidth="1"/>
    <col min="12807" max="12807" width="18.5703125" style="37" customWidth="1"/>
    <col min="12808" max="12808" width="16.5703125" style="37" customWidth="1"/>
    <col min="12809" max="12809" width="14" style="37" bestFit="1" customWidth="1"/>
    <col min="12810" max="12810" width="8.7109375" style="37"/>
    <col min="12811" max="12811" width="33" style="37" customWidth="1"/>
    <col min="12812" max="12812" width="23.5703125" style="37" customWidth="1"/>
    <col min="12813" max="13056" width="8.7109375" style="37"/>
    <col min="13057" max="13057" width="23" style="37" customWidth="1"/>
    <col min="13058" max="13058" width="46.5703125" style="37" customWidth="1"/>
    <col min="13059" max="13059" width="32.28515625" style="37" customWidth="1"/>
    <col min="13060" max="13060" width="39.5703125" style="37" customWidth="1"/>
    <col min="13061" max="13061" width="8.7109375" style="37"/>
    <col min="13062" max="13062" width="23" style="37" customWidth="1"/>
    <col min="13063" max="13063" width="18.5703125" style="37" customWidth="1"/>
    <col min="13064" max="13064" width="16.5703125" style="37" customWidth="1"/>
    <col min="13065" max="13065" width="14" style="37" bestFit="1" customWidth="1"/>
    <col min="13066" max="13066" width="8.7109375" style="37"/>
    <col min="13067" max="13067" width="33" style="37" customWidth="1"/>
    <col min="13068" max="13068" width="23.5703125" style="37" customWidth="1"/>
    <col min="13069" max="13312" width="8.7109375" style="37"/>
    <col min="13313" max="13313" width="23" style="37" customWidth="1"/>
    <col min="13314" max="13314" width="46.5703125" style="37" customWidth="1"/>
    <col min="13315" max="13315" width="32.28515625" style="37" customWidth="1"/>
    <col min="13316" max="13316" width="39.5703125" style="37" customWidth="1"/>
    <col min="13317" max="13317" width="8.7109375" style="37"/>
    <col min="13318" max="13318" width="23" style="37" customWidth="1"/>
    <col min="13319" max="13319" width="18.5703125" style="37" customWidth="1"/>
    <col min="13320" max="13320" width="16.5703125" style="37" customWidth="1"/>
    <col min="13321" max="13321" width="14" style="37" bestFit="1" customWidth="1"/>
    <col min="13322" max="13322" width="8.7109375" style="37"/>
    <col min="13323" max="13323" width="33" style="37" customWidth="1"/>
    <col min="13324" max="13324" width="23.5703125" style="37" customWidth="1"/>
    <col min="13325" max="13568" width="8.7109375" style="37"/>
    <col min="13569" max="13569" width="23" style="37" customWidth="1"/>
    <col min="13570" max="13570" width="46.5703125" style="37" customWidth="1"/>
    <col min="13571" max="13571" width="32.28515625" style="37" customWidth="1"/>
    <col min="13572" max="13572" width="39.5703125" style="37" customWidth="1"/>
    <col min="13573" max="13573" width="8.7109375" style="37"/>
    <col min="13574" max="13574" width="23" style="37" customWidth="1"/>
    <col min="13575" max="13575" width="18.5703125" style="37" customWidth="1"/>
    <col min="13576" max="13576" width="16.5703125" style="37" customWidth="1"/>
    <col min="13577" max="13577" width="14" style="37" bestFit="1" customWidth="1"/>
    <col min="13578" max="13578" width="8.7109375" style="37"/>
    <col min="13579" max="13579" width="33" style="37" customWidth="1"/>
    <col min="13580" max="13580" width="23.5703125" style="37" customWidth="1"/>
    <col min="13581" max="13824" width="8.7109375" style="37"/>
    <col min="13825" max="13825" width="23" style="37" customWidth="1"/>
    <col min="13826" max="13826" width="46.5703125" style="37" customWidth="1"/>
    <col min="13827" max="13827" width="32.28515625" style="37" customWidth="1"/>
    <col min="13828" max="13828" width="39.5703125" style="37" customWidth="1"/>
    <col min="13829" max="13829" width="8.7109375" style="37"/>
    <col min="13830" max="13830" width="23" style="37" customWidth="1"/>
    <col min="13831" max="13831" width="18.5703125" style="37" customWidth="1"/>
    <col min="13832" max="13832" width="16.5703125" style="37" customWidth="1"/>
    <col min="13833" max="13833" width="14" style="37" bestFit="1" customWidth="1"/>
    <col min="13834" max="13834" width="8.7109375" style="37"/>
    <col min="13835" max="13835" width="33" style="37" customWidth="1"/>
    <col min="13836" max="13836" width="23.5703125" style="37" customWidth="1"/>
    <col min="13837" max="14080" width="8.7109375" style="37"/>
    <col min="14081" max="14081" width="23" style="37" customWidth="1"/>
    <col min="14082" max="14082" width="46.5703125" style="37" customWidth="1"/>
    <col min="14083" max="14083" width="32.28515625" style="37" customWidth="1"/>
    <col min="14084" max="14084" width="39.5703125" style="37" customWidth="1"/>
    <col min="14085" max="14085" width="8.7109375" style="37"/>
    <col min="14086" max="14086" width="23" style="37" customWidth="1"/>
    <col min="14087" max="14087" width="18.5703125" style="37" customWidth="1"/>
    <col min="14088" max="14088" width="16.5703125" style="37" customWidth="1"/>
    <col min="14089" max="14089" width="14" style="37" bestFit="1" customWidth="1"/>
    <col min="14090" max="14090" width="8.7109375" style="37"/>
    <col min="14091" max="14091" width="33" style="37" customWidth="1"/>
    <col min="14092" max="14092" width="23.5703125" style="37" customWidth="1"/>
    <col min="14093" max="14336" width="8.7109375" style="37"/>
    <col min="14337" max="14337" width="23" style="37" customWidth="1"/>
    <col min="14338" max="14338" width="46.5703125" style="37" customWidth="1"/>
    <col min="14339" max="14339" width="32.28515625" style="37" customWidth="1"/>
    <col min="14340" max="14340" width="39.5703125" style="37" customWidth="1"/>
    <col min="14341" max="14341" width="8.7109375" style="37"/>
    <col min="14342" max="14342" width="23" style="37" customWidth="1"/>
    <col min="14343" max="14343" width="18.5703125" style="37" customWidth="1"/>
    <col min="14344" max="14344" width="16.5703125" style="37" customWidth="1"/>
    <col min="14345" max="14345" width="14" style="37" bestFit="1" customWidth="1"/>
    <col min="14346" max="14346" width="8.7109375" style="37"/>
    <col min="14347" max="14347" width="33" style="37" customWidth="1"/>
    <col min="14348" max="14348" width="23.5703125" style="37" customWidth="1"/>
    <col min="14349" max="14592" width="8.7109375" style="37"/>
    <col min="14593" max="14593" width="23" style="37" customWidth="1"/>
    <col min="14594" max="14594" width="46.5703125" style="37" customWidth="1"/>
    <col min="14595" max="14595" width="32.28515625" style="37" customWidth="1"/>
    <col min="14596" max="14596" width="39.5703125" style="37" customWidth="1"/>
    <col min="14597" max="14597" width="8.7109375" style="37"/>
    <col min="14598" max="14598" width="23" style="37" customWidth="1"/>
    <col min="14599" max="14599" width="18.5703125" style="37" customWidth="1"/>
    <col min="14600" max="14600" width="16.5703125" style="37" customWidth="1"/>
    <col min="14601" max="14601" width="14" style="37" bestFit="1" customWidth="1"/>
    <col min="14602" max="14602" width="8.7109375" style="37"/>
    <col min="14603" max="14603" width="33" style="37" customWidth="1"/>
    <col min="14604" max="14604" width="23.5703125" style="37" customWidth="1"/>
    <col min="14605" max="14848" width="8.7109375" style="37"/>
    <col min="14849" max="14849" width="23" style="37" customWidth="1"/>
    <col min="14850" max="14850" width="46.5703125" style="37" customWidth="1"/>
    <col min="14851" max="14851" width="32.28515625" style="37" customWidth="1"/>
    <col min="14852" max="14852" width="39.5703125" style="37" customWidth="1"/>
    <col min="14853" max="14853" width="8.7109375" style="37"/>
    <col min="14854" max="14854" width="23" style="37" customWidth="1"/>
    <col min="14855" max="14855" width="18.5703125" style="37" customWidth="1"/>
    <col min="14856" max="14856" width="16.5703125" style="37" customWidth="1"/>
    <col min="14857" max="14857" width="14" style="37" bestFit="1" customWidth="1"/>
    <col min="14858" max="14858" width="8.7109375" style="37"/>
    <col min="14859" max="14859" width="33" style="37" customWidth="1"/>
    <col min="14860" max="14860" width="23.5703125" style="37" customWidth="1"/>
    <col min="14861" max="15104" width="8.7109375" style="37"/>
    <col min="15105" max="15105" width="23" style="37" customWidth="1"/>
    <col min="15106" max="15106" width="46.5703125" style="37" customWidth="1"/>
    <col min="15107" max="15107" width="32.28515625" style="37" customWidth="1"/>
    <col min="15108" max="15108" width="39.5703125" style="37" customWidth="1"/>
    <col min="15109" max="15109" width="8.7109375" style="37"/>
    <col min="15110" max="15110" width="23" style="37" customWidth="1"/>
    <col min="15111" max="15111" width="18.5703125" style="37" customWidth="1"/>
    <col min="15112" max="15112" width="16.5703125" style="37" customWidth="1"/>
    <col min="15113" max="15113" width="14" style="37" bestFit="1" customWidth="1"/>
    <col min="15114" max="15114" width="8.7109375" style="37"/>
    <col min="15115" max="15115" width="33" style="37" customWidth="1"/>
    <col min="15116" max="15116" width="23.5703125" style="37" customWidth="1"/>
    <col min="15117" max="15360" width="8.7109375" style="37"/>
    <col min="15361" max="15361" width="23" style="37" customWidth="1"/>
    <col min="15362" max="15362" width="46.5703125" style="37" customWidth="1"/>
    <col min="15363" max="15363" width="32.28515625" style="37" customWidth="1"/>
    <col min="15364" max="15364" width="39.5703125" style="37" customWidth="1"/>
    <col min="15365" max="15365" width="8.7109375" style="37"/>
    <col min="15366" max="15366" width="23" style="37" customWidth="1"/>
    <col min="15367" max="15367" width="18.5703125" style="37" customWidth="1"/>
    <col min="15368" max="15368" width="16.5703125" style="37" customWidth="1"/>
    <col min="15369" max="15369" width="14" style="37" bestFit="1" customWidth="1"/>
    <col min="15370" max="15370" width="8.7109375" style="37"/>
    <col min="15371" max="15371" width="33" style="37" customWidth="1"/>
    <col min="15372" max="15372" width="23.5703125" style="37" customWidth="1"/>
    <col min="15373" max="15616" width="8.7109375" style="37"/>
    <col min="15617" max="15617" width="23" style="37" customWidth="1"/>
    <col min="15618" max="15618" width="46.5703125" style="37" customWidth="1"/>
    <col min="15619" max="15619" width="32.28515625" style="37" customWidth="1"/>
    <col min="15620" max="15620" width="39.5703125" style="37" customWidth="1"/>
    <col min="15621" max="15621" width="8.7109375" style="37"/>
    <col min="15622" max="15622" width="23" style="37" customWidth="1"/>
    <col min="15623" max="15623" width="18.5703125" style="37" customWidth="1"/>
    <col min="15624" max="15624" width="16.5703125" style="37" customWidth="1"/>
    <col min="15625" max="15625" width="14" style="37" bestFit="1" customWidth="1"/>
    <col min="15626" max="15626" width="8.7109375" style="37"/>
    <col min="15627" max="15627" width="33" style="37" customWidth="1"/>
    <col min="15628" max="15628" width="23.5703125" style="37" customWidth="1"/>
    <col min="15629" max="15872" width="8.7109375" style="37"/>
    <col min="15873" max="15873" width="23" style="37" customWidth="1"/>
    <col min="15874" max="15874" width="46.5703125" style="37" customWidth="1"/>
    <col min="15875" max="15875" width="32.28515625" style="37" customWidth="1"/>
    <col min="15876" max="15876" width="39.5703125" style="37" customWidth="1"/>
    <col min="15877" max="15877" width="8.7109375" style="37"/>
    <col min="15878" max="15878" width="23" style="37" customWidth="1"/>
    <col min="15879" max="15879" width="18.5703125" style="37" customWidth="1"/>
    <col min="15880" max="15880" width="16.5703125" style="37" customWidth="1"/>
    <col min="15881" max="15881" width="14" style="37" bestFit="1" customWidth="1"/>
    <col min="15882" max="15882" width="8.7109375" style="37"/>
    <col min="15883" max="15883" width="33" style="37" customWidth="1"/>
    <col min="15884" max="15884" width="23.5703125" style="37" customWidth="1"/>
    <col min="15885" max="16128" width="8.7109375" style="37"/>
    <col min="16129" max="16129" width="23" style="37" customWidth="1"/>
    <col min="16130" max="16130" width="46.5703125" style="37" customWidth="1"/>
    <col min="16131" max="16131" width="32.28515625" style="37" customWidth="1"/>
    <col min="16132" max="16132" width="39.5703125" style="37" customWidth="1"/>
    <col min="16133" max="16133" width="8.7109375" style="37"/>
    <col min="16134" max="16134" width="23" style="37" customWidth="1"/>
    <col min="16135" max="16135" width="18.5703125" style="37" customWidth="1"/>
    <col min="16136" max="16136" width="16.5703125" style="37" customWidth="1"/>
    <col min="16137" max="16137" width="14" style="37" bestFit="1" customWidth="1"/>
    <col min="16138" max="16138" width="8.7109375" style="37"/>
    <col min="16139" max="16139" width="33" style="37" customWidth="1"/>
    <col min="16140" max="16140" width="23.5703125" style="37" customWidth="1"/>
    <col min="16141" max="16384" width="8.7109375" style="37"/>
  </cols>
  <sheetData>
    <row r="1" spans="1:12" s="34" customFormat="1" ht="114.75" x14ac:dyDescent="0.25">
      <c r="A1" s="32" t="s">
        <v>45</v>
      </c>
      <c r="B1" s="33" t="s">
        <v>46</v>
      </c>
      <c r="C1" s="33" t="s">
        <v>47</v>
      </c>
      <c r="D1" s="33" t="s">
        <v>48</v>
      </c>
      <c r="F1" s="32" t="s">
        <v>45</v>
      </c>
      <c r="G1" s="33" t="s">
        <v>49</v>
      </c>
      <c r="H1" s="33" t="s">
        <v>50</v>
      </c>
    </row>
    <row r="2" spans="1:12" x14ac:dyDescent="0.2">
      <c r="A2" s="35" t="s">
        <v>51</v>
      </c>
      <c r="B2" s="36" t="s">
        <v>52</v>
      </c>
      <c r="C2" s="36" t="s">
        <v>52</v>
      </c>
      <c r="D2" s="36" t="s">
        <v>52</v>
      </c>
      <c r="F2" s="35" t="s">
        <v>51</v>
      </c>
      <c r="G2" s="36" t="s">
        <v>53</v>
      </c>
      <c r="H2" s="36" t="s">
        <v>53</v>
      </c>
      <c r="K2" s="38"/>
      <c r="L2" s="38" t="s">
        <v>16</v>
      </c>
    </row>
    <row r="3" spans="1:12" x14ac:dyDescent="0.2">
      <c r="A3" s="35" t="s">
        <v>54</v>
      </c>
      <c r="B3" s="36" t="s">
        <v>55</v>
      </c>
      <c r="C3" s="36" t="s">
        <v>55</v>
      </c>
      <c r="D3" s="36" t="s">
        <v>55</v>
      </c>
      <c r="F3" s="35" t="s">
        <v>54</v>
      </c>
      <c r="G3" s="36" t="s">
        <v>56</v>
      </c>
      <c r="H3" s="36" t="s">
        <v>56</v>
      </c>
      <c r="K3" s="39" t="s">
        <v>17</v>
      </c>
      <c r="L3" s="40">
        <f>B10</f>
        <v>109894</v>
      </c>
    </row>
    <row r="4" spans="1:12" x14ac:dyDescent="0.2">
      <c r="A4" s="35" t="s">
        <v>57</v>
      </c>
      <c r="B4" s="36" t="s">
        <v>58</v>
      </c>
      <c r="C4" s="36" t="s">
        <v>58</v>
      </c>
      <c r="D4" s="36" t="s">
        <v>58</v>
      </c>
      <c r="F4" s="35" t="s">
        <v>57</v>
      </c>
      <c r="G4" s="36" t="s">
        <v>59</v>
      </c>
      <c r="H4" s="36" t="s">
        <v>60</v>
      </c>
      <c r="K4" s="39" t="s">
        <v>61</v>
      </c>
      <c r="L4" s="40">
        <f>C10</f>
        <v>10955</v>
      </c>
    </row>
    <row r="5" spans="1:12" x14ac:dyDescent="0.2">
      <c r="A5" s="35" t="s">
        <v>62</v>
      </c>
      <c r="B5" s="36" t="s">
        <v>63</v>
      </c>
      <c r="C5" s="36" t="s">
        <v>63</v>
      </c>
      <c r="D5" s="36" t="s">
        <v>63</v>
      </c>
      <c r="F5" s="35" t="s">
        <v>62</v>
      </c>
      <c r="G5" s="36" t="s">
        <v>64</v>
      </c>
      <c r="H5" s="36" t="s">
        <v>63</v>
      </c>
      <c r="K5" s="39" t="s">
        <v>65</v>
      </c>
      <c r="L5" s="40">
        <f>D10</f>
        <v>25231</v>
      </c>
    </row>
    <row r="6" spans="1:12" x14ac:dyDescent="0.2">
      <c r="A6" s="35" t="s">
        <v>66</v>
      </c>
      <c r="B6" s="36"/>
      <c r="C6" s="36"/>
      <c r="D6" s="36"/>
      <c r="F6" s="35" t="s">
        <v>66</v>
      </c>
      <c r="G6" s="36" t="s">
        <v>67</v>
      </c>
      <c r="H6" s="36" t="s">
        <v>67</v>
      </c>
      <c r="K6" s="39" t="s">
        <v>18</v>
      </c>
      <c r="L6" s="40">
        <f>I16</f>
        <v>247889.60280000002</v>
      </c>
    </row>
    <row r="7" spans="1:12" x14ac:dyDescent="0.2">
      <c r="A7" s="35" t="s">
        <v>68</v>
      </c>
      <c r="B7" s="41"/>
      <c r="C7" s="41"/>
      <c r="D7" s="41"/>
      <c r="F7" s="35" t="s">
        <v>68</v>
      </c>
      <c r="G7" s="41"/>
      <c r="H7" s="41"/>
      <c r="K7" s="42" t="s">
        <v>19</v>
      </c>
      <c r="L7" s="43">
        <f>L3/L6</f>
        <v>0.44331831088802726</v>
      </c>
    </row>
    <row r="8" spans="1:12" x14ac:dyDescent="0.2">
      <c r="A8" s="35" t="s">
        <v>69</v>
      </c>
      <c r="B8" s="36" t="s">
        <v>70</v>
      </c>
      <c r="C8" s="36" t="s">
        <v>70</v>
      </c>
      <c r="D8" s="36" t="s">
        <v>70</v>
      </c>
      <c r="F8" s="35" t="s">
        <v>69</v>
      </c>
      <c r="G8" s="36" t="s">
        <v>70</v>
      </c>
      <c r="H8" s="36" t="s">
        <v>70</v>
      </c>
      <c r="K8" s="39" t="s">
        <v>71</v>
      </c>
      <c r="L8" s="44">
        <f>(L3+L4)/L6</f>
        <v>0.48751137052529897</v>
      </c>
    </row>
    <row r="9" spans="1:12" x14ac:dyDescent="0.2">
      <c r="A9" s="45" t="s">
        <v>72</v>
      </c>
      <c r="B9" s="46" t="s">
        <v>73</v>
      </c>
      <c r="C9" s="46" t="s">
        <v>74</v>
      </c>
      <c r="D9" s="46" t="s">
        <v>75</v>
      </c>
      <c r="F9" s="45" t="s">
        <v>72</v>
      </c>
      <c r="G9" s="46" t="s">
        <v>76</v>
      </c>
      <c r="H9" s="46" t="s">
        <v>77</v>
      </c>
      <c r="K9" s="39" t="s">
        <v>78</v>
      </c>
      <c r="L9" s="44">
        <f>(L3+L4+L5)/L6</f>
        <v>0.58929458254793732</v>
      </c>
    </row>
    <row r="10" spans="1:12" x14ac:dyDescent="0.2">
      <c r="A10" s="47">
        <v>34669</v>
      </c>
      <c r="B10" s="48">
        <v>109894</v>
      </c>
      <c r="C10" s="49">
        <v>10955</v>
      </c>
      <c r="D10" s="49">
        <v>25231</v>
      </c>
      <c r="F10" s="50">
        <v>32143</v>
      </c>
      <c r="G10" s="49">
        <v>39.9</v>
      </c>
      <c r="H10" s="49">
        <v>178416.1</v>
      </c>
      <c r="K10" s="39"/>
    </row>
    <row r="11" spans="1:12" x14ac:dyDescent="0.2">
      <c r="A11" s="51">
        <v>34700</v>
      </c>
      <c r="B11" s="49">
        <v>114346</v>
      </c>
      <c r="C11" s="49">
        <v>11244</v>
      </c>
      <c r="D11" s="49">
        <v>26141</v>
      </c>
      <c r="F11" s="50">
        <v>32509</v>
      </c>
      <c r="G11" s="49">
        <v>50.5</v>
      </c>
      <c r="H11" s="49">
        <v>192500.9</v>
      </c>
      <c r="K11" s="39"/>
    </row>
    <row r="12" spans="1:12" x14ac:dyDescent="0.2">
      <c r="A12" s="52">
        <v>34731</v>
      </c>
      <c r="B12" s="49">
        <v>112232</v>
      </c>
      <c r="C12" s="49">
        <v>11521</v>
      </c>
      <c r="D12" s="49">
        <v>25834</v>
      </c>
      <c r="F12" s="50">
        <v>32874</v>
      </c>
      <c r="G12" s="49">
        <v>64.8</v>
      </c>
      <c r="H12" s="49">
        <v>205524.5</v>
      </c>
      <c r="K12" s="39"/>
    </row>
    <row r="13" spans="1:12" x14ac:dyDescent="0.2">
      <c r="A13" s="53">
        <v>34759</v>
      </c>
      <c r="B13" s="49">
        <v>123112</v>
      </c>
      <c r="C13" s="49">
        <v>11790</v>
      </c>
      <c r="D13" s="49">
        <v>27368</v>
      </c>
      <c r="F13" s="50">
        <v>33239</v>
      </c>
      <c r="G13" s="49">
        <v>79.8</v>
      </c>
      <c r="H13" s="49">
        <v>212578</v>
      </c>
      <c r="K13" s="39"/>
    </row>
    <row r="14" spans="1:12" x14ac:dyDescent="0.2">
      <c r="A14" s="54">
        <v>34790</v>
      </c>
      <c r="B14" s="49">
        <v>113500</v>
      </c>
      <c r="C14" s="49">
        <v>11806</v>
      </c>
      <c r="D14" s="49">
        <v>24316</v>
      </c>
      <c r="F14" s="50">
        <v>33604</v>
      </c>
      <c r="G14" s="49">
        <v>91.3</v>
      </c>
      <c r="H14" s="49">
        <v>221427.4</v>
      </c>
      <c r="K14" s="39"/>
    </row>
    <row r="15" spans="1:12" x14ac:dyDescent="0.2">
      <c r="A15" s="55">
        <v>34820</v>
      </c>
      <c r="B15" s="49">
        <v>114649</v>
      </c>
      <c r="C15" s="49">
        <v>12342</v>
      </c>
      <c r="D15" s="49">
        <v>24272</v>
      </c>
      <c r="F15" s="50">
        <v>33970</v>
      </c>
      <c r="G15" s="49">
        <v>100</v>
      </c>
      <c r="H15" s="49">
        <v>219934</v>
      </c>
      <c r="K15" s="39"/>
    </row>
    <row r="16" spans="1:12" ht="15" x14ac:dyDescent="0.25">
      <c r="A16" s="56">
        <v>34851</v>
      </c>
      <c r="B16" s="49">
        <v>112540</v>
      </c>
      <c r="C16" s="49">
        <v>12697</v>
      </c>
      <c r="D16" s="49">
        <v>23424</v>
      </c>
      <c r="F16" s="50">
        <v>34335</v>
      </c>
      <c r="G16" s="49">
        <v>108.3</v>
      </c>
      <c r="H16" s="49">
        <v>228891.6</v>
      </c>
      <c r="I16" s="57">
        <f>H16*G16/100</f>
        <v>247889.60280000002</v>
      </c>
      <c r="K16" s="39"/>
    </row>
    <row r="17" spans="1:8" x14ac:dyDescent="0.2">
      <c r="A17" s="58">
        <v>34881</v>
      </c>
      <c r="B17" s="49">
        <v>106182</v>
      </c>
      <c r="C17" s="49">
        <v>13358</v>
      </c>
      <c r="D17" s="49">
        <v>22012</v>
      </c>
      <c r="F17" s="50">
        <v>34700</v>
      </c>
      <c r="G17" s="49">
        <v>149.30000000000001</v>
      </c>
      <c r="H17" s="49">
        <v>217581.7</v>
      </c>
    </row>
    <row r="18" spans="1:8" x14ac:dyDescent="0.2">
      <c r="A18" s="59">
        <v>34912</v>
      </c>
      <c r="B18" s="49">
        <v>108226</v>
      </c>
      <c r="C18" s="49">
        <v>13568</v>
      </c>
      <c r="D18" s="49">
        <v>19870</v>
      </c>
      <c r="F18" s="50">
        <v>35065</v>
      </c>
      <c r="G18" s="49">
        <v>195.1</v>
      </c>
      <c r="H18" s="49">
        <v>241151.9</v>
      </c>
    </row>
    <row r="19" spans="1:8" x14ac:dyDescent="0.2">
      <c r="A19" s="60">
        <v>34943</v>
      </c>
      <c r="B19" s="49">
        <v>104013</v>
      </c>
      <c r="C19" s="49">
        <v>13752</v>
      </c>
      <c r="D19" s="49">
        <v>19128</v>
      </c>
      <c r="F19" s="50">
        <v>35431</v>
      </c>
      <c r="G19" s="49">
        <v>229.7</v>
      </c>
      <c r="H19" s="49">
        <v>265113.40000000002</v>
      </c>
    </row>
    <row r="20" spans="1:8" x14ac:dyDescent="0.2">
      <c r="A20" s="61">
        <v>34973</v>
      </c>
      <c r="B20" s="49">
        <v>104412</v>
      </c>
      <c r="C20" s="49">
        <v>14060</v>
      </c>
      <c r="D20" s="49">
        <v>20022</v>
      </c>
      <c r="F20" s="50">
        <v>35796</v>
      </c>
      <c r="G20" s="49">
        <v>265</v>
      </c>
      <c r="H20" s="49">
        <v>284642.7</v>
      </c>
    </row>
    <row r="21" spans="1:8" x14ac:dyDescent="0.2">
      <c r="A21" s="62">
        <v>35004</v>
      </c>
      <c r="B21" s="49">
        <v>131944</v>
      </c>
      <c r="C21" s="49">
        <v>15144</v>
      </c>
      <c r="D21" s="49">
        <v>18595</v>
      </c>
      <c r="F21" s="50">
        <v>36161</v>
      </c>
      <c r="G21" s="49">
        <v>305.10000000000002</v>
      </c>
      <c r="H21" s="49">
        <v>296631.3</v>
      </c>
    </row>
    <row r="22" spans="1:8" x14ac:dyDescent="0.2">
      <c r="A22" s="47">
        <v>35034</v>
      </c>
      <c r="B22" s="49">
        <v>130919</v>
      </c>
      <c r="C22" s="49">
        <v>15385</v>
      </c>
      <c r="D22" s="49">
        <v>16233</v>
      </c>
      <c r="F22" s="50">
        <v>36526</v>
      </c>
      <c r="G22" s="49">
        <v>342.1</v>
      </c>
      <c r="H22" s="49">
        <v>317091.59999999998</v>
      </c>
    </row>
    <row r="23" spans="1:8" x14ac:dyDescent="0.2">
      <c r="A23" s="51">
        <v>35065</v>
      </c>
      <c r="B23" s="49">
        <v>139023</v>
      </c>
      <c r="C23" s="49">
        <v>15831</v>
      </c>
      <c r="D23" s="49">
        <v>16233</v>
      </c>
      <c r="F23" s="50">
        <v>36892</v>
      </c>
      <c r="G23" s="49">
        <v>362.1</v>
      </c>
      <c r="H23" s="49">
        <v>304990.5</v>
      </c>
    </row>
    <row r="24" spans="1:8" x14ac:dyDescent="0.2">
      <c r="A24" s="52">
        <v>35096</v>
      </c>
      <c r="B24" s="49">
        <v>143063</v>
      </c>
      <c r="C24" s="49">
        <v>16117</v>
      </c>
      <c r="D24" s="49">
        <v>20612</v>
      </c>
      <c r="F24" s="50">
        <v>37257</v>
      </c>
      <c r="G24" s="49">
        <v>387.3</v>
      </c>
      <c r="H24" s="49">
        <v>303003.90000000002</v>
      </c>
    </row>
    <row r="25" spans="1:8" x14ac:dyDescent="0.2">
      <c r="A25" s="53">
        <v>35125</v>
      </c>
      <c r="B25" s="49">
        <v>150065</v>
      </c>
      <c r="C25" s="49">
        <v>16442</v>
      </c>
      <c r="D25" s="49">
        <v>21049</v>
      </c>
      <c r="F25" s="50">
        <v>37622</v>
      </c>
      <c r="G25" s="49">
        <v>420.4</v>
      </c>
      <c r="H25" s="49">
        <v>299156.90000000002</v>
      </c>
    </row>
    <row r="26" spans="1:8" x14ac:dyDescent="0.2">
      <c r="A26" s="54">
        <v>35156</v>
      </c>
      <c r="B26" s="49">
        <v>148287</v>
      </c>
      <c r="C26" s="49">
        <v>16613</v>
      </c>
      <c r="D26" s="49">
        <v>20746</v>
      </c>
      <c r="F26" s="50">
        <v>37987</v>
      </c>
      <c r="G26" s="49">
        <v>451.4</v>
      </c>
      <c r="H26" s="49">
        <v>311013.7</v>
      </c>
    </row>
    <row r="27" spans="1:8" x14ac:dyDescent="0.2">
      <c r="A27" s="55">
        <v>35186</v>
      </c>
      <c r="B27" s="49">
        <v>149798</v>
      </c>
      <c r="C27" s="49">
        <v>16959</v>
      </c>
      <c r="D27" s="49">
        <v>20248</v>
      </c>
    </row>
    <row r="28" spans="1:8" x14ac:dyDescent="0.2">
      <c r="A28" s="56">
        <v>35217</v>
      </c>
      <c r="B28" s="49">
        <v>142874</v>
      </c>
      <c r="C28" s="49">
        <v>17497</v>
      </c>
      <c r="D28" s="49">
        <v>19150</v>
      </c>
    </row>
    <row r="29" spans="1:8" x14ac:dyDescent="0.2">
      <c r="A29" s="58">
        <v>35247</v>
      </c>
      <c r="B29" s="49">
        <v>145900</v>
      </c>
      <c r="C29" s="49">
        <v>17696</v>
      </c>
      <c r="D29" s="49">
        <v>19958</v>
      </c>
    </row>
    <row r="30" spans="1:8" x14ac:dyDescent="0.2">
      <c r="A30" s="59">
        <v>35278</v>
      </c>
      <c r="B30" s="49">
        <v>144042</v>
      </c>
      <c r="C30" s="49">
        <v>18200</v>
      </c>
      <c r="D30" s="49">
        <v>19478</v>
      </c>
    </row>
    <row r="31" spans="1:8" x14ac:dyDescent="0.2">
      <c r="A31" s="60">
        <v>35309</v>
      </c>
      <c r="B31" s="49">
        <v>143338</v>
      </c>
      <c r="C31" s="49">
        <v>18575</v>
      </c>
      <c r="D31" s="49">
        <v>18356</v>
      </c>
    </row>
    <row r="32" spans="1:8" x14ac:dyDescent="0.2">
      <c r="A32" s="61">
        <v>35339</v>
      </c>
      <c r="B32" s="49">
        <v>150372</v>
      </c>
      <c r="C32" s="49">
        <v>19051</v>
      </c>
      <c r="D32" s="49">
        <v>19303</v>
      </c>
    </row>
    <row r="33" spans="1:4" x14ac:dyDescent="0.2">
      <c r="A33" s="62">
        <v>35370</v>
      </c>
      <c r="B33" s="49">
        <v>143912</v>
      </c>
      <c r="C33" s="49">
        <v>19257</v>
      </c>
      <c r="D33" s="49">
        <v>17348</v>
      </c>
    </row>
    <row r="34" spans="1:4" x14ac:dyDescent="0.2">
      <c r="A34" s="47">
        <v>35400</v>
      </c>
      <c r="B34" s="49">
        <v>144511</v>
      </c>
      <c r="C34" s="49">
        <v>18428</v>
      </c>
      <c r="D34" s="49">
        <v>16948</v>
      </c>
    </row>
    <row r="35" spans="1:4" x14ac:dyDescent="0.2">
      <c r="A35" s="51">
        <v>35431</v>
      </c>
      <c r="B35" s="49">
        <v>143108</v>
      </c>
      <c r="C35" s="49">
        <v>18600</v>
      </c>
      <c r="D35" s="49">
        <v>15919</v>
      </c>
    </row>
    <row r="36" spans="1:4" x14ac:dyDescent="0.2">
      <c r="A36" s="52">
        <v>35462</v>
      </c>
      <c r="B36" s="49">
        <v>144386</v>
      </c>
      <c r="C36" s="49">
        <v>18787</v>
      </c>
      <c r="D36" s="49">
        <v>15485</v>
      </c>
    </row>
    <row r="37" spans="1:4" x14ac:dyDescent="0.2">
      <c r="A37" s="53">
        <v>35490</v>
      </c>
      <c r="B37" s="49">
        <v>145417</v>
      </c>
      <c r="C37" s="49">
        <v>19163</v>
      </c>
      <c r="D37" s="49">
        <v>15239</v>
      </c>
    </row>
    <row r="38" spans="1:4" x14ac:dyDescent="0.2">
      <c r="A38" s="54">
        <v>35521</v>
      </c>
      <c r="B38" s="49">
        <v>140874</v>
      </c>
      <c r="C38" s="49">
        <v>19268</v>
      </c>
      <c r="D38" s="49">
        <v>15471</v>
      </c>
    </row>
    <row r="39" spans="1:4" x14ac:dyDescent="0.2">
      <c r="A39" s="55">
        <v>35551</v>
      </c>
      <c r="B39" s="49">
        <v>139844</v>
      </c>
      <c r="C39" s="49">
        <v>19459</v>
      </c>
      <c r="D39" s="49">
        <v>13428</v>
      </c>
    </row>
    <row r="40" spans="1:4" x14ac:dyDescent="0.2">
      <c r="A40" s="56">
        <v>35582</v>
      </c>
      <c r="B40" s="49">
        <v>145305</v>
      </c>
      <c r="C40" s="49">
        <v>19320</v>
      </c>
      <c r="D40" s="49">
        <v>14271</v>
      </c>
    </row>
    <row r="41" spans="1:4" x14ac:dyDescent="0.2">
      <c r="A41" s="58">
        <v>35612</v>
      </c>
      <c r="B41" s="49">
        <v>143973</v>
      </c>
      <c r="C41" s="49">
        <v>19402</v>
      </c>
      <c r="D41" s="49">
        <v>13630</v>
      </c>
    </row>
    <row r="42" spans="1:4" x14ac:dyDescent="0.2">
      <c r="A42" s="59">
        <v>35643</v>
      </c>
      <c r="B42" s="49">
        <v>142758</v>
      </c>
      <c r="C42" s="49">
        <v>19535</v>
      </c>
      <c r="D42" s="49">
        <v>13920</v>
      </c>
    </row>
    <row r="43" spans="1:4" x14ac:dyDescent="0.2">
      <c r="A43" s="60">
        <v>35674</v>
      </c>
      <c r="B43" s="49">
        <v>139706</v>
      </c>
      <c r="C43" s="49">
        <v>19179</v>
      </c>
      <c r="D43" s="49">
        <v>13736</v>
      </c>
    </row>
    <row r="44" spans="1:4" x14ac:dyDescent="0.2">
      <c r="A44" s="61">
        <v>35704</v>
      </c>
      <c r="B44" s="49">
        <v>145654</v>
      </c>
      <c r="C44" s="49">
        <v>18173</v>
      </c>
      <c r="D44" s="49">
        <v>18388</v>
      </c>
    </row>
    <row r="45" spans="1:4" x14ac:dyDescent="0.2">
      <c r="A45" s="62">
        <v>35735</v>
      </c>
      <c r="B45" s="49">
        <v>149691</v>
      </c>
      <c r="C45" s="49">
        <v>17914</v>
      </c>
      <c r="D45" s="49">
        <v>19455</v>
      </c>
    </row>
    <row r="46" spans="1:4" x14ac:dyDescent="0.2">
      <c r="A46" s="47">
        <v>35765</v>
      </c>
      <c r="B46" s="49">
        <v>155906</v>
      </c>
      <c r="C46" s="49">
        <v>17443</v>
      </c>
      <c r="D46" s="49">
        <v>20738</v>
      </c>
    </row>
    <row r="47" spans="1:4" x14ac:dyDescent="0.2">
      <c r="A47" s="51">
        <v>35796</v>
      </c>
      <c r="B47" s="49">
        <v>157675</v>
      </c>
      <c r="C47" s="49">
        <v>17862</v>
      </c>
      <c r="D47" s="49">
        <v>23738</v>
      </c>
    </row>
    <row r="48" spans="1:4" x14ac:dyDescent="0.2">
      <c r="A48" s="52">
        <v>35827</v>
      </c>
      <c r="B48" s="49">
        <v>153736</v>
      </c>
      <c r="C48" s="49">
        <v>18341</v>
      </c>
      <c r="D48" s="49">
        <v>24731</v>
      </c>
    </row>
    <row r="49" spans="1:4" x14ac:dyDescent="0.2">
      <c r="A49" s="53">
        <v>35855</v>
      </c>
      <c r="B49" s="49">
        <v>151206</v>
      </c>
      <c r="C49" s="49">
        <v>18681</v>
      </c>
      <c r="D49" s="49">
        <v>23571</v>
      </c>
    </row>
    <row r="50" spans="1:4" x14ac:dyDescent="0.2">
      <c r="A50" s="54">
        <v>35886</v>
      </c>
      <c r="B50" s="49">
        <v>157698</v>
      </c>
      <c r="C50" s="49">
        <v>18874</v>
      </c>
      <c r="D50" s="49">
        <v>24618</v>
      </c>
    </row>
    <row r="51" spans="1:4" x14ac:dyDescent="0.2">
      <c r="A51" s="55">
        <v>35916</v>
      </c>
      <c r="B51" s="49">
        <v>164510</v>
      </c>
      <c r="C51" s="49">
        <v>16594</v>
      </c>
      <c r="D51" s="49">
        <v>27567</v>
      </c>
    </row>
    <row r="52" spans="1:4" x14ac:dyDescent="0.2">
      <c r="A52" s="56">
        <v>35947</v>
      </c>
      <c r="B52" s="49">
        <v>169829</v>
      </c>
      <c r="C52" s="49">
        <v>16321</v>
      </c>
      <c r="D52" s="49">
        <v>28601</v>
      </c>
    </row>
    <row r="53" spans="1:4" x14ac:dyDescent="0.2">
      <c r="A53" s="58">
        <v>35977</v>
      </c>
      <c r="B53" s="49">
        <v>168908</v>
      </c>
      <c r="C53" s="49">
        <v>16762</v>
      </c>
      <c r="D53" s="49">
        <v>27822</v>
      </c>
    </row>
    <row r="54" spans="1:4" x14ac:dyDescent="0.2">
      <c r="A54" s="59">
        <v>36008</v>
      </c>
      <c r="B54" s="49">
        <v>179782</v>
      </c>
      <c r="C54" s="49">
        <v>17791</v>
      </c>
      <c r="D54" s="49">
        <v>31012</v>
      </c>
    </row>
    <row r="55" spans="1:4" x14ac:dyDescent="0.2">
      <c r="A55" s="60">
        <v>36039</v>
      </c>
      <c r="B55" s="49">
        <v>174908</v>
      </c>
      <c r="C55" s="49">
        <v>18470</v>
      </c>
      <c r="D55" s="49">
        <v>31277</v>
      </c>
    </row>
    <row r="56" spans="1:4" x14ac:dyDescent="0.2">
      <c r="A56" s="61">
        <v>36069</v>
      </c>
      <c r="B56" s="49">
        <v>175547</v>
      </c>
      <c r="C56" s="49">
        <v>19065</v>
      </c>
      <c r="D56" s="49">
        <v>31552</v>
      </c>
    </row>
    <row r="57" spans="1:4" x14ac:dyDescent="0.2">
      <c r="A57" s="62">
        <v>36100</v>
      </c>
      <c r="B57" s="49">
        <v>171615</v>
      </c>
      <c r="C57" s="49">
        <v>19201</v>
      </c>
      <c r="D57" s="49">
        <v>30718</v>
      </c>
    </row>
    <row r="58" spans="1:4" x14ac:dyDescent="0.2">
      <c r="A58" s="47">
        <v>36130</v>
      </c>
      <c r="B58" s="49">
        <v>174257</v>
      </c>
      <c r="C58" s="49">
        <v>19236</v>
      </c>
      <c r="D58" s="49">
        <v>29297</v>
      </c>
    </row>
    <row r="59" spans="1:4" x14ac:dyDescent="0.2">
      <c r="A59" s="51">
        <v>36161</v>
      </c>
      <c r="B59" s="49">
        <v>174579</v>
      </c>
      <c r="C59" s="49">
        <v>20695</v>
      </c>
      <c r="D59" s="49">
        <v>29599</v>
      </c>
    </row>
    <row r="60" spans="1:4" x14ac:dyDescent="0.2">
      <c r="A60" s="52">
        <v>36192</v>
      </c>
      <c r="B60" s="49">
        <v>170505</v>
      </c>
      <c r="C60" s="49">
        <v>20869</v>
      </c>
      <c r="D60" s="49">
        <v>28925</v>
      </c>
    </row>
    <row r="61" spans="1:4" x14ac:dyDescent="0.2">
      <c r="A61" s="53">
        <v>36220</v>
      </c>
      <c r="B61" s="49">
        <v>170505</v>
      </c>
      <c r="C61" s="49">
        <v>20996</v>
      </c>
      <c r="D61" s="49">
        <v>28553</v>
      </c>
    </row>
    <row r="62" spans="1:4" x14ac:dyDescent="0.2">
      <c r="A62" s="54">
        <v>36251</v>
      </c>
      <c r="B62" s="49">
        <v>162601</v>
      </c>
      <c r="C62" s="49">
        <v>21087</v>
      </c>
      <c r="D62" s="49">
        <v>28305</v>
      </c>
    </row>
    <row r="63" spans="1:4" x14ac:dyDescent="0.2">
      <c r="A63" s="55">
        <v>36281</v>
      </c>
      <c r="B63" s="49">
        <v>169786</v>
      </c>
      <c r="C63" s="49">
        <v>22027</v>
      </c>
      <c r="D63" s="49">
        <v>28238</v>
      </c>
    </row>
    <row r="64" spans="1:4" x14ac:dyDescent="0.2">
      <c r="A64" s="56">
        <v>36312</v>
      </c>
      <c r="B64" s="49">
        <v>170467</v>
      </c>
      <c r="C64" s="49">
        <v>21838</v>
      </c>
      <c r="D64" s="49">
        <v>27210</v>
      </c>
    </row>
    <row r="65" spans="1:4" x14ac:dyDescent="0.2">
      <c r="A65" s="58">
        <v>36342</v>
      </c>
      <c r="B65" s="49">
        <v>164282.29999999999</v>
      </c>
      <c r="C65" s="49">
        <v>21786</v>
      </c>
      <c r="D65" s="49">
        <v>29060</v>
      </c>
    </row>
    <row r="66" spans="1:4" x14ac:dyDescent="0.2">
      <c r="A66" s="59">
        <v>36373</v>
      </c>
      <c r="B66" s="49">
        <v>163843.20000000001</v>
      </c>
      <c r="C66" s="49">
        <v>22083</v>
      </c>
      <c r="D66" s="49">
        <v>28146</v>
      </c>
    </row>
    <row r="67" spans="1:4" x14ac:dyDescent="0.2">
      <c r="A67" s="60">
        <v>36404</v>
      </c>
      <c r="B67" s="49">
        <v>160370.70000000001</v>
      </c>
      <c r="C67" s="49">
        <v>22237</v>
      </c>
      <c r="D67" s="49">
        <v>27785</v>
      </c>
    </row>
    <row r="68" spans="1:4" x14ac:dyDescent="0.2">
      <c r="A68" s="61">
        <v>36434</v>
      </c>
      <c r="B68" s="49">
        <v>158324.79999999999</v>
      </c>
      <c r="C68" s="49">
        <v>23091</v>
      </c>
      <c r="D68" s="49">
        <v>27382</v>
      </c>
    </row>
    <row r="69" spans="1:4" x14ac:dyDescent="0.2">
      <c r="A69" s="62">
        <v>36465</v>
      </c>
      <c r="B69" s="49">
        <v>158491.6</v>
      </c>
      <c r="C69" s="49">
        <v>22625</v>
      </c>
      <c r="D69" s="49">
        <v>26793</v>
      </c>
    </row>
    <row r="70" spans="1:4" x14ac:dyDescent="0.2">
      <c r="A70" s="47">
        <v>36495</v>
      </c>
      <c r="B70" s="49">
        <v>161887.4</v>
      </c>
      <c r="C70" s="49">
        <v>22894</v>
      </c>
      <c r="D70" s="49">
        <v>27448</v>
      </c>
    </row>
    <row r="71" spans="1:4" x14ac:dyDescent="0.2">
      <c r="A71" s="51">
        <v>36526</v>
      </c>
      <c r="B71" s="49">
        <v>159145.29999999999</v>
      </c>
      <c r="C71" s="49">
        <v>23101</v>
      </c>
      <c r="D71" s="49">
        <v>28124</v>
      </c>
    </row>
    <row r="72" spans="1:4" x14ac:dyDescent="0.2">
      <c r="A72" s="52">
        <v>36557</v>
      </c>
      <c r="B72" s="49">
        <v>154547.9</v>
      </c>
      <c r="C72" s="49">
        <v>23484</v>
      </c>
      <c r="D72" s="49">
        <v>28452</v>
      </c>
    </row>
    <row r="73" spans="1:4" x14ac:dyDescent="0.2">
      <c r="A73" s="53">
        <v>36586</v>
      </c>
      <c r="B73" s="49">
        <v>152949.70000000001</v>
      </c>
      <c r="C73" s="49">
        <v>24485</v>
      </c>
      <c r="D73" s="49">
        <v>27893</v>
      </c>
    </row>
    <row r="74" spans="1:4" x14ac:dyDescent="0.2">
      <c r="A74" s="54">
        <v>36617</v>
      </c>
      <c r="B74" s="49">
        <v>151033.5</v>
      </c>
      <c r="C74" s="49">
        <v>25354</v>
      </c>
      <c r="D74" s="49">
        <v>28438</v>
      </c>
    </row>
    <row r="75" spans="1:4" x14ac:dyDescent="0.2">
      <c r="A75" s="55">
        <v>36647</v>
      </c>
      <c r="B75" s="49">
        <v>150342.20000000001</v>
      </c>
      <c r="C75" s="49">
        <v>26227</v>
      </c>
      <c r="D75" s="49">
        <v>28899</v>
      </c>
    </row>
    <row r="76" spans="1:4" x14ac:dyDescent="0.2">
      <c r="A76" s="56">
        <v>36678</v>
      </c>
      <c r="B76" s="49">
        <v>159581.1</v>
      </c>
      <c r="C76" s="49">
        <v>26764</v>
      </c>
      <c r="D76" s="49">
        <v>29384</v>
      </c>
    </row>
    <row r="77" spans="1:4" x14ac:dyDescent="0.2">
      <c r="A77" s="58">
        <v>36708</v>
      </c>
      <c r="B77" s="49">
        <v>154079.29999999999</v>
      </c>
      <c r="C77" s="49">
        <v>26617</v>
      </c>
      <c r="D77" s="49">
        <v>27395</v>
      </c>
    </row>
    <row r="78" spans="1:4" x14ac:dyDescent="0.2">
      <c r="A78" s="59">
        <v>36739</v>
      </c>
      <c r="B78" s="49">
        <v>153028.5</v>
      </c>
      <c r="C78" s="49">
        <v>26811</v>
      </c>
      <c r="D78" s="49">
        <v>26628</v>
      </c>
    </row>
    <row r="79" spans="1:4" x14ac:dyDescent="0.2">
      <c r="A79" s="60">
        <v>36770</v>
      </c>
      <c r="B79" s="49">
        <v>149667.5</v>
      </c>
      <c r="C79" s="49">
        <v>27270</v>
      </c>
      <c r="D79" s="49">
        <v>28215</v>
      </c>
    </row>
    <row r="80" spans="1:4" x14ac:dyDescent="0.2">
      <c r="A80" s="61">
        <v>36800</v>
      </c>
      <c r="B80" s="49">
        <v>145046.5</v>
      </c>
      <c r="C80" s="49">
        <v>27516</v>
      </c>
      <c r="D80" s="49">
        <v>28501</v>
      </c>
    </row>
    <row r="81" spans="1:4" x14ac:dyDescent="0.2">
      <c r="A81" s="62">
        <v>36831</v>
      </c>
      <c r="B81" s="49">
        <v>148841.60000000001</v>
      </c>
      <c r="C81" s="49">
        <v>28054</v>
      </c>
      <c r="D81" s="49">
        <v>30212</v>
      </c>
    </row>
    <row r="82" spans="1:4" x14ac:dyDescent="0.2">
      <c r="A82" s="47">
        <v>36861</v>
      </c>
      <c r="B82" s="49">
        <v>147005.1</v>
      </c>
      <c r="C82" s="49">
        <v>28932.2</v>
      </c>
      <c r="D82" s="49">
        <v>32757</v>
      </c>
    </row>
    <row r="83" spans="1:4" x14ac:dyDescent="0.2">
      <c r="A83" s="51">
        <v>36892</v>
      </c>
      <c r="B83" s="49">
        <v>150429.79999999999</v>
      </c>
      <c r="C83" s="49">
        <v>29080.7</v>
      </c>
      <c r="D83" s="49">
        <v>34392</v>
      </c>
    </row>
    <row r="84" spans="1:4" x14ac:dyDescent="0.2">
      <c r="A84" s="52">
        <v>36923</v>
      </c>
      <c r="B84" s="49">
        <v>145060.4</v>
      </c>
      <c r="C84" s="49">
        <v>29195.599999999999</v>
      </c>
      <c r="D84" s="49">
        <v>32892</v>
      </c>
    </row>
    <row r="85" spans="1:4" x14ac:dyDescent="0.2">
      <c r="A85" s="53">
        <v>36951</v>
      </c>
      <c r="B85" s="49">
        <v>142798.29999999999</v>
      </c>
      <c r="C85" s="49">
        <v>29024.9</v>
      </c>
      <c r="D85" s="49">
        <v>33286</v>
      </c>
    </row>
    <row r="86" spans="1:4" x14ac:dyDescent="0.2">
      <c r="A86" s="54">
        <v>36982</v>
      </c>
      <c r="B86" s="49">
        <v>141066.1</v>
      </c>
      <c r="C86" s="49">
        <v>29004.2</v>
      </c>
      <c r="D86" s="49">
        <v>31434</v>
      </c>
    </row>
    <row r="87" spans="1:4" x14ac:dyDescent="0.2">
      <c r="A87" s="55">
        <v>37012</v>
      </c>
      <c r="B87" s="49">
        <v>137997</v>
      </c>
      <c r="C87" s="49">
        <v>28407.200000000001</v>
      </c>
      <c r="D87" s="49">
        <v>31332</v>
      </c>
    </row>
    <row r="88" spans="1:4" x14ac:dyDescent="0.2">
      <c r="A88" s="56">
        <v>37043</v>
      </c>
      <c r="B88" s="49">
        <v>131043.6</v>
      </c>
      <c r="C88" s="49">
        <v>28091.200000000001</v>
      </c>
      <c r="D88" s="49">
        <v>31669</v>
      </c>
    </row>
    <row r="89" spans="1:4" x14ac:dyDescent="0.2">
      <c r="A89" s="58">
        <v>37073</v>
      </c>
      <c r="B89" s="49">
        <v>133615.29999999999</v>
      </c>
      <c r="C89" s="49">
        <v>27585.8</v>
      </c>
      <c r="D89" s="49">
        <v>33125</v>
      </c>
    </row>
    <row r="90" spans="1:4" x14ac:dyDescent="0.2">
      <c r="A90" s="59">
        <v>37104</v>
      </c>
      <c r="B90" s="49">
        <v>134909.5</v>
      </c>
      <c r="C90" s="49">
        <v>29159.200000000001</v>
      </c>
      <c r="D90" s="49">
        <v>31175</v>
      </c>
    </row>
    <row r="91" spans="1:4" x14ac:dyDescent="0.2">
      <c r="A91" s="60">
        <v>37135</v>
      </c>
      <c r="B91" s="49">
        <v>136843.9</v>
      </c>
      <c r="C91" s="49">
        <v>29637.8</v>
      </c>
      <c r="D91" s="49">
        <v>33740</v>
      </c>
    </row>
    <row r="92" spans="1:4" x14ac:dyDescent="0.2">
      <c r="A92" s="61">
        <v>37165</v>
      </c>
      <c r="B92" s="49">
        <v>132475.70000000001</v>
      </c>
      <c r="C92" s="49">
        <v>29645.5</v>
      </c>
      <c r="D92" s="49">
        <v>32774</v>
      </c>
    </row>
    <row r="93" spans="1:4" x14ac:dyDescent="0.2">
      <c r="A93" s="62">
        <v>37196</v>
      </c>
      <c r="B93" s="49">
        <v>131770.1</v>
      </c>
      <c r="C93" s="49">
        <v>30132.1</v>
      </c>
      <c r="D93" s="49">
        <v>33647</v>
      </c>
    </row>
    <row r="94" spans="1:4" x14ac:dyDescent="0.2">
      <c r="A94" s="47">
        <v>37226</v>
      </c>
      <c r="B94" s="49">
        <v>129222.9</v>
      </c>
      <c r="C94" s="49">
        <v>31139</v>
      </c>
      <c r="D94" s="49">
        <v>31809</v>
      </c>
    </row>
    <row r="95" spans="1:4" x14ac:dyDescent="0.2">
      <c r="A95" s="51">
        <v>37257</v>
      </c>
      <c r="B95" s="49">
        <v>126479.8</v>
      </c>
      <c r="C95" s="49">
        <v>32186.2</v>
      </c>
      <c r="D95" s="49">
        <v>31303</v>
      </c>
    </row>
    <row r="96" spans="1:4" x14ac:dyDescent="0.2">
      <c r="A96" s="52">
        <v>37288</v>
      </c>
      <c r="B96" s="49">
        <v>122633.5</v>
      </c>
      <c r="C96" s="49">
        <v>32205.599999999999</v>
      </c>
      <c r="D96" s="49">
        <v>30182</v>
      </c>
    </row>
    <row r="97" spans="1:4" x14ac:dyDescent="0.2">
      <c r="A97" s="53">
        <v>37316</v>
      </c>
      <c r="B97" s="49">
        <v>119794.8</v>
      </c>
      <c r="C97" s="49">
        <v>31259.7</v>
      </c>
      <c r="D97" s="49">
        <v>28255</v>
      </c>
    </row>
    <row r="98" spans="1:4" x14ac:dyDescent="0.2">
      <c r="A98" s="54">
        <v>37347</v>
      </c>
      <c r="B98" s="49">
        <v>120475.2</v>
      </c>
      <c r="C98" s="49">
        <v>32049</v>
      </c>
      <c r="D98" s="49">
        <v>29961</v>
      </c>
    </row>
    <row r="99" spans="1:4" x14ac:dyDescent="0.2">
      <c r="A99" s="55">
        <v>37377</v>
      </c>
      <c r="B99" s="49">
        <v>119476.8</v>
      </c>
      <c r="C99" s="49">
        <v>32540.9</v>
      </c>
      <c r="D99" s="49">
        <v>30347</v>
      </c>
    </row>
    <row r="100" spans="1:4" x14ac:dyDescent="0.2">
      <c r="A100" s="56">
        <v>37408</v>
      </c>
      <c r="B100" s="49">
        <v>123307.6</v>
      </c>
      <c r="C100" s="49">
        <v>33124.6</v>
      </c>
      <c r="D100" s="49">
        <v>30196.2</v>
      </c>
    </row>
    <row r="101" spans="1:4" x14ac:dyDescent="0.2">
      <c r="A101" s="58">
        <v>37438</v>
      </c>
      <c r="B101" s="49">
        <v>123443.7</v>
      </c>
      <c r="C101" s="49">
        <v>32361</v>
      </c>
      <c r="D101" s="49">
        <v>32194</v>
      </c>
    </row>
    <row r="102" spans="1:4" x14ac:dyDescent="0.2">
      <c r="A102" s="59">
        <v>37469</v>
      </c>
      <c r="B102" s="49">
        <v>124571</v>
      </c>
      <c r="C102" s="49">
        <v>32611.4</v>
      </c>
      <c r="D102" s="49">
        <v>32834.699999999997</v>
      </c>
    </row>
    <row r="103" spans="1:4" x14ac:dyDescent="0.2">
      <c r="A103" s="60">
        <v>37500</v>
      </c>
      <c r="B103" s="49">
        <v>125780.9</v>
      </c>
      <c r="C103" s="49">
        <v>32934.5</v>
      </c>
      <c r="D103" s="49">
        <v>32992.1</v>
      </c>
    </row>
    <row r="104" spans="1:4" x14ac:dyDescent="0.2">
      <c r="A104" s="61">
        <v>37530</v>
      </c>
      <c r="B104" s="49">
        <v>126464.4</v>
      </c>
      <c r="C104" s="49">
        <v>33105.5</v>
      </c>
      <c r="D104" s="49">
        <v>32653.7</v>
      </c>
    </row>
    <row r="105" spans="1:4" x14ac:dyDescent="0.2">
      <c r="A105" s="62">
        <v>37561</v>
      </c>
      <c r="B105" s="49">
        <v>128471</v>
      </c>
      <c r="C105" s="49">
        <v>33327.599999999999</v>
      </c>
      <c r="D105" s="49">
        <v>33182.9</v>
      </c>
    </row>
    <row r="106" spans="1:4" x14ac:dyDescent="0.2">
      <c r="A106" s="47">
        <v>37591</v>
      </c>
      <c r="B106" s="49">
        <v>127625.8</v>
      </c>
      <c r="C106" s="49">
        <v>34840.199999999997</v>
      </c>
      <c r="D106" s="49">
        <v>32189</v>
      </c>
    </row>
    <row r="107" spans="1:4" x14ac:dyDescent="0.2">
      <c r="A107" s="51">
        <v>37622</v>
      </c>
      <c r="B107" s="49">
        <v>129771.1</v>
      </c>
      <c r="C107" s="49">
        <v>36173.699999999997</v>
      </c>
      <c r="D107" s="49">
        <v>31920.9</v>
      </c>
    </row>
    <row r="108" spans="1:4" x14ac:dyDescent="0.2">
      <c r="A108" s="52">
        <v>37653</v>
      </c>
      <c r="B108" s="49">
        <v>129485.3</v>
      </c>
      <c r="C108" s="49">
        <v>35451.199999999997</v>
      </c>
      <c r="D108" s="49">
        <v>32543.8</v>
      </c>
    </row>
    <row r="109" spans="1:4" x14ac:dyDescent="0.2">
      <c r="A109" s="53">
        <v>37681</v>
      </c>
      <c r="B109" s="49">
        <v>125612.2</v>
      </c>
      <c r="C109" s="49">
        <v>36786.6</v>
      </c>
      <c r="D109" s="49">
        <v>30775.4</v>
      </c>
    </row>
    <row r="110" spans="1:4" x14ac:dyDescent="0.2">
      <c r="A110" s="54">
        <v>37712</v>
      </c>
      <c r="B110" s="49">
        <v>125850.3</v>
      </c>
      <c r="C110" s="49">
        <v>34752.199999999997</v>
      </c>
      <c r="D110" s="49">
        <v>28936</v>
      </c>
    </row>
    <row r="111" spans="1:4" x14ac:dyDescent="0.2">
      <c r="A111" s="55">
        <v>37742</v>
      </c>
      <c r="B111" s="49">
        <v>130665.4</v>
      </c>
      <c r="C111" s="49">
        <v>34576.699999999997</v>
      </c>
      <c r="D111" s="49">
        <v>30614.799999999999</v>
      </c>
    </row>
    <row r="112" spans="1:4" x14ac:dyDescent="0.2">
      <c r="A112" s="56">
        <v>37773</v>
      </c>
      <c r="B112" s="49">
        <v>126838.2</v>
      </c>
      <c r="C112" s="49">
        <v>34579.1</v>
      </c>
      <c r="D112" s="49">
        <v>29980.3</v>
      </c>
    </row>
    <row r="113" spans="1:4" x14ac:dyDescent="0.2">
      <c r="A113" s="58">
        <v>37803</v>
      </c>
      <c r="B113" s="49">
        <v>123303.1</v>
      </c>
      <c r="C113" s="49">
        <v>34884.5</v>
      </c>
      <c r="D113" s="49">
        <v>27869.1</v>
      </c>
    </row>
    <row r="114" spans="1:4" x14ac:dyDescent="0.2">
      <c r="A114" s="59">
        <v>37834</v>
      </c>
      <c r="B114" s="49">
        <v>126570.8</v>
      </c>
      <c r="C114" s="49">
        <v>35678.800000000003</v>
      </c>
      <c r="D114" s="49">
        <v>29216.9</v>
      </c>
    </row>
    <row r="115" spans="1:4" x14ac:dyDescent="0.2">
      <c r="A115" s="60">
        <v>37865</v>
      </c>
      <c r="B115" s="49">
        <v>122185.7</v>
      </c>
      <c r="C115" s="49">
        <v>35611</v>
      </c>
      <c r="D115" s="49">
        <v>27881.4</v>
      </c>
    </row>
    <row r="116" spans="1:4" x14ac:dyDescent="0.2">
      <c r="A116" s="61">
        <v>37895</v>
      </c>
      <c r="B116" s="49">
        <v>120959.9</v>
      </c>
      <c r="C116" s="49">
        <v>35560.5</v>
      </c>
      <c r="D116" s="49">
        <v>27109.4</v>
      </c>
    </row>
    <row r="117" spans="1:4" x14ac:dyDescent="0.2">
      <c r="A117" s="62">
        <v>37926</v>
      </c>
      <c r="B117" s="49">
        <v>125781.5</v>
      </c>
      <c r="C117" s="49">
        <v>36138.400000000001</v>
      </c>
      <c r="D117" s="49">
        <v>27650.5</v>
      </c>
    </row>
    <row r="118" spans="1:4" x14ac:dyDescent="0.2">
      <c r="A118" s="47">
        <v>37956</v>
      </c>
      <c r="B118" s="49">
        <v>126029.1</v>
      </c>
      <c r="C118" s="49">
        <v>34163.699999999997</v>
      </c>
      <c r="D118" s="49">
        <v>27361.4</v>
      </c>
    </row>
    <row r="119" spans="1:4" x14ac:dyDescent="0.2">
      <c r="A119" s="51">
        <v>37987</v>
      </c>
      <c r="B119" s="49">
        <v>124254.5</v>
      </c>
      <c r="C119" s="49">
        <v>33573.1</v>
      </c>
      <c r="D119" s="49">
        <v>25621.9</v>
      </c>
    </row>
    <row r="120" spans="1:4" x14ac:dyDescent="0.2">
      <c r="A120" s="52">
        <v>38018</v>
      </c>
      <c r="B120" s="49">
        <v>118812.7</v>
      </c>
      <c r="C120" s="49">
        <v>33744.1</v>
      </c>
      <c r="D120" s="49">
        <v>27225</v>
      </c>
    </row>
    <row r="121" spans="1:4" x14ac:dyDescent="0.2">
      <c r="A121" s="53">
        <v>38047</v>
      </c>
      <c r="B121" s="49">
        <v>118873.9</v>
      </c>
      <c r="C121" s="49">
        <v>32987.4</v>
      </c>
      <c r="D121" s="49">
        <v>26815</v>
      </c>
    </row>
    <row r="122" spans="1:4" x14ac:dyDescent="0.2">
      <c r="A122" s="54">
        <v>38078</v>
      </c>
      <c r="B122" s="49">
        <v>120266.3</v>
      </c>
      <c r="C122" s="49">
        <v>33135</v>
      </c>
      <c r="D122" s="49">
        <v>26899.200000000001</v>
      </c>
    </row>
    <row r="123" spans="1:4" x14ac:dyDescent="0.2">
      <c r="A123" s="55">
        <v>38108</v>
      </c>
      <c r="B123" s="49">
        <v>120168.8</v>
      </c>
      <c r="C123" s="49">
        <v>32704.5</v>
      </c>
      <c r="D123" s="49">
        <v>26466.799999999999</v>
      </c>
    </row>
    <row r="124" spans="1:4" x14ac:dyDescent="0.2">
      <c r="A124" s="56">
        <v>38139</v>
      </c>
      <c r="B124" s="49">
        <v>121602.2</v>
      </c>
      <c r="C124" s="49">
        <v>32484.3</v>
      </c>
      <c r="D124" s="49">
        <v>26752.6</v>
      </c>
    </row>
    <row r="125" spans="1:4" x14ac:dyDescent="0.2">
      <c r="A125" s="58">
        <v>38169</v>
      </c>
      <c r="B125" s="49">
        <v>122605.9</v>
      </c>
      <c r="C125" s="49">
        <v>32125.1</v>
      </c>
      <c r="D125" s="49">
        <v>20662.8</v>
      </c>
    </row>
    <row r="126" spans="1:4" x14ac:dyDescent="0.2">
      <c r="A126" s="59">
        <v>38200</v>
      </c>
      <c r="B126" s="49">
        <v>120535.2</v>
      </c>
      <c r="C126" s="49">
        <v>30732.5</v>
      </c>
      <c r="D126" s="49">
        <v>18500.900000000001</v>
      </c>
    </row>
    <row r="127" spans="1:4" x14ac:dyDescent="0.2">
      <c r="A127" s="60">
        <v>38231</v>
      </c>
      <c r="B127" s="49">
        <v>123739.9</v>
      </c>
      <c r="C127" s="49">
        <v>31368.799999999999</v>
      </c>
      <c r="D127" s="49">
        <v>18817.599999999999</v>
      </c>
    </row>
    <row r="128" spans="1:4" x14ac:dyDescent="0.2">
      <c r="A128" s="61">
        <v>38261</v>
      </c>
      <c r="B128" s="49">
        <v>137589.70000000001</v>
      </c>
      <c r="C128" s="49">
        <v>31418.6</v>
      </c>
      <c r="D128" s="49">
        <v>19283.3</v>
      </c>
    </row>
    <row r="129" spans="1:4" x14ac:dyDescent="0.2">
      <c r="A129" s="62">
        <v>38292</v>
      </c>
      <c r="B129" s="49">
        <v>136158.20000000001</v>
      </c>
      <c r="C129" s="49">
        <v>30420.7</v>
      </c>
      <c r="D129" s="49">
        <v>18310</v>
      </c>
    </row>
    <row r="130" spans="1:4" x14ac:dyDescent="0.2">
      <c r="A130" s="47">
        <v>38322</v>
      </c>
      <c r="B130" s="49">
        <v>139959.9</v>
      </c>
      <c r="C130" s="49">
        <v>13112.4</v>
      </c>
      <c r="D130" s="49">
        <v>20697.7</v>
      </c>
    </row>
    <row r="131" spans="1:4" x14ac:dyDescent="0.2">
      <c r="A131" s="51">
        <v>38353</v>
      </c>
      <c r="B131" s="49">
        <v>140656.9</v>
      </c>
      <c r="C131" s="49">
        <v>12972</v>
      </c>
      <c r="D131" s="49">
        <v>20663.8</v>
      </c>
    </row>
    <row r="132" spans="1:4" x14ac:dyDescent="0.2">
      <c r="A132" s="52">
        <v>38384</v>
      </c>
      <c r="B132" s="49">
        <v>136750.5</v>
      </c>
      <c r="C132" s="49">
        <v>12895.1</v>
      </c>
      <c r="D132" s="49">
        <v>20715.5</v>
      </c>
    </row>
    <row r="133" spans="1:4" x14ac:dyDescent="0.2">
      <c r="A133" s="53">
        <v>38412</v>
      </c>
      <c r="B133" s="49">
        <v>139488.20000000001</v>
      </c>
      <c r="C133" s="49">
        <v>13207.1</v>
      </c>
      <c r="D133" s="49">
        <v>20046.400000000001</v>
      </c>
    </row>
    <row r="134" spans="1:4" x14ac:dyDescent="0.2">
      <c r="A134" s="54">
        <v>38443</v>
      </c>
      <c r="B134" s="49">
        <v>140076.4</v>
      </c>
      <c r="C134" s="49">
        <v>13189.9</v>
      </c>
      <c r="D134" s="49">
        <v>18930.099999999999</v>
      </c>
    </row>
    <row r="135" spans="1:4" x14ac:dyDescent="0.2">
      <c r="A135" s="55">
        <v>38473</v>
      </c>
      <c r="B135" s="49">
        <v>142470.70000000001</v>
      </c>
      <c r="C135" s="49">
        <v>13096.2</v>
      </c>
      <c r="D135" s="49">
        <v>17661.900000000001</v>
      </c>
    </row>
    <row r="136" spans="1:4" x14ac:dyDescent="0.2">
      <c r="A136" s="56">
        <v>38504</v>
      </c>
      <c r="B136" s="49">
        <v>137878.79999999999</v>
      </c>
      <c r="C136" s="49">
        <v>12324.8</v>
      </c>
      <c r="D136" s="49">
        <v>16437</v>
      </c>
    </row>
    <row r="137" spans="1:4" x14ac:dyDescent="0.2">
      <c r="A137" s="58">
        <v>38534</v>
      </c>
      <c r="B137" s="49">
        <v>132582.29999999999</v>
      </c>
      <c r="C137" s="49">
        <v>11780.7</v>
      </c>
      <c r="D137" s="49">
        <v>15187.2</v>
      </c>
    </row>
    <row r="138" spans="1:4" x14ac:dyDescent="0.2">
      <c r="A138" s="59">
        <v>38565</v>
      </c>
      <c r="B138" s="49">
        <v>129782</v>
      </c>
      <c r="C138" s="49">
        <v>12234</v>
      </c>
      <c r="D138" s="49">
        <v>15914.8</v>
      </c>
    </row>
    <row r="139" spans="1:4" x14ac:dyDescent="0.2">
      <c r="A139" s="60">
        <v>38596</v>
      </c>
      <c r="B139" s="49">
        <v>121984.8</v>
      </c>
      <c r="C139" s="49">
        <v>11847</v>
      </c>
      <c r="D139" s="49">
        <v>15683.6</v>
      </c>
    </row>
    <row r="140" spans="1:4" x14ac:dyDescent="0.2">
      <c r="A140" s="61">
        <v>38626</v>
      </c>
      <c r="B140" s="49">
        <v>122425.1</v>
      </c>
      <c r="C140" s="49">
        <v>12140.4</v>
      </c>
      <c r="D140" s="49">
        <v>14994.2</v>
      </c>
    </row>
    <row r="141" spans="1:4" x14ac:dyDescent="0.2">
      <c r="A141" s="62">
        <v>38657</v>
      </c>
      <c r="B141" s="49">
        <v>121040.5</v>
      </c>
      <c r="C141" s="49">
        <v>11735.8</v>
      </c>
      <c r="D141" s="49">
        <v>14530.6</v>
      </c>
    </row>
    <row r="142" spans="1:4" x14ac:dyDescent="0.2">
      <c r="A142" s="47">
        <v>38687</v>
      </c>
      <c r="B142" s="49">
        <v>121806.6</v>
      </c>
      <c r="C142" s="49">
        <v>11634.4</v>
      </c>
      <c r="D142" s="49">
        <v>14781.7</v>
      </c>
    </row>
    <row r="143" spans="1:4" x14ac:dyDescent="0.2">
      <c r="A143" s="51">
        <v>38718</v>
      </c>
      <c r="B143" s="49">
        <v>120122</v>
      </c>
      <c r="C143" s="49">
        <v>11516.9</v>
      </c>
      <c r="D143" s="49">
        <v>14446.6</v>
      </c>
    </row>
    <row r="144" spans="1:4" x14ac:dyDescent="0.2">
      <c r="A144" s="52">
        <v>38749</v>
      </c>
      <c r="B144" s="49">
        <v>118128.2</v>
      </c>
      <c r="C144" s="49">
        <v>11002.3</v>
      </c>
      <c r="D144" s="49">
        <v>14160.5</v>
      </c>
    </row>
    <row r="145" spans="1:4" x14ac:dyDescent="0.2">
      <c r="A145" s="53">
        <v>38777</v>
      </c>
      <c r="B145" s="49">
        <v>121633.2</v>
      </c>
      <c r="C145" s="49">
        <v>11698.3</v>
      </c>
      <c r="D145" s="49">
        <v>12620.7</v>
      </c>
    </row>
    <row r="146" spans="1:4" x14ac:dyDescent="0.2">
      <c r="A146" s="54">
        <v>38808</v>
      </c>
      <c r="B146" s="49">
        <v>129041</v>
      </c>
      <c r="C146" s="49">
        <v>12091.3</v>
      </c>
      <c r="D146" s="49">
        <v>13660.1</v>
      </c>
    </row>
    <row r="147" spans="1:4" x14ac:dyDescent="0.2">
      <c r="A147" s="55">
        <v>38838</v>
      </c>
      <c r="B147" s="49">
        <v>128701.8</v>
      </c>
      <c r="C147" s="49">
        <v>12467.9</v>
      </c>
      <c r="D147" s="49">
        <v>15437.8</v>
      </c>
    </row>
    <row r="148" spans="1:4" x14ac:dyDescent="0.2">
      <c r="A148" s="56">
        <v>38869</v>
      </c>
      <c r="B148" s="49">
        <v>132454.20000000001</v>
      </c>
      <c r="C148" s="49">
        <v>13020.2</v>
      </c>
      <c r="D148" s="49">
        <v>11787.4</v>
      </c>
    </row>
    <row r="149" spans="1:4" x14ac:dyDescent="0.2">
      <c r="A149" s="58">
        <v>38899</v>
      </c>
      <c r="B149" s="49">
        <v>128936.1</v>
      </c>
      <c r="C149" s="49">
        <v>12703.7</v>
      </c>
      <c r="D149" s="49">
        <v>10022.700000000001</v>
      </c>
    </row>
    <row r="150" spans="1:4" x14ac:dyDescent="0.2">
      <c r="A150" s="59">
        <v>38930</v>
      </c>
      <c r="B150" s="49">
        <v>127485.1</v>
      </c>
      <c r="C150" s="49">
        <v>12876.9</v>
      </c>
      <c r="D150" s="49">
        <v>9217</v>
      </c>
    </row>
    <row r="151" spans="1:4" x14ac:dyDescent="0.2">
      <c r="A151" s="60">
        <v>38961</v>
      </c>
      <c r="B151" s="49">
        <v>129235.1</v>
      </c>
      <c r="C151" s="49">
        <v>11413.8</v>
      </c>
      <c r="D151" s="49">
        <v>9701.9</v>
      </c>
    </row>
    <row r="152" spans="1:4" x14ac:dyDescent="0.2">
      <c r="A152" s="61">
        <v>38991</v>
      </c>
      <c r="B152" s="49">
        <v>132661</v>
      </c>
      <c r="C152" s="49">
        <v>12379.1</v>
      </c>
      <c r="D152" s="49">
        <v>9919</v>
      </c>
    </row>
    <row r="153" spans="1:4" x14ac:dyDescent="0.2">
      <c r="A153" s="62">
        <v>39022</v>
      </c>
      <c r="B153" s="49">
        <v>132464.6</v>
      </c>
      <c r="C153" s="49">
        <v>12542.1</v>
      </c>
      <c r="D153" s="49">
        <v>10158.9</v>
      </c>
    </row>
    <row r="154" spans="1:4" x14ac:dyDescent="0.2">
      <c r="A154" s="47">
        <v>39052</v>
      </c>
      <c r="B154" s="49">
        <v>139446.6</v>
      </c>
      <c r="C154" s="49">
        <v>12594.1</v>
      </c>
      <c r="D154" s="49">
        <v>9520.2000000000007</v>
      </c>
    </row>
    <row r="155" spans="1:4" x14ac:dyDescent="0.2">
      <c r="A155" s="51">
        <v>39083</v>
      </c>
      <c r="B155" s="49">
        <v>132991.9</v>
      </c>
      <c r="C155" s="49">
        <v>12978.3</v>
      </c>
      <c r="D155" s="49">
        <v>9630.4</v>
      </c>
    </row>
    <row r="156" spans="1:4" x14ac:dyDescent="0.2">
      <c r="A156" s="52">
        <v>39114</v>
      </c>
      <c r="B156" s="49">
        <v>137034.79999999999</v>
      </c>
      <c r="C156" s="49">
        <v>11353.4</v>
      </c>
      <c r="D156" s="49">
        <v>10074.299999999999</v>
      </c>
    </row>
    <row r="157" spans="1:4" x14ac:dyDescent="0.2">
      <c r="A157" s="53">
        <v>39142</v>
      </c>
      <c r="B157" s="49">
        <v>142147.70000000001</v>
      </c>
      <c r="C157" s="49">
        <v>10451.200000000001</v>
      </c>
      <c r="D157" s="49">
        <v>9679.5</v>
      </c>
    </row>
    <row r="158" spans="1:4" x14ac:dyDescent="0.2">
      <c r="A158" s="54">
        <v>39173</v>
      </c>
      <c r="B158" s="49">
        <v>140550.39999999999</v>
      </c>
      <c r="C158" s="49">
        <v>9220.7000000000007</v>
      </c>
      <c r="D158" s="49">
        <v>8535.1</v>
      </c>
    </row>
    <row r="159" spans="1:4" x14ac:dyDescent="0.2">
      <c r="A159" s="55">
        <v>39203</v>
      </c>
      <c r="B159" s="49">
        <v>146732.9</v>
      </c>
      <c r="C159" s="49">
        <v>7998.4</v>
      </c>
      <c r="D159" s="49">
        <v>8317.5</v>
      </c>
    </row>
    <row r="160" spans="1:4" x14ac:dyDescent="0.2">
      <c r="A160" s="56">
        <v>39234</v>
      </c>
      <c r="B160" s="49">
        <v>154035.9</v>
      </c>
      <c r="C160" s="49">
        <v>8249.7999999999993</v>
      </c>
      <c r="D160" s="49">
        <v>8574.9</v>
      </c>
    </row>
    <row r="161" spans="1:4" x14ac:dyDescent="0.2">
      <c r="A161" s="58">
        <v>39264</v>
      </c>
      <c r="B161" s="49">
        <v>159778.70000000001</v>
      </c>
      <c r="C161" s="49">
        <v>8267.1</v>
      </c>
      <c r="D161" s="49">
        <v>9354.6</v>
      </c>
    </row>
    <row r="162" spans="1:4" x14ac:dyDescent="0.2">
      <c r="A162" s="59">
        <v>39295</v>
      </c>
      <c r="B162" s="49">
        <v>160986.79999999999</v>
      </c>
      <c r="C162" s="49">
        <v>8069</v>
      </c>
      <c r="D162" s="49">
        <v>8862.9</v>
      </c>
    </row>
    <row r="163" spans="1:4" x14ac:dyDescent="0.2">
      <c r="A163" s="60">
        <v>39326</v>
      </c>
      <c r="B163" s="49">
        <v>169848</v>
      </c>
      <c r="C163" s="49">
        <v>8836.2000000000007</v>
      </c>
      <c r="D163" s="49">
        <v>8632.5</v>
      </c>
    </row>
    <row r="164" spans="1:4" x14ac:dyDescent="0.2">
      <c r="A164" s="61">
        <v>39356</v>
      </c>
      <c r="B164" s="49">
        <v>171248.7</v>
      </c>
      <c r="C164" s="49">
        <v>8848.6</v>
      </c>
      <c r="D164" s="49">
        <v>7873.8</v>
      </c>
    </row>
    <row r="165" spans="1:4" x14ac:dyDescent="0.2">
      <c r="A165" s="62">
        <v>39387</v>
      </c>
      <c r="B165" s="49">
        <v>175756.6</v>
      </c>
      <c r="C165" s="49">
        <v>8079.6</v>
      </c>
      <c r="D165" s="49">
        <v>7389.3</v>
      </c>
    </row>
    <row r="166" spans="1:4" x14ac:dyDescent="0.2">
      <c r="A166" s="47">
        <v>39417</v>
      </c>
      <c r="B166" s="49">
        <v>170233.2</v>
      </c>
      <c r="C166" s="49">
        <v>7274.4</v>
      </c>
      <c r="D166" s="49">
        <v>8129.9</v>
      </c>
    </row>
    <row r="167" spans="1:4" x14ac:dyDescent="0.2">
      <c r="A167" s="51">
        <v>39448</v>
      </c>
      <c r="B167" s="49">
        <v>174842.9</v>
      </c>
      <c r="C167" s="49">
        <v>7544.6</v>
      </c>
      <c r="D167" s="49">
        <v>9357.5</v>
      </c>
    </row>
    <row r="168" spans="1:4" x14ac:dyDescent="0.2">
      <c r="A168" s="52">
        <v>39479</v>
      </c>
      <c r="B168" s="49">
        <v>174482.9</v>
      </c>
      <c r="C168" s="49">
        <v>7967</v>
      </c>
      <c r="D168" s="49">
        <v>9049.9</v>
      </c>
    </row>
    <row r="169" spans="1:4" x14ac:dyDescent="0.2">
      <c r="A169" s="53">
        <v>39508</v>
      </c>
      <c r="B169" s="49">
        <v>174457.4</v>
      </c>
      <c r="C169" s="49">
        <v>7477.7</v>
      </c>
      <c r="D169" s="49">
        <v>9517.2000000000007</v>
      </c>
    </row>
    <row r="170" spans="1:4" x14ac:dyDescent="0.2">
      <c r="A170" s="54">
        <v>39539</v>
      </c>
      <c r="B170" s="49">
        <v>177616.1</v>
      </c>
      <c r="C170" s="49">
        <v>7391.6</v>
      </c>
      <c r="D170" s="49">
        <v>9413.2999999999993</v>
      </c>
    </row>
    <row r="171" spans="1:4" x14ac:dyDescent="0.2">
      <c r="A171" s="55">
        <v>39569</v>
      </c>
      <c r="B171" s="49">
        <v>183118.4</v>
      </c>
      <c r="C171" s="49">
        <v>6861.2</v>
      </c>
      <c r="D171" s="49">
        <v>9195.7999999999993</v>
      </c>
    </row>
    <row r="172" spans="1:4" x14ac:dyDescent="0.2">
      <c r="A172" s="56">
        <v>39600</v>
      </c>
      <c r="B172" s="49">
        <v>180724.3</v>
      </c>
      <c r="C172" s="49">
        <v>7079.3</v>
      </c>
      <c r="D172" s="49">
        <v>11186.6</v>
      </c>
    </row>
    <row r="173" spans="1:4" x14ac:dyDescent="0.2">
      <c r="A173" s="58">
        <v>39630</v>
      </c>
      <c r="B173" s="49">
        <v>182095.1</v>
      </c>
      <c r="C173" s="49">
        <v>7053.1</v>
      </c>
      <c r="D173" s="49">
        <v>11141.1</v>
      </c>
    </row>
    <row r="174" spans="1:4" x14ac:dyDescent="0.2">
      <c r="A174" s="59">
        <v>39661</v>
      </c>
      <c r="B174" s="49">
        <v>182508.3</v>
      </c>
      <c r="C174" s="49">
        <v>7444.5</v>
      </c>
      <c r="D174" s="49">
        <v>13234.9</v>
      </c>
    </row>
    <row r="175" spans="1:4" x14ac:dyDescent="0.2">
      <c r="A175" s="60">
        <v>39692</v>
      </c>
      <c r="B175" s="49">
        <v>178889.5</v>
      </c>
      <c r="C175" s="49">
        <v>7181.3</v>
      </c>
      <c r="D175" s="49">
        <v>13946.4</v>
      </c>
    </row>
    <row r="176" spans="1:4" x14ac:dyDescent="0.2">
      <c r="A176" s="61">
        <v>39722</v>
      </c>
      <c r="B176" s="49">
        <v>200606.3</v>
      </c>
      <c r="C176" s="49">
        <v>12077.8</v>
      </c>
      <c r="D176" s="49">
        <v>15918.4</v>
      </c>
    </row>
    <row r="177" spans="1:4" x14ac:dyDescent="0.2">
      <c r="A177" s="62">
        <v>39753</v>
      </c>
      <c r="B177" s="49">
        <v>206072.6</v>
      </c>
      <c r="C177" s="49">
        <v>15474.3</v>
      </c>
      <c r="D177" s="49">
        <v>15829.7</v>
      </c>
    </row>
    <row r="178" spans="1:4" x14ac:dyDescent="0.2">
      <c r="A178" s="47">
        <v>39783</v>
      </c>
      <c r="B178" s="49">
        <v>209339.9</v>
      </c>
      <c r="C178" s="49">
        <v>16465.7</v>
      </c>
      <c r="D178" s="49">
        <v>15090.1</v>
      </c>
    </row>
    <row r="179" spans="1:4" x14ac:dyDescent="0.2">
      <c r="A179" s="51">
        <v>39814</v>
      </c>
      <c r="B179" s="49">
        <v>230772.2</v>
      </c>
      <c r="C179" s="49">
        <v>16772.900000000001</v>
      </c>
      <c r="D179" s="49">
        <v>13884.4</v>
      </c>
    </row>
    <row r="180" spans="1:4" x14ac:dyDescent="0.2">
      <c r="A180" s="52">
        <v>39845</v>
      </c>
      <c r="B180" s="49">
        <v>234253.1</v>
      </c>
      <c r="C180" s="49">
        <v>17221.099999999999</v>
      </c>
      <c r="D180" s="49">
        <v>14656.3</v>
      </c>
    </row>
    <row r="181" spans="1:4" x14ac:dyDescent="0.2">
      <c r="A181" s="53">
        <v>39873</v>
      </c>
      <c r="B181" s="49">
        <v>226005.2</v>
      </c>
      <c r="C181" s="49">
        <v>16570.900000000001</v>
      </c>
      <c r="D181" s="49">
        <v>13016.5</v>
      </c>
    </row>
    <row r="182" spans="1:4" x14ac:dyDescent="0.2">
      <c r="A182" s="54">
        <v>39904</v>
      </c>
      <c r="B182" s="49">
        <v>226995.20000000001</v>
      </c>
      <c r="C182" s="49">
        <v>18289.099999999999</v>
      </c>
      <c r="D182" s="49">
        <v>12468.6</v>
      </c>
    </row>
    <row r="183" spans="1:4" x14ac:dyDescent="0.2">
      <c r="A183" s="55">
        <v>39934</v>
      </c>
      <c r="B183" s="49">
        <v>226108.79999999999</v>
      </c>
      <c r="C183" s="49">
        <v>18018.7</v>
      </c>
      <c r="D183" s="49">
        <v>10762.1</v>
      </c>
    </row>
    <row r="184" spans="1:4" x14ac:dyDescent="0.2">
      <c r="A184" s="56">
        <v>39965</v>
      </c>
      <c r="B184" s="49">
        <v>221359</v>
      </c>
      <c r="C184" s="49">
        <v>18970.599999999999</v>
      </c>
      <c r="D184" s="49">
        <v>11648</v>
      </c>
    </row>
    <row r="185" spans="1:4" x14ac:dyDescent="0.2">
      <c r="A185" s="58">
        <v>39995</v>
      </c>
      <c r="B185" s="49">
        <v>219281.1</v>
      </c>
      <c r="C185" s="49">
        <v>19200.2</v>
      </c>
      <c r="D185" s="49">
        <v>11740.9</v>
      </c>
    </row>
    <row r="186" spans="1:4" x14ac:dyDescent="0.2">
      <c r="A186" s="59">
        <v>40026</v>
      </c>
      <c r="B186" s="49">
        <v>214597.8</v>
      </c>
      <c r="C186" s="49">
        <v>19099</v>
      </c>
      <c r="D186" s="49">
        <v>10626.7</v>
      </c>
    </row>
    <row r="187" spans="1:4" x14ac:dyDescent="0.2">
      <c r="A187" s="60">
        <v>40057</v>
      </c>
      <c r="B187" s="49">
        <v>221527</v>
      </c>
      <c r="C187" s="49">
        <v>17942.7</v>
      </c>
      <c r="D187" s="49">
        <v>23556.7</v>
      </c>
    </row>
    <row r="188" spans="1:4" x14ac:dyDescent="0.2">
      <c r="A188" s="61">
        <v>40087</v>
      </c>
      <c r="B188" s="49">
        <v>216747</v>
      </c>
      <c r="C188" s="49">
        <v>18043.2</v>
      </c>
      <c r="D188" s="49">
        <v>21421.8</v>
      </c>
    </row>
    <row r="189" spans="1:4" x14ac:dyDescent="0.2">
      <c r="A189" s="62">
        <v>40118</v>
      </c>
      <c r="B189" s="49">
        <v>216437.4</v>
      </c>
      <c r="C189" s="49">
        <v>17708.400000000001</v>
      </c>
      <c r="D189" s="49">
        <v>21647.9</v>
      </c>
    </row>
    <row r="190" spans="1:4" x14ac:dyDescent="0.2">
      <c r="A190" s="47">
        <v>40148</v>
      </c>
      <c r="B190" s="49">
        <v>218518</v>
      </c>
      <c r="C190" s="49">
        <v>16685.7</v>
      </c>
      <c r="D190" s="49">
        <v>26664.5</v>
      </c>
    </row>
    <row r="191" spans="1:4" x14ac:dyDescent="0.2">
      <c r="A191" s="51">
        <v>40179</v>
      </c>
      <c r="B191" s="49">
        <v>223520.6</v>
      </c>
      <c r="C191" s="49">
        <v>16278.1</v>
      </c>
      <c r="D191" s="49">
        <v>25684.400000000001</v>
      </c>
    </row>
    <row r="192" spans="1:4" x14ac:dyDescent="0.2">
      <c r="A192" s="52">
        <v>40210</v>
      </c>
      <c r="B192" s="49">
        <v>220014.2</v>
      </c>
      <c r="C192" s="49">
        <v>16272.8</v>
      </c>
      <c r="D192" s="49">
        <v>25159.3</v>
      </c>
    </row>
    <row r="193" spans="1:4" x14ac:dyDescent="0.2">
      <c r="A193" s="53">
        <v>40238</v>
      </c>
      <c r="B193" s="49">
        <v>214783.3</v>
      </c>
      <c r="C193" s="49">
        <v>18721.5</v>
      </c>
      <c r="D193" s="49">
        <v>24135.8</v>
      </c>
    </row>
    <row r="194" spans="1:4" x14ac:dyDescent="0.2">
      <c r="A194" s="54">
        <v>40269</v>
      </c>
      <c r="B194" s="49">
        <v>215825.6</v>
      </c>
      <c r="C194" s="49">
        <v>17005.400000000001</v>
      </c>
      <c r="D194" s="49">
        <v>23807.200000000001</v>
      </c>
    </row>
    <row r="195" spans="1:4" x14ac:dyDescent="0.2">
      <c r="A195" s="55">
        <v>40299</v>
      </c>
      <c r="B195" s="49">
        <v>221282.3</v>
      </c>
      <c r="C195" s="49">
        <v>17202.2</v>
      </c>
      <c r="D195" s="49">
        <v>25074.7</v>
      </c>
    </row>
    <row r="196" spans="1:4" x14ac:dyDescent="0.2">
      <c r="A196" s="56">
        <v>40330</v>
      </c>
      <c r="B196" s="49">
        <v>221942.5</v>
      </c>
      <c r="C196" s="49">
        <v>16951.5</v>
      </c>
      <c r="D196" s="49">
        <v>25605.7</v>
      </c>
    </row>
    <row r="197" spans="1:4" x14ac:dyDescent="0.2">
      <c r="A197" s="58">
        <v>40360</v>
      </c>
      <c r="B197" s="49">
        <v>217432</v>
      </c>
      <c r="C197" s="49">
        <v>22440.7</v>
      </c>
      <c r="D197" s="49">
        <v>23662.6</v>
      </c>
    </row>
    <row r="198" spans="1:4" x14ac:dyDescent="0.2">
      <c r="A198" s="59">
        <v>40391</v>
      </c>
      <c r="B198" s="49">
        <v>224849.8</v>
      </c>
      <c r="C198" s="49">
        <v>23495.599999999999</v>
      </c>
      <c r="D198" s="49">
        <v>27043.1</v>
      </c>
    </row>
    <row r="199" spans="1:4" x14ac:dyDescent="0.2">
      <c r="A199" s="60">
        <v>40422</v>
      </c>
      <c r="B199" s="49">
        <v>229740.3</v>
      </c>
      <c r="C199" s="49">
        <v>22576.2</v>
      </c>
      <c r="D199" s="49">
        <v>30566.7</v>
      </c>
    </row>
    <row r="200" spans="1:4" x14ac:dyDescent="0.2">
      <c r="A200" s="61">
        <v>40452</v>
      </c>
      <c r="B200" s="49">
        <v>233496.5</v>
      </c>
      <c r="C200" s="49">
        <v>22769.9</v>
      </c>
      <c r="D200" s="49">
        <v>32109.9</v>
      </c>
    </row>
    <row r="201" spans="1:4" x14ac:dyDescent="0.2">
      <c r="A201" s="62">
        <v>40483</v>
      </c>
      <c r="B201" s="49">
        <v>234911.7</v>
      </c>
      <c r="C201" s="49">
        <v>22783.4</v>
      </c>
      <c r="D201" s="49">
        <v>32768.5</v>
      </c>
    </row>
    <row r="202" spans="1:4" x14ac:dyDescent="0.2">
      <c r="A202" s="47">
        <v>40513</v>
      </c>
      <c r="B202" s="49">
        <v>237222.2</v>
      </c>
      <c r="C202" s="49">
        <v>23051.5</v>
      </c>
      <c r="D202" s="49">
        <v>31160.5</v>
      </c>
    </row>
    <row r="203" spans="1:4" x14ac:dyDescent="0.2">
      <c r="A203" s="51">
        <v>40544</v>
      </c>
      <c r="B203" s="49">
        <v>239066.1</v>
      </c>
      <c r="C203" s="49">
        <v>23779</v>
      </c>
      <c r="D203" s="49">
        <v>30395</v>
      </c>
    </row>
    <row r="204" spans="1:4" x14ac:dyDescent="0.2">
      <c r="A204" s="52">
        <v>40575</v>
      </c>
      <c r="B204" s="49">
        <v>248987.9</v>
      </c>
      <c r="C204" s="49">
        <v>23735.8</v>
      </c>
      <c r="D204" s="49">
        <v>29659.5</v>
      </c>
    </row>
    <row r="205" spans="1:4" x14ac:dyDescent="0.2">
      <c r="A205" s="53">
        <v>40603</v>
      </c>
      <c r="B205" s="49">
        <v>249296.6</v>
      </c>
      <c r="C205" s="49">
        <v>23716</v>
      </c>
      <c r="D205" s="49">
        <v>29299.9</v>
      </c>
    </row>
    <row r="206" spans="1:4" x14ac:dyDescent="0.2">
      <c r="A206" s="54">
        <v>40634</v>
      </c>
      <c r="B206" s="49">
        <v>241009.4</v>
      </c>
      <c r="C206" s="49">
        <v>23341.9</v>
      </c>
      <c r="D206" s="49">
        <v>27647.4</v>
      </c>
    </row>
    <row r="207" spans="1:4" x14ac:dyDescent="0.2">
      <c r="A207" s="55">
        <v>40664</v>
      </c>
      <c r="B207" s="49">
        <v>247857.5</v>
      </c>
      <c r="C207" s="49">
        <v>24488.799999999999</v>
      </c>
      <c r="D207" s="49">
        <v>25834.3</v>
      </c>
    </row>
    <row r="208" spans="1:4" x14ac:dyDescent="0.2">
      <c r="A208" s="56">
        <v>40695</v>
      </c>
      <c r="B208" s="49">
        <v>241874.4</v>
      </c>
      <c r="C208" s="49">
        <v>21891.5</v>
      </c>
      <c r="D208" s="49">
        <v>26158.799999999999</v>
      </c>
    </row>
    <row r="209" spans="1:4" x14ac:dyDescent="0.2">
      <c r="A209" s="58">
        <v>40725</v>
      </c>
      <c r="B209" s="49">
        <v>245184.4</v>
      </c>
      <c r="C209" s="49">
        <v>25722.799999999999</v>
      </c>
      <c r="D209" s="49">
        <v>24873.9</v>
      </c>
    </row>
    <row r="210" spans="1:4" x14ac:dyDescent="0.2">
      <c r="A210" s="59">
        <v>40756</v>
      </c>
      <c r="B210" s="49">
        <v>251335.4</v>
      </c>
      <c r="C210" s="49">
        <v>27324.9</v>
      </c>
      <c r="D210" s="49">
        <v>25686.400000000001</v>
      </c>
    </row>
    <row r="211" spans="1:4" x14ac:dyDescent="0.2">
      <c r="A211" s="60">
        <v>40787</v>
      </c>
      <c r="B211" s="49">
        <v>264669.3</v>
      </c>
      <c r="C211" s="49">
        <v>29172.400000000001</v>
      </c>
      <c r="D211" s="49">
        <v>24581.8</v>
      </c>
    </row>
    <row r="212" spans="1:4" x14ac:dyDescent="0.2">
      <c r="A212" s="61">
        <v>40817</v>
      </c>
      <c r="B212" s="49">
        <v>257051.5</v>
      </c>
      <c r="C212" s="49">
        <v>29409.4</v>
      </c>
      <c r="D212" s="49">
        <v>21918.3</v>
      </c>
    </row>
    <row r="213" spans="1:4" x14ac:dyDescent="0.2">
      <c r="A213" s="62">
        <v>40848</v>
      </c>
      <c r="B213" s="49">
        <v>265995.8</v>
      </c>
      <c r="C213" s="49">
        <v>31926.5</v>
      </c>
      <c r="D213" s="49">
        <v>22055.8</v>
      </c>
    </row>
    <row r="214" spans="1:4" x14ac:dyDescent="0.2">
      <c r="A214" s="47">
        <v>40878</v>
      </c>
      <c r="B214" s="49">
        <v>271584</v>
      </c>
      <c r="C214" s="49">
        <v>34007.800000000003</v>
      </c>
      <c r="D214" s="49">
        <v>23439.1</v>
      </c>
    </row>
    <row r="215" spans="1:4" x14ac:dyDescent="0.2">
      <c r="A215" s="51">
        <v>40909</v>
      </c>
      <c r="B215" s="49">
        <v>263036.5</v>
      </c>
      <c r="C215" s="49">
        <v>36325.4</v>
      </c>
      <c r="D215" s="49">
        <v>20211.599999999999</v>
      </c>
    </row>
    <row r="216" spans="1:4" x14ac:dyDescent="0.2">
      <c r="A216" s="52">
        <v>40940</v>
      </c>
      <c r="B216" s="49">
        <v>256560.2</v>
      </c>
      <c r="C216" s="49">
        <v>36252.199999999997</v>
      </c>
      <c r="D216" s="49">
        <v>19275.7</v>
      </c>
    </row>
    <row r="217" spans="1:4" x14ac:dyDescent="0.2">
      <c r="A217" s="53">
        <v>40969</v>
      </c>
      <c r="B217" s="49">
        <v>260294.6</v>
      </c>
      <c r="C217" s="49">
        <v>36443.5</v>
      </c>
      <c r="D217" s="49">
        <v>19511.3</v>
      </c>
    </row>
    <row r="218" spans="1:4" x14ac:dyDescent="0.2">
      <c r="A218" s="54">
        <v>41000</v>
      </c>
      <c r="B218" s="49">
        <v>258368.5</v>
      </c>
      <c r="C218" s="49">
        <v>36389.9</v>
      </c>
      <c r="D218" s="49">
        <v>19616.2</v>
      </c>
    </row>
    <row r="219" spans="1:4" x14ac:dyDescent="0.2">
      <c r="A219" s="55">
        <v>41030</v>
      </c>
      <c r="B219" s="49">
        <v>274657.90000000002</v>
      </c>
      <c r="C219" s="49">
        <v>38694.800000000003</v>
      </c>
      <c r="D219" s="49">
        <v>21285.8</v>
      </c>
    </row>
    <row r="220" spans="1:4" x14ac:dyDescent="0.2">
      <c r="A220" s="56">
        <v>41061</v>
      </c>
      <c r="B220" s="49">
        <v>268789.3</v>
      </c>
      <c r="C220" s="49">
        <v>36429.599999999999</v>
      </c>
      <c r="D220" s="49">
        <v>19655.599999999999</v>
      </c>
    </row>
    <row r="221" spans="1:4" x14ac:dyDescent="0.2">
      <c r="A221" s="58">
        <v>41091</v>
      </c>
      <c r="B221" s="49">
        <v>274394.3</v>
      </c>
      <c r="C221" s="49">
        <v>33769.800000000003</v>
      </c>
      <c r="D221" s="49">
        <v>20471.5</v>
      </c>
    </row>
    <row r="222" spans="1:4" x14ac:dyDescent="0.2">
      <c r="A222" s="59">
        <v>41122</v>
      </c>
      <c r="B222" s="49">
        <v>267337</v>
      </c>
      <c r="C222" s="49">
        <v>34780</v>
      </c>
      <c r="D222" s="49">
        <v>17956.5</v>
      </c>
    </row>
    <row r="223" spans="1:4" x14ac:dyDescent="0.2">
      <c r="A223" s="60">
        <v>41153</v>
      </c>
      <c r="B223" s="49">
        <v>266337.8</v>
      </c>
      <c r="C223" s="49">
        <v>32874</v>
      </c>
      <c r="D223" s="49">
        <v>15943.2</v>
      </c>
    </row>
    <row r="224" spans="1:4" x14ac:dyDescent="0.2">
      <c r="A224" s="61">
        <v>41183</v>
      </c>
      <c r="B224" s="49">
        <v>261163.6</v>
      </c>
      <c r="C224" s="49">
        <v>31810.3</v>
      </c>
      <c r="D224" s="49">
        <v>13499.9</v>
      </c>
    </row>
    <row r="225" spans="1:4" x14ac:dyDescent="0.2">
      <c r="A225" s="62">
        <v>41214</v>
      </c>
      <c r="B225" s="49">
        <v>263164.7</v>
      </c>
      <c r="C225" s="49">
        <v>33392.300000000003</v>
      </c>
      <c r="D225" s="49">
        <v>12236.2</v>
      </c>
    </row>
    <row r="226" spans="1:4" x14ac:dyDescent="0.2">
      <c r="A226" s="47">
        <v>41244</v>
      </c>
      <c r="B226" s="49">
        <v>268824.90000000002</v>
      </c>
      <c r="C226" s="49">
        <v>31403.200000000001</v>
      </c>
      <c r="D226" s="49">
        <v>11956.7</v>
      </c>
    </row>
    <row r="227" spans="1:4" x14ac:dyDescent="0.2">
      <c r="A227" s="51">
        <v>41275</v>
      </c>
      <c r="B227" s="49">
        <v>267524</v>
      </c>
      <c r="C227" s="49">
        <v>31550.2</v>
      </c>
      <c r="D227" s="49">
        <v>9478.4</v>
      </c>
    </row>
    <row r="228" spans="1:4" x14ac:dyDescent="0.2">
      <c r="A228" s="52">
        <v>41306</v>
      </c>
      <c r="B228" s="49">
        <v>266982.7</v>
      </c>
      <c r="C228" s="49">
        <v>32386.2</v>
      </c>
      <c r="D228" s="49">
        <v>8455.1</v>
      </c>
    </row>
    <row r="229" spans="1:4" x14ac:dyDescent="0.2">
      <c r="A229" s="53">
        <v>41334</v>
      </c>
      <c r="B229" s="49">
        <v>265107.7</v>
      </c>
      <c r="C229" s="49">
        <v>32157.9</v>
      </c>
      <c r="D229" s="49">
        <v>7408.6</v>
      </c>
    </row>
    <row r="230" spans="1:4" x14ac:dyDescent="0.2">
      <c r="A230" s="54">
        <v>41365</v>
      </c>
      <c r="B230" s="49">
        <v>269402.59999999998</v>
      </c>
      <c r="C230" s="49">
        <v>30868.5</v>
      </c>
      <c r="D230" s="49">
        <v>7294.8</v>
      </c>
    </row>
    <row r="231" spans="1:4" x14ac:dyDescent="0.2">
      <c r="A231" s="55">
        <v>41395</v>
      </c>
      <c r="B231" s="49">
        <v>282709.5</v>
      </c>
      <c r="C231" s="49">
        <v>33512.699999999997</v>
      </c>
      <c r="D231" s="49">
        <v>7303.7</v>
      </c>
    </row>
    <row r="232" spans="1:4" x14ac:dyDescent="0.2">
      <c r="A232" s="56">
        <v>41426</v>
      </c>
      <c r="B232" s="49">
        <v>278850.90000000002</v>
      </c>
      <c r="C232" s="49">
        <v>33966.300000000003</v>
      </c>
      <c r="D232" s="49">
        <v>7118.5</v>
      </c>
    </row>
    <row r="233" spans="1:4" x14ac:dyDescent="0.2">
      <c r="A233" s="58">
        <v>41456</v>
      </c>
      <c r="B233" s="49">
        <v>283112.2</v>
      </c>
      <c r="C233" s="49">
        <v>34811.5</v>
      </c>
      <c r="D233" s="49">
        <v>6719.4</v>
      </c>
    </row>
    <row r="234" spans="1:4" x14ac:dyDescent="0.2">
      <c r="A234" s="59">
        <v>41487</v>
      </c>
      <c r="B234" s="49">
        <v>293578.59999999998</v>
      </c>
      <c r="C234" s="49">
        <v>37003.5</v>
      </c>
      <c r="D234" s="49">
        <v>7006.4</v>
      </c>
    </row>
    <row r="235" spans="1:4" x14ac:dyDescent="0.2">
      <c r="A235" s="60">
        <v>41518</v>
      </c>
      <c r="B235" s="49">
        <v>297745.7</v>
      </c>
      <c r="C235" s="49">
        <v>35259.1</v>
      </c>
      <c r="D235" s="49">
        <v>6765.1</v>
      </c>
    </row>
    <row r="236" spans="1:4" x14ac:dyDescent="0.2">
      <c r="A236" s="61">
        <v>41548</v>
      </c>
      <c r="B236" s="49">
        <v>292139.8</v>
      </c>
      <c r="C236" s="49">
        <v>36111.800000000003</v>
      </c>
      <c r="D236" s="49">
        <v>6626.8</v>
      </c>
    </row>
    <row r="237" spans="1:4" x14ac:dyDescent="0.2">
      <c r="A237" s="62">
        <v>41579</v>
      </c>
      <c r="B237" s="49">
        <v>297785</v>
      </c>
      <c r="C237" s="49">
        <v>37236.800000000003</v>
      </c>
      <c r="D237" s="49">
        <v>6529.7</v>
      </c>
    </row>
    <row r="238" spans="1:4" x14ac:dyDescent="0.2">
      <c r="A238" s="47">
        <v>41609</v>
      </c>
      <c r="B238" s="49">
        <v>304758.40000000002</v>
      </c>
      <c r="C238" s="49">
        <v>37987.1</v>
      </c>
      <c r="D238" s="49">
        <v>6148.9</v>
      </c>
    </row>
    <row r="239" spans="1:4" x14ac:dyDescent="0.2">
      <c r="A239" s="51">
        <v>41640</v>
      </c>
      <c r="B239" s="49">
        <v>303702.90000000002</v>
      </c>
      <c r="C239" s="49">
        <v>38130.800000000003</v>
      </c>
      <c r="D239" s="49">
        <v>6056.6</v>
      </c>
    </row>
    <row r="240" spans="1:4" x14ac:dyDescent="0.2">
      <c r="A240" s="52">
        <v>41671</v>
      </c>
      <c r="B240" s="49">
        <v>299886.5</v>
      </c>
      <c r="C240" s="49">
        <v>37440.9</v>
      </c>
      <c r="D240" s="49">
        <v>6001</v>
      </c>
    </row>
    <row r="241" spans="1:4" x14ac:dyDescent="0.2">
      <c r="A241" s="53">
        <v>41699</v>
      </c>
      <c r="B241" s="49">
        <v>294028.79999999999</v>
      </c>
      <c r="C241" s="49">
        <v>36709.5</v>
      </c>
      <c r="D241" s="49">
        <v>5698.3</v>
      </c>
    </row>
    <row r="242" spans="1:4" x14ac:dyDescent="0.2">
      <c r="A242" s="54">
        <v>41730</v>
      </c>
      <c r="B242" s="49">
        <v>297714.5</v>
      </c>
      <c r="C242" s="49">
        <v>39494.5</v>
      </c>
      <c r="D242" s="49">
        <v>5722.7</v>
      </c>
    </row>
    <row r="243" spans="1:4" x14ac:dyDescent="0.2">
      <c r="A243" s="55">
        <v>41760</v>
      </c>
      <c r="B243" s="49">
        <v>305254</v>
      </c>
      <c r="C243" s="49">
        <v>39345.5</v>
      </c>
      <c r="D243" s="49">
        <v>5631.2</v>
      </c>
    </row>
    <row r="244" spans="1:4" x14ac:dyDescent="0.2">
      <c r="A244" s="56">
        <v>41791</v>
      </c>
      <c r="B244" s="49">
        <v>305592.90000000002</v>
      </c>
      <c r="C244" s="49">
        <v>39645.9</v>
      </c>
      <c r="D244" s="49">
        <v>5583.6</v>
      </c>
    </row>
    <row r="245" spans="1:4" x14ac:dyDescent="0.2">
      <c r="A245" s="58">
        <v>41821</v>
      </c>
      <c r="B245" s="49">
        <v>309049.5</v>
      </c>
      <c r="C245" s="49">
        <v>40695.9</v>
      </c>
      <c r="D245" s="49">
        <v>5465.8</v>
      </c>
    </row>
    <row r="246" spans="1:4" x14ac:dyDescent="0.2">
      <c r="A246" s="59">
        <v>41852</v>
      </c>
      <c r="B246" s="49">
        <v>310057.3</v>
      </c>
      <c r="C246" s="49">
        <v>41318.199999999997</v>
      </c>
      <c r="D246" s="49">
        <v>5387.7</v>
      </c>
    </row>
    <row r="247" spans="1:4" x14ac:dyDescent="0.2">
      <c r="A247" s="60">
        <v>41883</v>
      </c>
      <c r="B247" s="49">
        <v>316013.40000000002</v>
      </c>
      <c r="C247" s="49">
        <v>40997.300000000003</v>
      </c>
      <c r="D247" s="49">
        <v>5407</v>
      </c>
    </row>
    <row r="248" spans="1:4" x14ac:dyDescent="0.2">
      <c r="A248" s="61">
        <v>41913</v>
      </c>
      <c r="B248" s="49">
        <v>317098</v>
      </c>
      <c r="C248" s="49">
        <v>42223.7</v>
      </c>
      <c r="D248" s="49">
        <v>5997.2</v>
      </c>
    </row>
    <row r="249" spans="1:4" x14ac:dyDescent="0.2">
      <c r="A249" s="62">
        <v>41944</v>
      </c>
      <c r="B249" s="49">
        <v>325941.2</v>
      </c>
      <c r="C249" s="49">
        <v>44383.3</v>
      </c>
      <c r="D249" s="49">
        <v>5699.5</v>
      </c>
    </row>
    <row r="250" spans="1:4" x14ac:dyDescent="0.2">
      <c r="A250" s="47">
        <v>41974</v>
      </c>
      <c r="B250" s="49">
        <v>336463.9</v>
      </c>
      <c r="C250" s="49">
        <v>48051.4</v>
      </c>
      <c r="D250" s="49">
        <v>4798.8</v>
      </c>
    </row>
    <row r="251" spans="1:4" x14ac:dyDescent="0.2">
      <c r="A251" s="51">
        <v>42005</v>
      </c>
      <c r="B251" s="49">
        <v>337031.3</v>
      </c>
      <c r="C251" s="49">
        <v>50369.8</v>
      </c>
      <c r="D251" s="49">
        <v>5283.1</v>
      </c>
    </row>
    <row r="252" spans="1:4" x14ac:dyDescent="0.2">
      <c r="A252" s="52">
        <v>42036</v>
      </c>
      <c r="B252" s="49">
        <v>335605.6</v>
      </c>
      <c r="C252" s="49">
        <v>51900.4</v>
      </c>
      <c r="D252" s="49">
        <v>5156.1000000000004</v>
      </c>
    </row>
    <row r="253" spans="1:4" x14ac:dyDescent="0.2">
      <c r="A253" s="53">
        <v>42064</v>
      </c>
      <c r="B253" s="49">
        <v>343290.6</v>
      </c>
      <c r="C253" s="49">
        <v>45302.5</v>
      </c>
      <c r="D253" s="49">
        <v>4760.6000000000004</v>
      </c>
    </row>
    <row r="254" spans="1:4" x14ac:dyDescent="0.2">
      <c r="A254" s="54">
        <v>42095</v>
      </c>
      <c r="B254" s="49">
        <v>340480.2</v>
      </c>
      <c r="C254" s="49">
        <v>46913.1</v>
      </c>
      <c r="D254" s="49">
        <v>4802.8999999999996</v>
      </c>
    </row>
    <row r="255" spans="1:4" x14ac:dyDescent="0.2">
      <c r="A255" s="55">
        <v>42125</v>
      </c>
      <c r="B255" s="49">
        <v>348460.5</v>
      </c>
      <c r="C255" s="49">
        <v>48995.199999999997</v>
      </c>
      <c r="D255" s="49">
        <v>5159</v>
      </c>
    </row>
    <row r="256" spans="1:4" x14ac:dyDescent="0.2">
      <c r="A256" s="56">
        <v>42156</v>
      </c>
      <c r="B256" s="49">
        <v>355888.3</v>
      </c>
      <c r="C256" s="49">
        <v>47520.6</v>
      </c>
      <c r="D256" s="49">
        <v>5371.4</v>
      </c>
    </row>
    <row r="257" spans="1:4" x14ac:dyDescent="0.2">
      <c r="A257" s="58">
        <v>42186</v>
      </c>
      <c r="B257" s="49">
        <v>360567.2</v>
      </c>
      <c r="C257" s="49">
        <v>47564.7</v>
      </c>
      <c r="D257" s="49">
        <v>6209.8</v>
      </c>
    </row>
    <row r="258" spans="1:4" x14ac:dyDescent="0.2">
      <c r="A258" s="59">
        <v>42217</v>
      </c>
      <c r="B258" s="49">
        <v>370574.7</v>
      </c>
      <c r="C258" s="49">
        <v>49119.3</v>
      </c>
      <c r="D258" s="49">
        <v>6171.9</v>
      </c>
    </row>
    <row r="259" spans="1:4" x14ac:dyDescent="0.2">
      <c r="A259" s="60">
        <v>42248</v>
      </c>
      <c r="B259" s="49">
        <v>383693.7</v>
      </c>
      <c r="C259" s="49">
        <v>48311.6</v>
      </c>
      <c r="D259" s="49">
        <v>6129.8</v>
      </c>
    </row>
    <row r="260" spans="1:4" x14ac:dyDescent="0.2">
      <c r="A260" s="61">
        <v>42278</v>
      </c>
      <c r="B260" s="49">
        <v>383632.5</v>
      </c>
      <c r="C260" s="49">
        <v>47798.6</v>
      </c>
      <c r="D260" s="49">
        <v>5868.6</v>
      </c>
    </row>
    <row r="261" spans="1:4" x14ac:dyDescent="0.2">
      <c r="A261" s="62">
        <v>42309</v>
      </c>
      <c r="B261" s="49">
        <v>381064.4</v>
      </c>
      <c r="C261" s="49">
        <v>49288.6</v>
      </c>
      <c r="D261" s="49">
        <v>5889.5</v>
      </c>
    </row>
    <row r="262" spans="1:4" x14ac:dyDescent="0.2">
      <c r="A262" s="47">
        <v>42339</v>
      </c>
      <c r="B262" s="49">
        <v>389598.4</v>
      </c>
      <c r="C262" s="49">
        <v>57203.6</v>
      </c>
      <c r="D262" s="49">
        <v>6114</v>
      </c>
    </row>
    <row r="263" spans="1:4" x14ac:dyDescent="0.2">
      <c r="A263" s="51">
        <v>42370</v>
      </c>
      <c r="B263" s="49">
        <v>393010.3</v>
      </c>
      <c r="C263" s="49">
        <v>56578.6</v>
      </c>
      <c r="D263" s="49">
        <v>6452.7</v>
      </c>
    </row>
    <row r="264" spans="1:4" x14ac:dyDescent="0.2">
      <c r="A264" s="52">
        <v>42401</v>
      </c>
      <c r="B264" s="49">
        <v>386525.5</v>
      </c>
      <c r="C264" s="49">
        <v>56473.7</v>
      </c>
      <c r="D264" s="49">
        <v>6804.3</v>
      </c>
    </row>
    <row r="265" spans="1:4" x14ac:dyDescent="0.2">
      <c r="A265" s="53">
        <v>42430</v>
      </c>
      <c r="B265" s="49">
        <v>375243.2</v>
      </c>
      <c r="C265" s="49">
        <v>54960</v>
      </c>
      <c r="D265" s="49">
        <v>6100.1</v>
      </c>
    </row>
    <row r="266" spans="1:4" x14ac:dyDescent="0.2">
      <c r="A266" s="54">
        <v>42461</v>
      </c>
      <c r="B266" s="49">
        <v>379924.7</v>
      </c>
      <c r="C266" s="49">
        <v>54560.7</v>
      </c>
      <c r="D266" s="49">
        <v>6192.4</v>
      </c>
    </row>
    <row r="267" spans="1:4" x14ac:dyDescent="0.2">
      <c r="A267" s="55">
        <v>42491</v>
      </c>
      <c r="B267" s="49">
        <v>397319.9</v>
      </c>
      <c r="C267" s="49">
        <v>57006.1</v>
      </c>
      <c r="D267" s="49">
        <v>6874.9</v>
      </c>
    </row>
    <row r="268" spans="1:4" x14ac:dyDescent="0.2">
      <c r="A268" s="56">
        <v>42522</v>
      </c>
      <c r="B268" s="49">
        <v>403763</v>
      </c>
      <c r="C268" s="49">
        <v>57136.3</v>
      </c>
      <c r="D268" s="49">
        <v>6524.8</v>
      </c>
    </row>
    <row r="269" spans="1:4" x14ac:dyDescent="0.2">
      <c r="A269" s="58">
        <v>42552</v>
      </c>
      <c r="B269" s="49">
        <v>415041.3</v>
      </c>
      <c r="C269" s="49">
        <v>57584.3</v>
      </c>
      <c r="D269" s="49">
        <v>6898.2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workbookViewId="0">
      <selection activeCell="M4" sqref="M4"/>
    </sheetView>
  </sheetViews>
  <sheetFormatPr defaultRowHeight="15" x14ac:dyDescent="0.25"/>
  <cols>
    <col min="1" max="1" width="8.7109375" style="3"/>
    <col min="2" max="2" width="18.85546875" style="24" customWidth="1"/>
    <col min="3" max="3" width="18.85546875" customWidth="1"/>
    <col min="4" max="13" width="18.85546875" style="24" customWidth="1"/>
    <col min="14" max="14" width="18.85546875" customWidth="1"/>
  </cols>
  <sheetData>
    <row r="1" spans="1:14" s="31" customFormat="1" ht="30" x14ac:dyDescent="0.25">
      <c r="A1" s="63"/>
      <c r="B1" s="64" t="s">
        <v>79</v>
      </c>
      <c r="C1" s="64" t="s">
        <v>80</v>
      </c>
      <c r="D1" s="65" t="s">
        <v>81</v>
      </c>
      <c r="E1" s="65" t="s">
        <v>82</v>
      </c>
      <c r="F1" s="65" t="s">
        <v>83</v>
      </c>
      <c r="G1" s="65" t="s">
        <v>84</v>
      </c>
      <c r="H1" s="65" t="s">
        <v>85</v>
      </c>
      <c r="I1" s="65" t="s">
        <v>86</v>
      </c>
      <c r="J1" s="66" t="s">
        <v>87</v>
      </c>
      <c r="K1" s="12" t="s">
        <v>21</v>
      </c>
      <c r="L1" s="12" t="s">
        <v>22</v>
      </c>
      <c r="M1" s="12" t="s">
        <v>23</v>
      </c>
    </row>
    <row r="2" spans="1:14" x14ac:dyDescent="0.25">
      <c r="A2" s="3" t="s">
        <v>88</v>
      </c>
      <c r="B2" s="24" t="s">
        <v>89</v>
      </c>
      <c r="C2" t="s">
        <v>89</v>
      </c>
      <c r="D2" s="24" t="s">
        <v>90</v>
      </c>
      <c r="E2" s="24" t="s">
        <v>90</v>
      </c>
      <c r="F2" s="24" t="s">
        <v>90</v>
      </c>
      <c r="G2" s="24" t="s">
        <v>90</v>
      </c>
      <c r="H2" s="24" t="s">
        <v>90</v>
      </c>
      <c r="I2" s="24" t="s">
        <v>90</v>
      </c>
      <c r="J2" s="24" t="s">
        <v>90</v>
      </c>
      <c r="K2" s="24" t="s">
        <v>91</v>
      </c>
      <c r="M2" s="24" t="s">
        <v>91</v>
      </c>
    </row>
    <row r="3" spans="1:14" x14ac:dyDescent="0.25">
      <c r="A3" s="3">
        <v>1993</v>
      </c>
      <c r="B3" s="1">
        <v>9.7515305553435905</v>
      </c>
      <c r="C3" s="67">
        <v>-12.195198685512571</v>
      </c>
      <c r="D3" s="68"/>
      <c r="E3" s="68"/>
      <c r="F3" s="68"/>
      <c r="G3" s="68"/>
      <c r="H3" s="68"/>
      <c r="I3" s="68"/>
      <c r="J3" s="68"/>
      <c r="K3" s="68"/>
      <c r="L3" s="16">
        <v>2.95165696638507</v>
      </c>
      <c r="M3" s="68"/>
      <c r="N3" s="69"/>
    </row>
    <row r="4" spans="1:14" x14ac:dyDescent="0.25">
      <c r="A4" s="3">
        <v>1994</v>
      </c>
      <c r="B4" s="21">
        <v>6.9657781390841604</v>
      </c>
      <c r="C4" s="70">
        <v>10.225206062464945</v>
      </c>
      <c r="D4" s="71">
        <v>16.466666666666701</v>
      </c>
      <c r="E4" s="71">
        <v>14.0975</v>
      </c>
      <c r="F4" s="71">
        <v>5.3816666666666704</v>
      </c>
      <c r="G4" s="71">
        <v>15.029166666666701</v>
      </c>
      <c r="H4" s="71">
        <v>19.3</v>
      </c>
      <c r="I4" s="71">
        <f>H4-B4</f>
        <v>12.334221860915839</v>
      </c>
      <c r="J4" s="71" t="s">
        <v>92</v>
      </c>
      <c r="K4" s="72">
        <v>5.31</v>
      </c>
      <c r="L4" s="73">
        <v>2.60744159215482</v>
      </c>
      <c r="M4" s="23">
        <f>K4-L4</f>
        <v>2.7025584078451796</v>
      </c>
      <c r="N4" s="69"/>
    </row>
    <row r="5" spans="1:14" x14ac:dyDescent="0.25">
      <c r="A5" s="3">
        <v>1995</v>
      </c>
      <c r="B5" s="1">
        <v>34.999275001207899</v>
      </c>
      <c r="C5" s="67">
        <v>21.167066154964427</v>
      </c>
      <c r="D5" s="74">
        <v>60.9241666666667</v>
      </c>
      <c r="E5" s="74">
        <v>48.438333333333297</v>
      </c>
      <c r="F5" s="74">
        <v>6.66916666666667</v>
      </c>
      <c r="G5" s="74">
        <v>39.822499999999998</v>
      </c>
      <c r="H5" s="74">
        <v>59.4316666666667</v>
      </c>
      <c r="I5" s="75">
        <f t="shared" ref="I5:I23" si="0">H5-B5</f>
        <v>24.432391665458802</v>
      </c>
      <c r="J5" s="74">
        <v>51.743333333333297</v>
      </c>
      <c r="K5" s="68"/>
      <c r="L5" s="16">
        <v>2.8054196885363698</v>
      </c>
      <c r="M5" s="68"/>
      <c r="N5" s="69"/>
    </row>
    <row r="6" spans="1:14" x14ac:dyDescent="0.25">
      <c r="A6" s="3">
        <v>1996</v>
      </c>
      <c r="B6" s="1">
        <v>34.377658188857701</v>
      </c>
      <c r="C6" s="67">
        <v>5.5215691851523276</v>
      </c>
      <c r="D6" s="74">
        <v>33.606666666666698</v>
      </c>
      <c r="E6" s="74">
        <v>31.391666666666701</v>
      </c>
      <c r="F6" s="74">
        <v>6.5766666666666698</v>
      </c>
      <c r="G6" s="74">
        <v>26.404166666666701</v>
      </c>
      <c r="H6" s="74">
        <v>36.385833333333302</v>
      </c>
      <c r="I6" s="75">
        <f t="shared" si="0"/>
        <v>2.0081751444756009</v>
      </c>
      <c r="J6" s="74">
        <v>32.81</v>
      </c>
      <c r="K6" s="68"/>
      <c r="L6" s="16">
        <v>2.9312041999345899</v>
      </c>
      <c r="M6" s="68"/>
      <c r="N6" s="69"/>
    </row>
    <row r="7" spans="1:14" x14ac:dyDescent="0.25">
      <c r="A7" s="3">
        <v>1997</v>
      </c>
      <c r="B7" s="1">
        <v>20.626484328704201</v>
      </c>
      <c r="C7" s="67">
        <v>3.685262528298229</v>
      </c>
      <c r="D7" s="74">
        <v>21.908333333333299</v>
      </c>
      <c r="E7" s="74">
        <v>19.802499999999998</v>
      </c>
      <c r="F7" s="74">
        <v>7.57</v>
      </c>
      <c r="G7" s="74">
        <v>16.363333333333301</v>
      </c>
      <c r="H7" s="74">
        <v>22.14</v>
      </c>
      <c r="I7" s="75">
        <f t="shared" si="0"/>
        <v>1.5135156712957993</v>
      </c>
      <c r="J7" s="74">
        <v>21.44</v>
      </c>
      <c r="K7" s="68"/>
      <c r="L7" s="16">
        <v>2.3376899373076099</v>
      </c>
      <c r="M7" s="68"/>
      <c r="N7" s="69"/>
    </row>
    <row r="8" spans="1:14" x14ac:dyDescent="0.25">
      <c r="A8" s="3">
        <v>1998</v>
      </c>
      <c r="B8" s="1">
        <v>15.9279950341401</v>
      </c>
      <c r="C8" s="67">
        <v>9.7678698907341808</v>
      </c>
      <c r="D8" s="74">
        <v>26.890833333333301</v>
      </c>
      <c r="E8" s="74">
        <v>24.761666666666699</v>
      </c>
      <c r="F8" s="74">
        <v>6.38</v>
      </c>
      <c r="G8" s="74">
        <v>15.454166666666699</v>
      </c>
      <c r="H8" s="74">
        <v>26.358333333333299</v>
      </c>
      <c r="I8" s="75">
        <f t="shared" si="0"/>
        <v>10.430338299193199</v>
      </c>
      <c r="J8" s="74" t="s">
        <v>92</v>
      </c>
      <c r="K8" s="68"/>
      <c r="L8" s="16">
        <v>1.55227909874323</v>
      </c>
      <c r="M8" s="68"/>
      <c r="N8" s="69"/>
    </row>
    <row r="9" spans="1:14" x14ac:dyDescent="0.25">
      <c r="A9" s="3">
        <v>1999</v>
      </c>
      <c r="B9" s="1">
        <v>16.585605094034999</v>
      </c>
      <c r="C9" s="67">
        <v>5.1766180593038928</v>
      </c>
      <c r="D9" s="74">
        <v>24.100024999999999</v>
      </c>
      <c r="E9" s="74">
        <v>21.410833333333301</v>
      </c>
      <c r="F9" s="74">
        <v>5.8478000000000003</v>
      </c>
      <c r="G9" s="74">
        <v>11.6016666666667</v>
      </c>
      <c r="H9" s="74">
        <v>23.7425</v>
      </c>
      <c r="I9" s="75">
        <f t="shared" si="0"/>
        <v>7.1568949059650002</v>
      </c>
      <c r="J9" s="74">
        <v>20.113825163398701</v>
      </c>
      <c r="K9" s="68"/>
      <c r="L9" s="16">
        <v>2.1880271969737701</v>
      </c>
      <c r="M9" s="68"/>
      <c r="N9" s="69"/>
    </row>
    <row r="10" spans="1:14" x14ac:dyDescent="0.25">
      <c r="A10" s="3">
        <v>2000</v>
      </c>
      <c r="B10" s="1">
        <v>9.49501913873587</v>
      </c>
      <c r="C10" s="67">
        <v>5.5142842187406185</v>
      </c>
      <c r="D10" s="74">
        <v>16.958535000000001</v>
      </c>
      <c r="E10" s="74">
        <v>15.2441666666667</v>
      </c>
      <c r="F10" s="74">
        <v>4.8609166666666699</v>
      </c>
      <c r="G10" s="74">
        <v>8.2566666666666695</v>
      </c>
      <c r="H10" s="74">
        <v>16.928333333333299</v>
      </c>
      <c r="I10" s="75">
        <f t="shared" si="0"/>
        <v>7.433314194597429</v>
      </c>
      <c r="J10" s="74">
        <v>15.8091666666667</v>
      </c>
      <c r="K10" s="68"/>
      <c r="L10" s="16">
        <v>3.3768572714993401</v>
      </c>
      <c r="M10" s="68"/>
      <c r="N10" s="69"/>
    </row>
    <row r="11" spans="1:14" x14ac:dyDescent="0.25">
      <c r="A11" s="3">
        <v>2001</v>
      </c>
      <c r="B11" s="1">
        <v>6.3625003483595499</v>
      </c>
      <c r="C11" s="67">
        <v>7.0433328559606059</v>
      </c>
      <c r="D11" s="74">
        <v>12.885706521739101</v>
      </c>
      <c r="E11" s="74">
        <v>11.3058333333333</v>
      </c>
      <c r="F11" s="74">
        <v>3.257225</v>
      </c>
      <c r="G11" s="74">
        <v>6.2341666666666704</v>
      </c>
      <c r="H11" s="74">
        <v>12.795</v>
      </c>
      <c r="I11" s="75">
        <f t="shared" si="0"/>
        <v>6.43249965164045</v>
      </c>
      <c r="J11" s="74">
        <v>10.28</v>
      </c>
      <c r="K11" s="68"/>
      <c r="L11" s="16">
        <v>2.82617111885425</v>
      </c>
      <c r="M11" s="68"/>
      <c r="N11" s="69"/>
    </row>
    <row r="12" spans="1:14" x14ac:dyDescent="0.25">
      <c r="A12" s="3">
        <v>2002</v>
      </c>
      <c r="B12" s="1">
        <v>5.0310895308628503</v>
      </c>
      <c r="C12" s="67">
        <v>2.4505365838556292</v>
      </c>
      <c r="D12" s="74">
        <v>8.1671916666666693</v>
      </c>
      <c r="E12" s="74">
        <v>7.085</v>
      </c>
      <c r="F12" s="74">
        <v>2.0012666666666701</v>
      </c>
      <c r="G12" s="74">
        <v>3.7574999999999998</v>
      </c>
      <c r="H12" s="74">
        <v>8.2108333333333405</v>
      </c>
      <c r="I12" s="75">
        <f t="shared" si="0"/>
        <v>3.1797438024704903</v>
      </c>
      <c r="J12" s="74">
        <v>10.125</v>
      </c>
      <c r="K12" s="68"/>
      <c r="L12" s="16">
        <v>1.5860316265058301</v>
      </c>
      <c r="M12" s="68"/>
      <c r="N12" s="69"/>
    </row>
    <row r="13" spans="1:14" x14ac:dyDescent="0.25">
      <c r="A13" s="3">
        <v>2003</v>
      </c>
      <c r="B13" s="1">
        <v>4.548137924153</v>
      </c>
      <c r="C13" s="67">
        <v>0.99725857957551278</v>
      </c>
      <c r="D13" s="74">
        <v>6.8304999999999998</v>
      </c>
      <c r="E13" s="74">
        <v>6.2249999999999996</v>
      </c>
      <c r="F13" s="74">
        <v>1.7177750000000001</v>
      </c>
      <c r="G13" s="74">
        <v>3.0858333333333299</v>
      </c>
      <c r="H13" s="74">
        <v>7.0225</v>
      </c>
      <c r="I13" s="75">
        <f t="shared" si="0"/>
        <v>2.474362075847</v>
      </c>
      <c r="J13" s="74">
        <v>8.9816666666666691</v>
      </c>
      <c r="K13" s="68"/>
      <c r="L13" s="16">
        <v>2.27009497336112</v>
      </c>
      <c r="M13" s="68"/>
      <c r="N13" s="69"/>
    </row>
    <row r="14" spans="1:14" x14ac:dyDescent="0.25">
      <c r="A14" s="3">
        <v>2004</v>
      </c>
      <c r="B14" s="1">
        <v>4.6882828716627198</v>
      </c>
      <c r="C14" s="67">
        <v>-0.80543591324109365</v>
      </c>
      <c r="D14" s="74">
        <v>7.1458333333333304</v>
      </c>
      <c r="E14" s="74">
        <v>6.8150000000000004</v>
      </c>
      <c r="F14" s="74">
        <v>1.4166666666666701</v>
      </c>
      <c r="G14" s="74">
        <v>2.6949999999999998</v>
      </c>
      <c r="H14" s="74">
        <v>7.4383333333333299</v>
      </c>
      <c r="I14" s="75">
        <f t="shared" si="0"/>
        <v>2.7500504616706101</v>
      </c>
      <c r="J14" s="74">
        <v>9.5383333333333304</v>
      </c>
      <c r="K14" s="68"/>
      <c r="L14" s="16">
        <v>2.67723669309173</v>
      </c>
      <c r="M14" s="68"/>
      <c r="N14" s="69"/>
    </row>
    <row r="15" spans="1:14" x14ac:dyDescent="0.25">
      <c r="A15" s="3">
        <v>2005</v>
      </c>
      <c r="B15" s="1">
        <v>3.988060735576</v>
      </c>
      <c r="C15" s="67">
        <v>4.0660200971934453</v>
      </c>
      <c r="D15" s="74">
        <v>9.5908333333333307</v>
      </c>
      <c r="E15" s="74">
        <v>9.2025000000000006</v>
      </c>
      <c r="F15" s="74">
        <v>0.9325</v>
      </c>
      <c r="G15" s="74">
        <v>3.4566666666666701</v>
      </c>
      <c r="H15" s="74">
        <v>9.6950000000000003</v>
      </c>
      <c r="I15" s="75">
        <f t="shared" si="0"/>
        <v>5.7069392644240002</v>
      </c>
      <c r="J15" s="74">
        <v>9.4175000000000004</v>
      </c>
      <c r="K15" s="68"/>
      <c r="L15" s="16">
        <v>3.3927468454954699</v>
      </c>
      <c r="M15" s="68"/>
      <c r="N15" s="69"/>
    </row>
    <row r="16" spans="1:14" x14ac:dyDescent="0.25">
      <c r="A16" s="3">
        <v>2006</v>
      </c>
      <c r="B16" s="1">
        <v>3.6294632257593502</v>
      </c>
      <c r="C16" s="67">
        <v>1.251543658257954</v>
      </c>
      <c r="D16" s="74">
        <v>7.5075000000000003</v>
      </c>
      <c r="E16" s="74">
        <v>7.1933333333333298</v>
      </c>
      <c r="F16" s="74">
        <v>0.93</v>
      </c>
      <c r="G16" s="74">
        <v>3.29666666666667</v>
      </c>
      <c r="H16" s="74">
        <v>7.5118347806232197</v>
      </c>
      <c r="I16" s="75">
        <f t="shared" si="0"/>
        <v>3.8823715548638695</v>
      </c>
      <c r="J16" s="74">
        <v>8.3883333333333301</v>
      </c>
      <c r="K16" s="68"/>
      <c r="L16" s="16">
        <v>3.2259441007040799</v>
      </c>
      <c r="M16" s="68"/>
      <c r="N16" s="69"/>
    </row>
    <row r="17" spans="1:14" x14ac:dyDescent="0.25">
      <c r="A17" s="3">
        <v>2007</v>
      </c>
      <c r="B17" s="1">
        <v>3.9668496291170001</v>
      </c>
      <c r="C17" s="67">
        <v>2.4166391204832136</v>
      </c>
      <c r="D17" s="74">
        <v>7.6583333333333297</v>
      </c>
      <c r="E17" s="74">
        <v>7.1875</v>
      </c>
      <c r="F17" s="74">
        <v>1.1141666666666701</v>
      </c>
      <c r="G17" s="74">
        <v>3.2050000000000001</v>
      </c>
      <c r="H17" s="74">
        <v>7.5608333333333304</v>
      </c>
      <c r="I17" s="75">
        <f t="shared" si="0"/>
        <v>3.5939837042163303</v>
      </c>
      <c r="J17" s="74">
        <v>7.7933333333333303</v>
      </c>
      <c r="K17" s="68"/>
      <c r="L17" s="16">
        <v>2.8526724815013602</v>
      </c>
      <c r="M17" s="68"/>
      <c r="N17" s="69"/>
    </row>
    <row r="18" spans="1:14" x14ac:dyDescent="0.25">
      <c r="A18" s="3">
        <v>2008</v>
      </c>
      <c r="B18" s="1">
        <v>5.1249816921346296</v>
      </c>
      <c r="C18" s="67">
        <v>2.5513992000760477</v>
      </c>
      <c r="D18" s="74">
        <v>8.2758333333333294</v>
      </c>
      <c r="E18" s="74">
        <v>7.6825000000000001</v>
      </c>
      <c r="F18" s="74">
        <v>1.11666666666667</v>
      </c>
      <c r="G18" s="74">
        <v>3.0425</v>
      </c>
      <c r="H18" s="74">
        <v>8.7057678566322494</v>
      </c>
      <c r="I18" s="75">
        <f t="shared" si="0"/>
        <v>3.5807861644976198</v>
      </c>
      <c r="J18" s="74">
        <v>8.3125</v>
      </c>
      <c r="K18" s="68"/>
      <c r="L18" s="16">
        <v>3.8391002966509999</v>
      </c>
      <c r="M18" s="68"/>
      <c r="N18" s="69"/>
    </row>
    <row r="19" spans="1:14" x14ac:dyDescent="0.25">
      <c r="A19" s="3">
        <v>2009</v>
      </c>
      <c r="B19" s="1">
        <v>5.2973571265475501</v>
      </c>
      <c r="C19" s="67">
        <v>3.4163955524855538</v>
      </c>
      <c r="D19" s="74">
        <v>5.93333333333333</v>
      </c>
      <c r="E19" s="74">
        <v>5.4283333333333301</v>
      </c>
      <c r="F19" s="74">
        <v>1.1174999999999999</v>
      </c>
      <c r="G19" s="74">
        <v>2.0108333333333301</v>
      </c>
      <c r="H19" s="74">
        <v>7.0741666666666703</v>
      </c>
      <c r="I19" s="75">
        <f t="shared" si="0"/>
        <v>1.7768095401191202</v>
      </c>
      <c r="J19" s="74">
        <v>7.9637500000000001</v>
      </c>
      <c r="K19" s="68"/>
      <c r="L19" s="16">
        <v>-0.35554626629972103</v>
      </c>
      <c r="M19" s="68"/>
      <c r="N19" s="69"/>
    </row>
    <row r="20" spans="1:14" x14ac:dyDescent="0.25">
      <c r="A20" s="3">
        <v>2010</v>
      </c>
      <c r="B20" s="1">
        <v>4.1567278371760601</v>
      </c>
      <c r="C20" s="67">
        <v>0.76710275232633274</v>
      </c>
      <c r="D20" s="74">
        <v>4.91</v>
      </c>
      <c r="E20" s="74">
        <v>4.4024999999999999</v>
      </c>
      <c r="F20" s="74">
        <v>1.0208333333333299</v>
      </c>
      <c r="G20" s="74">
        <v>1.2124999999999999</v>
      </c>
      <c r="H20" s="74">
        <v>5.2866666666666697</v>
      </c>
      <c r="I20" s="75">
        <f t="shared" si="0"/>
        <v>1.1299388294906096</v>
      </c>
      <c r="J20" s="74">
        <v>7.1087499999999997</v>
      </c>
      <c r="K20" s="68"/>
      <c r="L20" s="16">
        <v>1.64004344238988</v>
      </c>
      <c r="M20" s="68"/>
      <c r="N20" s="69"/>
    </row>
    <row r="21" spans="1:14" x14ac:dyDescent="0.25">
      <c r="A21" s="3">
        <v>2011</v>
      </c>
      <c r="B21" s="1">
        <v>3.4073796167124901</v>
      </c>
      <c r="C21" s="67">
        <v>-0.35335057134163222</v>
      </c>
      <c r="D21" s="74">
        <v>4.8241666666666703</v>
      </c>
      <c r="E21" s="74">
        <v>4.24</v>
      </c>
      <c r="F21" s="74">
        <v>0.66249999999999998</v>
      </c>
      <c r="G21" s="74">
        <v>0.95583333333333298</v>
      </c>
      <c r="H21" s="74">
        <v>4.9158333333333299</v>
      </c>
      <c r="I21" s="75">
        <f t="shared" si="0"/>
        <v>1.5084537166208398</v>
      </c>
      <c r="J21" s="74">
        <v>6.6528571428571404</v>
      </c>
      <c r="K21" s="68"/>
      <c r="L21" s="16">
        <v>3.1568415686222102</v>
      </c>
      <c r="M21" s="68"/>
      <c r="N21" s="69"/>
    </row>
    <row r="22" spans="1:14" x14ac:dyDescent="0.25">
      <c r="A22" s="3">
        <v>2012</v>
      </c>
      <c r="B22" s="1">
        <v>4.1115085455747398</v>
      </c>
      <c r="C22" s="67">
        <v>1.4318100388245953</v>
      </c>
      <c r="D22" s="74">
        <v>4.7891666666666701</v>
      </c>
      <c r="E22" s="74">
        <v>4.2374999999999998</v>
      </c>
      <c r="F22" s="74">
        <v>1.5475000000000001</v>
      </c>
      <c r="G22" s="74">
        <v>1.0816666666666701</v>
      </c>
      <c r="H22" s="74">
        <v>4.7308333333333303</v>
      </c>
      <c r="I22" s="75">
        <f t="shared" si="0"/>
        <v>0.61932478775859057</v>
      </c>
      <c r="J22" s="74">
        <v>5.5983333333333301</v>
      </c>
      <c r="K22" s="68"/>
      <c r="L22" s="16">
        <v>2.0693372652606001</v>
      </c>
      <c r="M22" s="68"/>
      <c r="N22" s="69"/>
    </row>
    <row r="23" spans="1:14" x14ac:dyDescent="0.25">
      <c r="A23" s="3">
        <v>2013</v>
      </c>
      <c r="B23" s="1">
        <v>3.8063898234319802</v>
      </c>
      <c r="C23" s="67">
        <v>2.4437012022894429</v>
      </c>
      <c r="D23" s="74">
        <v>4.2816666666666698</v>
      </c>
      <c r="E23" s="74">
        <v>3.7533333333333299</v>
      </c>
      <c r="F23" s="74">
        <v>2.2850000000000001</v>
      </c>
      <c r="G23" s="74">
        <v>1.3316666666666701</v>
      </c>
      <c r="H23" s="74">
        <v>4.2483333333333304</v>
      </c>
      <c r="I23" s="75">
        <f t="shared" si="0"/>
        <v>0.44194350990135023</v>
      </c>
      <c r="J23" s="74">
        <v>5.6775000000000002</v>
      </c>
      <c r="K23" s="68"/>
      <c r="L23" s="16">
        <v>1.4648326556268301</v>
      </c>
      <c r="M23" s="68"/>
      <c r="N23" s="69"/>
    </row>
    <row r="24" spans="1:14" x14ac:dyDescent="0.25">
      <c r="A24" s="3">
        <v>2014</v>
      </c>
      <c r="B24" s="1">
        <v>4.0186172019105797</v>
      </c>
      <c r="C24" s="67">
        <v>-1.0871218441912949</v>
      </c>
      <c r="D24" s="68"/>
      <c r="E24" s="68"/>
      <c r="F24" s="68"/>
      <c r="G24" s="68"/>
      <c r="H24" s="68"/>
      <c r="I24" s="68"/>
      <c r="J24" s="68"/>
      <c r="K24" s="68"/>
      <c r="L24" s="16">
        <v>1.62222297740851</v>
      </c>
      <c r="M24" s="68"/>
      <c r="N24" s="69"/>
    </row>
    <row r="25" spans="1:14" x14ac:dyDescent="0.25">
      <c r="A25" s="3">
        <v>2015</v>
      </c>
      <c r="B25" s="1">
        <v>2.7206412625697398</v>
      </c>
      <c r="C25" s="67">
        <v>0.88640248475257222</v>
      </c>
      <c r="D25" s="68"/>
      <c r="E25" s="68"/>
      <c r="F25" s="68"/>
      <c r="G25" s="68"/>
      <c r="H25" s="68"/>
      <c r="I25" s="68"/>
      <c r="J25" s="68"/>
      <c r="K25" s="68"/>
      <c r="L25" s="16">
        <v>0.11862713555231701</v>
      </c>
      <c r="M25" s="68"/>
      <c r="N25" s="69"/>
    </row>
    <row r="26" spans="1:14" x14ac:dyDescent="0.25">
      <c r="B26" s="67"/>
      <c r="C26" s="67"/>
      <c r="D26" s="68"/>
      <c r="E26" s="68"/>
      <c r="F26" s="68"/>
      <c r="G26" s="68"/>
      <c r="H26" s="68"/>
      <c r="I26" s="68"/>
      <c r="J26" s="68"/>
      <c r="K26" s="68"/>
      <c r="L26" s="68"/>
      <c r="M26" s="68"/>
      <c r="N26" s="69"/>
    </row>
    <row r="27" spans="1:14" x14ac:dyDescent="0.25">
      <c r="B27" s="68"/>
      <c r="C27" s="69"/>
      <c r="D27" s="68"/>
      <c r="E27" s="68"/>
      <c r="F27" s="68"/>
      <c r="G27" s="68"/>
      <c r="H27" s="68"/>
      <c r="I27" s="68"/>
      <c r="J27" s="68"/>
      <c r="K27" s="68"/>
      <c r="L27" s="68"/>
      <c r="M27" s="68"/>
      <c r="N27" s="69"/>
    </row>
    <row r="29" spans="1:14" x14ac:dyDescent="0.25">
      <c r="C29" t="s">
        <v>93</v>
      </c>
    </row>
    <row r="30" spans="1:14" x14ac:dyDescent="0.25">
      <c r="C30" s="76" t="s">
        <v>94</v>
      </c>
    </row>
    <row r="31" spans="1:14" x14ac:dyDescent="0.25">
      <c r="C31" t="s">
        <v>95</v>
      </c>
    </row>
    <row r="32" spans="1:14" x14ac:dyDescent="0.25">
      <c r="C32" s="134" t="s">
        <v>96</v>
      </c>
    </row>
    <row r="33" spans="3:6" x14ac:dyDescent="0.25">
      <c r="C33" t="s">
        <v>97</v>
      </c>
    </row>
    <row r="34" spans="3:6" x14ac:dyDescent="0.25">
      <c r="C34" t="s">
        <v>98</v>
      </c>
    </row>
    <row r="35" spans="3:6" x14ac:dyDescent="0.25">
      <c r="C35" t="s">
        <v>99</v>
      </c>
    </row>
    <row r="37" spans="3:6" x14ac:dyDescent="0.25">
      <c r="C37" t="s">
        <v>100</v>
      </c>
      <c r="E37" s="24">
        <v>500</v>
      </c>
      <c r="F37" s="120"/>
    </row>
  </sheetData>
  <hyperlinks>
    <hyperlink ref="C3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6"/>
  <sheetViews>
    <sheetView workbookViewId="0">
      <selection activeCell="H18" sqref="H18"/>
    </sheetView>
  </sheetViews>
  <sheetFormatPr defaultRowHeight="15" x14ac:dyDescent="0.25"/>
  <cols>
    <col min="1" max="1" width="14.7109375" bestFit="1" customWidth="1"/>
  </cols>
  <sheetData>
    <row r="1" spans="1:45" x14ac:dyDescent="0.25">
      <c r="AE1" s="123"/>
      <c r="AF1" s="131"/>
      <c r="AG1" s="131"/>
      <c r="AH1" s="131"/>
      <c r="AI1" s="131"/>
      <c r="AJ1" s="131"/>
      <c r="AK1" s="131"/>
      <c r="AL1" s="131"/>
      <c r="AM1" s="131"/>
      <c r="AN1" s="131"/>
      <c r="AO1" s="131"/>
      <c r="AP1" s="131"/>
      <c r="AQ1" s="131"/>
      <c r="AR1" s="131"/>
      <c r="AS1" s="131"/>
    </row>
    <row r="2" spans="1:45" x14ac:dyDescent="0.25">
      <c r="B2" t="s">
        <v>176</v>
      </c>
      <c r="AE2" s="123"/>
      <c r="AF2" s="123"/>
      <c r="AG2" s="123"/>
      <c r="AH2" s="123"/>
      <c r="AI2" s="123"/>
      <c r="AJ2" s="123"/>
      <c r="AK2" s="123"/>
      <c r="AL2" s="123"/>
      <c r="AM2" s="123"/>
      <c r="AN2" s="123"/>
      <c r="AO2" s="123"/>
      <c r="AP2" s="123"/>
      <c r="AQ2" s="123"/>
      <c r="AR2" s="123"/>
      <c r="AS2" s="123"/>
    </row>
    <row r="3" spans="1:45" x14ac:dyDescent="0.25">
      <c r="A3" t="s">
        <v>177</v>
      </c>
      <c r="B3">
        <v>311</v>
      </c>
      <c r="C3">
        <v>312</v>
      </c>
      <c r="D3">
        <v>313</v>
      </c>
      <c r="E3">
        <v>314</v>
      </c>
      <c r="F3">
        <v>321</v>
      </c>
      <c r="G3">
        <v>322</v>
      </c>
      <c r="H3">
        <v>323</v>
      </c>
      <c r="I3">
        <v>324</v>
      </c>
      <c r="J3">
        <v>331</v>
      </c>
      <c r="K3">
        <v>332</v>
      </c>
      <c r="L3">
        <v>341</v>
      </c>
      <c r="M3">
        <v>342</v>
      </c>
      <c r="N3">
        <v>351</v>
      </c>
      <c r="O3">
        <v>352</v>
      </c>
      <c r="P3">
        <v>354</v>
      </c>
      <c r="Q3">
        <v>355</v>
      </c>
      <c r="R3">
        <v>356</v>
      </c>
      <c r="S3">
        <v>361</v>
      </c>
      <c r="T3">
        <v>362</v>
      </c>
      <c r="U3">
        <v>369</v>
      </c>
      <c r="V3">
        <v>371</v>
      </c>
      <c r="W3">
        <v>372</v>
      </c>
      <c r="X3">
        <v>381</v>
      </c>
      <c r="Y3">
        <v>382</v>
      </c>
      <c r="Z3">
        <v>383</v>
      </c>
      <c r="AA3">
        <v>384</v>
      </c>
      <c r="AB3">
        <v>385</v>
      </c>
      <c r="AC3">
        <v>390</v>
      </c>
      <c r="AE3" s="123"/>
      <c r="AF3" s="128"/>
      <c r="AG3" s="128"/>
      <c r="AH3" s="128"/>
      <c r="AI3" s="128"/>
      <c r="AJ3" s="128"/>
      <c r="AK3" s="128"/>
      <c r="AL3" s="128"/>
      <c r="AM3" s="128"/>
      <c r="AN3" s="128"/>
      <c r="AO3" s="128"/>
      <c r="AP3" s="128"/>
      <c r="AQ3" s="128"/>
      <c r="AR3" s="128"/>
      <c r="AS3" s="128"/>
    </row>
    <row r="4" spans="1:45" x14ac:dyDescent="0.25">
      <c r="A4" t="s">
        <v>178</v>
      </c>
      <c r="B4" s="129">
        <v>559</v>
      </c>
      <c r="C4" s="129">
        <v>175</v>
      </c>
      <c r="D4" s="129">
        <v>146</v>
      </c>
      <c r="E4" s="129">
        <v>7</v>
      </c>
      <c r="F4" s="129">
        <v>376</v>
      </c>
      <c r="G4" s="129">
        <v>201</v>
      </c>
      <c r="H4" s="129">
        <v>92</v>
      </c>
      <c r="I4" s="129">
        <v>97</v>
      </c>
      <c r="J4" s="129">
        <v>82</v>
      </c>
      <c r="K4" s="129">
        <v>95</v>
      </c>
      <c r="L4" s="129">
        <v>188</v>
      </c>
      <c r="M4" s="129">
        <v>196</v>
      </c>
      <c r="N4" s="129">
        <v>180</v>
      </c>
      <c r="O4" s="129">
        <v>313</v>
      </c>
      <c r="P4" s="129">
        <v>37</v>
      </c>
      <c r="Q4" s="129">
        <v>85</v>
      </c>
      <c r="R4" s="129">
        <v>361</v>
      </c>
      <c r="S4" s="129">
        <v>53</v>
      </c>
      <c r="T4" s="129">
        <v>51</v>
      </c>
      <c r="U4" s="129">
        <v>237</v>
      </c>
      <c r="V4" s="129">
        <v>74</v>
      </c>
      <c r="W4" s="129">
        <v>38</v>
      </c>
      <c r="X4" s="129">
        <v>381</v>
      </c>
      <c r="Y4" s="129">
        <v>252</v>
      </c>
      <c r="Z4" s="129">
        <v>186</v>
      </c>
      <c r="AA4" s="129">
        <v>225</v>
      </c>
      <c r="AB4" s="129">
        <v>39</v>
      </c>
      <c r="AC4" s="129">
        <v>53</v>
      </c>
      <c r="AE4" s="123"/>
      <c r="AF4" s="131"/>
      <c r="AG4" s="131"/>
      <c r="AH4" s="131"/>
      <c r="AI4" s="131"/>
      <c r="AJ4" s="131"/>
      <c r="AK4" s="131"/>
      <c r="AL4" s="131"/>
      <c r="AM4" s="131"/>
      <c r="AN4" s="131"/>
      <c r="AO4" s="131"/>
      <c r="AP4" s="131"/>
      <c r="AQ4" s="131"/>
      <c r="AR4" s="131"/>
      <c r="AS4" s="131"/>
    </row>
    <row r="5" spans="1:45" x14ac:dyDescent="0.25">
      <c r="A5" t="s">
        <v>179</v>
      </c>
      <c r="B5" s="16">
        <v>1.7427684158569525</v>
      </c>
      <c r="C5" s="16">
        <v>1.6138955316499635</v>
      </c>
      <c r="D5" s="16">
        <v>1.7659649680763387</v>
      </c>
      <c r="E5" s="16">
        <v>1.9476308859039291</v>
      </c>
      <c r="F5" s="16">
        <v>2.2026529875315228</v>
      </c>
      <c r="G5" s="16">
        <v>2.7107845567760633</v>
      </c>
      <c r="H5" s="16">
        <v>1.8898785869415595</v>
      </c>
      <c r="I5" s="16">
        <v>1.5928755659167051</v>
      </c>
      <c r="J5" s="16">
        <v>1.9400934220827228</v>
      </c>
      <c r="K5" s="16">
        <v>1.6201542542467999</v>
      </c>
      <c r="L5" s="16">
        <v>4.0248134606725952</v>
      </c>
      <c r="M5" s="16">
        <v>1.5836983481974389</v>
      </c>
      <c r="N5" s="16">
        <v>2.0316465506372441</v>
      </c>
      <c r="O5" s="16">
        <v>1.6225295250727689</v>
      </c>
      <c r="P5" s="16">
        <v>1.630955113064211</v>
      </c>
      <c r="Q5" s="16">
        <v>2.1397427890927818</v>
      </c>
      <c r="R5" s="16">
        <v>1.3049712459803895</v>
      </c>
      <c r="S5" s="16">
        <v>1.4672654831412919</v>
      </c>
      <c r="T5" s="16">
        <v>1.46377703210345</v>
      </c>
      <c r="U5" s="16">
        <v>2.9429903210519535</v>
      </c>
      <c r="V5" s="16">
        <v>3.2570723784798106</v>
      </c>
      <c r="W5" s="16">
        <v>2.6940620322114017</v>
      </c>
      <c r="X5" s="16">
        <v>2.5416685959729377</v>
      </c>
      <c r="Y5" s="16">
        <v>1.7539524825833326</v>
      </c>
      <c r="Z5" s="16">
        <v>1.6091186360795642</v>
      </c>
      <c r="AA5" s="16">
        <v>1.8308037817897826</v>
      </c>
      <c r="AB5" s="16">
        <v>1.1306007154852484</v>
      </c>
      <c r="AC5" s="16">
        <v>1.7681259004326217</v>
      </c>
      <c r="AE5" s="123"/>
      <c r="AF5" s="123"/>
      <c r="AG5" s="123"/>
      <c r="AH5" s="123"/>
      <c r="AI5" s="123"/>
      <c r="AJ5" s="123"/>
      <c r="AK5" s="123"/>
      <c r="AL5" s="123"/>
      <c r="AM5" s="123"/>
      <c r="AN5" s="123"/>
      <c r="AO5" s="123"/>
      <c r="AP5" s="123"/>
      <c r="AQ5" s="123"/>
      <c r="AR5" s="123"/>
      <c r="AS5" s="123"/>
    </row>
    <row r="6" spans="1:45" x14ac:dyDescent="0.25">
      <c r="A6" t="s">
        <v>180</v>
      </c>
      <c r="B6" s="16">
        <v>0.14000000000000001</v>
      </c>
      <c r="C6" s="16"/>
      <c r="D6" s="16">
        <v>0.08</v>
      </c>
      <c r="E6" s="16">
        <v>-0.45</v>
      </c>
      <c r="F6" s="16">
        <v>0.4</v>
      </c>
      <c r="G6" s="16">
        <v>0.03</v>
      </c>
      <c r="H6" s="16">
        <v>-0.14000000000000001</v>
      </c>
      <c r="I6" s="16">
        <v>-0.08</v>
      </c>
      <c r="J6" s="16">
        <v>0.28000000000000003</v>
      </c>
      <c r="K6" s="16">
        <v>0.24</v>
      </c>
      <c r="L6" s="16">
        <v>0.18</v>
      </c>
      <c r="M6" s="16">
        <v>0.2</v>
      </c>
      <c r="N6" s="16">
        <v>0.25</v>
      </c>
      <c r="O6" s="16">
        <v>0.22</v>
      </c>
      <c r="P6" s="16">
        <v>0.33</v>
      </c>
      <c r="Q6" s="16">
        <v>0.23</v>
      </c>
      <c r="R6" s="16">
        <v>1.1399999999999999</v>
      </c>
      <c r="S6" s="16">
        <v>-0.15</v>
      </c>
      <c r="T6" s="16">
        <v>0.53</v>
      </c>
      <c r="U6" s="16">
        <v>0.06</v>
      </c>
      <c r="V6" s="16">
        <v>0.09</v>
      </c>
      <c r="W6" s="16">
        <v>0.01</v>
      </c>
      <c r="X6" s="16">
        <v>0.24</v>
      </c>
      <c r="Y6" s="16">
        <v>0.45</v>
      </c>
      <c r="Z6" s="16">
        <v>0.77</v>
      </c>
      <c r="AA6" s="16">
        <v>0.31</v>
      </c>
      <c r="AB6" s="16">
        <v>0.96</v>
      </c>
      <c r="AC6" s="16">
        <v>0.47</v>
      </c>
      <c r="AE6" s="123"/>
      <c r="AF6" s="128"/>
      <c r="AG6" s="128"/>
      <c r="AH6" s="128"/>
      <c r="AI6" s="128"/>
      <c r="AJ6" s="128"/>
      <c r="AK6" s="128"/>
      <c r="AL6" s="128"/>
      <c r="AM6" s="128"/>
      <c r="AN6" s="128"/>
      <c r="AO6" s="128"/>
      <c r="AP6" s="128"/>
      <c r="AQ6" s="128"/>
      <c r="AR6" s="128"/>
      <c r="AS6" s="128"/>
    </row>
    <row r="7" spans="1:45" x14ac:dyDescent="0.25">
      <c r="A7" t="s">
        <v>181</v>
      </c>
      <c r="B7" s="16">
        <v>1.654548815006267</v>
      </c>
      <c r="C7" s="16">
        <v>1.3312013745180753</v>
      </c>
      <c r="D7" s="16">
        <v>2.0809759729283481</v>
      </c>
      <c r="E7" s="16">
        <v>1.8569807277240065</v>
      </c>
      <c r="F7" s="16">
        <v>2.6474762427727225</v>
      </c>
      <c r="G7" s="16">
        <v>5.1409334255218688</v>
      </c>
      <c r="H7" s="16">
        <v>2.1171701863066916</v>
      </c>
      <c r="I7" s="16">
        <v>1.7455657063575569</v>
      </c>
      <c r="J7" s="16">
        <v>2.6380033974984207</v>
      </c>
      <c r="K7" s="16">
        <v>3.4116664309599218</v>
      </c>
      <c r="L7" s="16">
        <v>2.0660179159274721</v>
      </c>
      <c r="M7" s="16">
        <v>1.6520204945078591</v>
      </c>
      <c r="N7" s="16">
        <v>0.91059211118481198</v>
      </c>
      <c r="O7" s="16">
        <v>2.4447624492994064</v>
      </c>
      <c r="P7" s="16">
        <v>1.7685321645630931</v>
      </c>
      <c r="Q7" s="16">
        <v>2.6659850641998655</v>
      </c>
      <c r="R7" s="16">
        <v>1.5130668938509775</v>
      </c>
      <c r="S7" s="16">
        <v>1.6599562754910662</v>
      </c>
      <c r="T7" s="16">
        <v>1.2247926249368113</v>
      </c>
      <c r="U7" s="16">
        <v>2.24669765095509</v>
      </c>
      <c r="V7" s="16">
        <v>1.4981371201321037</v>
      </c>
      <c r="W7" s="16">
        <v>1.7492694470555334</v>
      </c>
      <c r="X7" s="16">
        <v>3.1428369961696374</v>
      </c>
      <c r="Y7" s="16">
        <v>3.4025378538140081</v>
      </c>
      <c r="Z7" s="16">
        <v>1.8652114339455574</v>
      </c>
      <c r="AA7" s="16">
        <v>1.9676272237236814</v>
      </c>
      <c r="AB7" s="16">
        <v>4.2921186793382056</v>
      </c>
      <c r="AC7" s="16">
        <v>2.0790674931319395</v>
      </c>
      <c r="AE7" s="123"/>
      <c r="AF7" s="132"/>
      <c r="AG7" s="132"/>
      <c r="AH7" s="132"/>
      <c r="AI7" s="132"/>
      <c r="AJ7" s="132"/>
      <c r="AK7" s="132"/>
      <c r="AL7" s="132"/>
      <c r="AM7" s="132"/>
      <c r="AN7" s="132"/>
      <c r="AO7" s="132"/>
      <c r="AP7" s="132"/>
      <c r="AQ7" s="132"/>
      <c r="AR7" s="132"/>
      <c r="AS7" s="132"/>
    </row>
    <row r="8" spans="1:45" x14ac:dyDescent="0.25">
      <c r="A8" t="s">
        <v>180</v>
      </c>
      <c r="B8" s="14">
        <v>0.14000000000000001</v>
      </c>
      <c r="C8" s="14"/>
      <c r="D8" s="14">
        <v>0.08</v>
      </c>
      <c r="E8" s="14">
        <v>-0.45</v>
      </c>
      <c r="F8" s="14">
        <v>0.4</v>
      </c>
      <c r="G8" s="14">
        <v>0.03</v>
      </c>
      <c r="H8" s="14">
        <v>-0.14000000000000001</v>
      </c>
      <c r="I8" s="14">
        <v>-0.08</v>
      </c>
      <c r="J8" s="14">
        <v>0.28000000000000003</v>
      </c>
      <c r="K8" s="14">
        <v>0.24</v>
      </c>
      <c r="L8" s="14">
        <v>0.18</v>
      </c>
      <c r="M8" s="14">
        <v>0.2</v>
      </c>
      <c r="N8" s="14">
        <v>0.25</v>
      </c>
      <c r="O8" s="14">
        <v>0.22</v>
      </c>
      <c r="P8" s="14">
        <v>0.33</v>
      </c>
      <c r="Q8" s="14">
        <v>0.23</v>
      </c>
      <c r="R8" s="14">
        <v>1.1399999999999999</v>
      </c>
      <c r="S8" s="14">
        <v>-0.15</v>
      </c>
      <c r="T8" s="14">
        <v>0.53</v>
      </c>
      <c r="U8" s="14">
        <v>0.06</v>
      </c>
      <c r="V8" s="14">
        <v>0.09</v>
      </c>
      <c r="W8" s="14">
        <v>0.01</v>
      </c>
      <c r="X8" s="14">
        <v>0.24</v>
      </c>
      <c r="Y8" s="14">
        <v>0.45</v>
      </c>
      <c r="Z8" s="14">
        <v>0.77</v>
      </c>
      <c r="AA8" s="14">
        <v>0.31</v>
      </c>
      <c r="AB8" s="14">
        <v>0.96</v>
      </c>
      <c r="AC8" s="14">
        <v>0.47</v>
      </c>
      <c r="AE8" s="123"/>
      <c r="AF8" s="128"/>
      <c r="AG8" s="128"/>
      <c r="AH8" s="128"/>
      <c r="AI8" s="128"/>
      <c r="AJ8" s="128"/>
      <c r="AK8" s="128"/>
      <c r="AL8" s="128"/>
      <c r="AM8" s="128"/>
      <c r="AN8" s="128"/>
      <c r="AO8" s="128"/>
      <c r="AP8" s="128"/>
      <c r="AQ8" s="128"/>
      <c r="AR8" s="128"/>
      <c r="AS8" s="128"/>
    </row>
    <row r="9" spans="1:45" x14ac:dyDescent="0.25">
      <c r="A9" t="s">
        <v>182</v>
      </c>
      <c r="B9" s="14">
        <v>0.55547489245345838</v>
      </c>
      <c r="C9" s="14">
        <v>0.47865084138981989</v>
      </c>
      <c r="D9" s="14">
        <v>0.56869726510864949</v>
      </c>
      <c r="E9" s="14">
        <v>0.66661370364384076</v>
      </c>
      <c r="F9" s="14">
        <v>0.78966253727017099</v>
      </c>
      <c r="G9" s="14">
        <v>0.99723809733872359</v>
      </c>
      <c r="H9" s="14">
        <v>0.63651258729463167</v>
      </c>
      <c r="I9" s="14">
        <v>0.4655409148302902</v>
      </c>
      <c r="J9" s="14">
        <v>0.6627361276285314</v>
      </c>
      <c r="K9" s="14">
        <v>0.48252136338214696</v>
      </c>
      <c r="L9" s="14">
        <v>1.3924785646220454</v>
      </c>
      <c r="M9" s="14">
        <v>0.45976283851281385</v>
      </c>
      <c r="N9" s="14">
        <v>0.70884657297110865</v>
      </c>
      <c r="O9" s="14">
        <v>0.48398636670189188</v>
      </c>
      <c r="P9" s="14">
        <v>0.48916580214686606</v>
      </c>
      <c r="Q9" s="14">
        <v>0.76068562979740251</v>
      </c>
      <c r="R9" s="14">
        <v>0.26618100680040818</v>
      </c>
      <c r="S9" s="14">
        <v>0.383400452890861</v>
      </c>
      <c r="T9" s="14">
        <v>0.38102010346443915</v>
      </c>
      <c r="U9" s="14">
        <v>1.0794261804426497</v>
      </c>
      <c r="V9" s="14">
        <v>1.1808287484849498</v>
      </c>
      <c r="W9" s="14">
        <v>0.9910501037852153</v>
      </c>
      <c r="X9" s="14">
        <v>0.9328207928963973</v>
      </c>
      <c r="Y9" s="14">
        <v>0.56187180269553094</v>
      </c>
      <c r="Z9" s="14">
        <v>0.47568659809482905</v>
      </c>
      <c r="AA9" s="14">
        <v>0.60475509544399442</v>
      </c>
      <c r="AB9" s="14">
        <v>0.12274909809561983</v>
      </c>
      <c r="AC9" s="14">
        <v>0.56992017233202896</v>
      </c>
      <c r="AE9" s="123"/>
      <c r="AF9" s="132"/>
      <c r="AG9" s="132"/>
      <c r="AH9" s="132"/>
      <c r="AI9" s="132"/>
      <c r="AJ9" s="132"/>
      <c r="AK9" s="132"/>
      <c r="AL9" s="132"/>
      <c r="AM9" s="132"/>
      <c r="AN9" s="132"/>
      <c r="AO9" s="132"/>
      <c r="AP9" s="132"/>
      <c r="AQ9" s="132"/>
      <c r="AR9" s="132"/>
      <c r="AS9" s="132"/>
    </row>
    <row r="10" spans="1:45" x14ac:dyDescent="0.25">
      <c r="A10" t="s">
        <v>180</v>
      </c>
      <c r="B10" s="14">
        <v>0.14000000000000001</v>
      </c>
      <c r="C10" s="14"/>
      <c r="D10" s="14">
        <v>0.08</v>
      </c>
      <c r="E10" s="14">
        <v>-0.45</v>
      </c>
      <c r="F10" s="14">
        <v>0.4</v>
      </c>
      <c r="G10" s="14">
        <v>0.03</v>
      </c>
      <c r="H10" s="14">
        <v>-0.14000000000000001</v>
      </c>
      <c r="I10" s="14">
        <v>-0.08</v>
      </c>
      <c r="J10" s="14">
        <v>0.28000000000000003</v>
      </c>
      <c r="K10" s="14">
        <v>0.24</v>
      </c>
      <c r="L10" s="14">
        <v>0.18</v>
      </c>
      <c r="M10" s="14">
        <v>0.2</v>
      </c>
      <c r="N10" s="14">
        <v>0.25</v>
      </c>
      <c r="O10" s="14">
        <v>0.22</v>
      </c>
      <c r="P10" s="14">
        <v>0.33</v>
      </c>
      <c r="Q10" s="14">
        <v>0.23</v>
      </c>
      <c r="R10" s="14">
        <v>1.1399999999999999</v>
      </c>
      <c r="S10" s="14">
        <v>-0.15</v>
      </c>
      <c r="T10" s="14">
        <v>0.53</v>
      </c>
      <c r="U10" s="14">
        <v>0.06</v>
      </c>
      <c r="V10" s="14">
        <v>0.09</v>
      </c>
      <c r="W10" s="14">
        <v>0.01</v>
      </c>
      <c r="X10" s="14">
        <v>0.24</v>
      </c>
      <c r="Y10" s="14">
        <v>0.45</v>
      </c>
      <c r="Z10" s="14">
        <v>0.77</v>
      </c>
      <c r="AA10" s="14">
        <v>0.31</v>
      </c>
      <c r="AB10" s="14">
        <v>0.96</v>
      </c>
      <c r="AC10" s="14">
        <v>0.47</v>
      </c>
      <c r="AE10" s="123"/>
      <c r="AF10" s="123"/>
      <c r="AG10" s="123"/>
      <c r="AH10" s="123"/>
      <c r="AI10" s="123"/>
      <c r="AJ10" s="123"/>
      <c r="AK10" s="123"/>
      <c r="AL10" s="123"/>
      <c r="AM10" s="123"/>
      <c r="AN10" s="123"/>
      <c r="AO10" s="123"/>
      <c r="AP10" s="123"/>
      <c r="AQ10" s="123"/>
      <c r="AR10" s="123"/>
      <c r="AS10" s="123"/>
    </row>
    <row r="11" spans="1:45" x14ac:dyDescent="0.25">
      <c r="A11" t="s">
        <v>183</v>
      </c>
      <c r="B11" s="14">
        <v>0.50352835233006032</v>
      </c>
      <c r="C11" s="14">
        <v>0.28608182362489548</v>
      </c>
      <c r="D11" s="14">
        <v>0.73283700141901287</v>
      </c>
      <c r="E11" s="14">
        <v>0.61895190413901258</v>
      </c>
      <c r="F11" s="14">
        <v>0.97360682499621187</v>
      </c>
      <c r="G11" s="14">
        <v>1.6372346632758195</v>
      </c>
      <c r="H11" s="14">
        <v>0.75008037924124604</v>
      </c>
      <c r="I11" s="14">
        <v>0.55707869014151934</v>
      </c>
      <c r="J11" s="14">
        <v>0.97002234220120054</v>
      </c>
      <c r="K11" s="14">
        <v>1.2272008613566958</v>
      </c>
      <c r="L11" s="14">
        <v>0.72562304245436404</v>
      </c>
      <c r="M11" s="14">
        <v>0.50199908089826217</v>
      </c>
      <c r="N11" s="14">
        <v>-9.3660219434584996E-2</v>
      </c>
      <c r="O11" s="14">
        <v>0.89394796045596137</v>
      </c>
      <c r="P11" s="14">
        <v>0.57014991698067308</v>
      </c>
      <c r="Q11" s="14">
        <v>0.98057361941519194</v>
      </c>
      <c r="R11" s="14">
        <v>0.41413864655257804</v>
      </c>
      <c r="S11" s="14">
        <v>0.5067912619559235</v>
      </c>
      <c r="T11" s="14">
        <v>0.20277154390036939</v>
      </c>
      <c r="U11" s="14">
        <v>0.80946142738730908</v>
      </c>
      <c r="V11" s="14">
        <v>0.40422241637460637</v>
      </c>
      <c r="W11" s="14">
        <v>0.55919824194981971</v>
      </c>
      <c r="X11" s="14">
        <v>1.1451258939727955</v>
      </c>
      <c r="Y11" s="14">
        <v>1.2245215807759433</v>
      </c>
      <c r="Z11" s="14">
        <v>0.62337441607775879</v>
      </c>
      <c r="AA11" s="14">
        <v>0.67682836184845474</v>
      </c>
      <c r="AB11" s="14">
        <v>1.4567804756765177</v>
      </c>
      <c r="AC11" s="14">
        <v>0.73191947257785128</v>
      </c>
      <c r="AE11" s="123"/>
      <c r="AF11" s="123"/>
      <c r="AG11" s="123"/>
      <c r="AH11" s="123"/>
      <c r="AI11" s="123"/>
      <c r="AJ11" s="123"/>
      <c r="AK11" s="123"/>
      <c r="AL11" s="123"/>
      <c r="AM11" s="123"/>
      <c r="AN11" s="123"/>
      <c r="AO11" s="123"/>
      <c r="AP11" s="123"/>
      <c r="AQ11" s="123"/>
      <c r="AR11" s="123"/>
      <c r="AS11" s="123"/>
    </row>
    <row r="12" spans="1:45" x14ac:dyDescent="0.25">
      <c r="A12" t="s">
        <v>180</v>
      </c>
      <c r="B12" s="16">
        <v>0.14000000000000001</v>
      </c>
      <c r="C12" s="16"/>
      <c r="D12" s="16">
        <v>0.08</v>
      </c>
      <c r="E12" s="16">
        <v>-0.45</v>
      </c>
      <c r="F12" s="16">
        <v>0.4</v>
      </c>
      <c r="G12" s="16">
        <v>0.03</v>
      </c>
      <c r="H12" s="16">
        <v>-0.14000000000000001</v>
      </c>
      <c r="I12" s="16">
        <v>-0.08</v>
      </c>
      <c r="J12" s="16">
        <v>0.28000000000000003</v>
      </c>
      <c r="K12" s="16">
        <v>0.24</v>
      </c>
      <c r="L12" s="16">
        <v>0.18</v>
      </c>
      <c r="M12" s="16">
        <v>0.2</v>
      </c>
      <c r="N12" s="16">
        <v>0.25</v>
      </c>
      <c r="O12" s="16">
        <v>0.22</v>
      </c>
      <c r="P12" s="16">
        <v>0.33</v>
      </c>
      <c r="Q12" s="16">
        <v>0.23</v>
      </c>
      <c r="R12" s="16">
        <v>1.1399999999999999</v>
      </c>
      <c r="S12" s="16">
        <v>-0.15</v>
      </c>
      <c r="T12" s="16">
        <v>0.53</v>
      </c>
      <c r="U12" s="16">
        <v>0.06</v>
      </c>
      <c r="V12" s="16">
        <v>0.09</v>
      </c>
      <c r="W12" s="16">
        <v>0.01</v>
      </c>
      <c r="X12" s="16">
        <v>0.24</v>
      </c>
      <c r="Y12" s="16">
        <v>0.45</v>
      </c>
      <c r="Z12" s="16">
        <v>0.77</v>
      </c>
      <c r="AA12" s="16">
        <v>0.31</v>
      </c>
      <c r="AB12" s="16">
        <v>0.96</v>
      </c>
      <c r="AC12" s="16">
        <v>0.47</v>
      </c>
      <c r="AE12" s="123"/>
      <c r="AF12" s="123"/>
      <c r="AG12" s="123"/>
      <c r="AH12" s="123"/>
      <c r="AI12" s="123"/>
      <c r="AJ12" s="123"/>
      <c r="AK12" s="123"/>
      <c r="AL12" s="123"/>
      <c r="AM12" s="123"/>
      <c r="AN12" s="123"/>
      <c r="AO12" s="123"/>
      <c r="AP12" s="123"/>
      <c r="AQ12" s="123"/>
      <c r="AR12" s="123"/>
      <c r="AS12" s="123"/>
    </row>
    <row r="13" spans="1:45" x14ac:dyDescent="0.25">
      <c r="A13" t="s">
        <v>184</v>
      </c>
      <c r="B13" s="16">
        <v>1.3864044589779476</v>
      </c>
      <c r="C13" s="16">
        <v>1.1946600464070374</v>
      </c>
      <c r="D13" s="16">
        <v>1.4194060521308929</v>
      </c>
      <c r="E13" s="16">
        <v>1.6637947523884902</v>
      </c>
      <c r="F13" s="16">
        <v>1.9709111566207003</v>
      </c>
      <c r="G13" s="16">
        <v>2.4889970070590235</v>
      </c>
      <c r="H13" s="16">
        <v>1.5886656646588335</v>
      </c>
      <c r="I13" s="16">
        <v>1.1619391063862816</v>
      </c>
      <c r="J13" s="16">
        <v>1.6541167475845173</v>
      </c>
      <c r="K13" s="16">
        <v>1.2043204451426726</v>
      </c>
      <c r="L13" s="16">
        <v>3.4754739003526973</v>
      </c>
      <c r="M13" s="16">
        <v>1.1475176610974014</v>
      </c>
      <c r="N13" s="16">
        <v>1.7692033660742348</v>
      </c>
      <c r="O13" s="16">
        <v>1.207976932884073</v>
      </c>
      <c r="P13" s="16">
        <v>1.220904236158185</v>
      </c>
      <c r="Q13" s="16">
        <v>1.8985879710484495</v>
      </c>
      <c r="R13" s="16">
        <v>0.66435862311138683</v>
      </c>
      <c r="S13" s="16">
        <v>0.95692551487660815</v>
      </c>
      <c r="T13" s="16">
        <v>0.95098442356257851</v>
      </c>
      <c r="U13" s="16">
        <v>2.6941294557766415</v>
      </c>
      <c r="V13" s="16">
        <v>2.9472191532510212</v>
      </c>
      <c r="W13" s="16">
        <v>2.4735524532704298</v>
      </c>
      <c r="X13" s="16">
        <v>2.3282184744421528</v>
      </c>
      <c r="Y13" s="16">
        <v>1.4023704459267352</v>
      </c>
      <c r="Z13" s="16">
        <v>1.1872616199839832</v>
      </c>
      <c r="AA13" s="16">
        <v>1.509402445194115</v>
      </c>
      <c r="AB13" s="16">
        <v>0.30636829719454461</v>
      </c>
      <c r="AC13" s="16">
        <v>1.422458294546245</v>
      </c>
      <c r="AE13" s="123"/>
      <c r="AF13" s="123"/>
      <c r="AG13" s="123"/>
      <c r="AH13" s="123"/>
      <c r="AI13" s="123"/>
      <c r="AJ13" s="123"/>
      <c r="AK13" s="123"/>
      <c r="AL13" s="123"/>
      <c r="AM13" s="123"/>
      <c r="AN13" s="123"/>
      <c r="AO13" s="123"/>
      <c r="AP13" s="123"/>
      <c r="AQ13" s="123"/>
      <c r="AR13" s="123"/>
      <c r="AS13" s="123"/>
    </row>
    <row r="14" spans="1:45" x14ac:dyDescent="0.25">
      <c r="A14" t="s">
        <v>180</v>
      </c>
      <c r="B14" s="16">
        <v>0.14000000000000001</v>
      </c>
      <c r="C14" s="16"/>
      <c r="D14" s="16">
        <v>0.08</v>
      </c>
      <c r="E14" s="16">
        <v>-0.45</v>
      </c>
      <c r="F14" s="16">
        <v>0.4</v>
      </c>
      <c r="G14" s="16">
        <v>0.03</v>
      </c>
      <c r="H14" s="16">
        <v>-0.14000000000000001</v>
      </c>
      <c r="I14" s="16">
        <v>-0.08</v>
      </c>
      <c r="J14" s="16">
        <v>0.28000000000000003</v>
      </c>
      <c r="K14" s="16">
        <v>0.24</v>
      </c>
      <c r="L14" s="16">
        <v>0.18</v>
      </c>
      <c r="M14" s="16">
        <v>0.2</v>
      </c>
      <c r="N14" s="16">
        <v>0.25</v>
      </c>
      <c r="O14" s="16">
        <v>0.22</v>
      </c>
      <c r="P14" s="16">
        <v>0.33</v>
      </c>
      <c r="Q14" s="16">
        <v>0.23</v>
      </c>
      <c r="R14" s="16">
        <v>1.1399999999999999</v>
      </c>
      <c r="S14" s="16">
        <v>-0.15</v>
      </c>
      <c r="T14" s="16">
        <v>0.53</v>
      </c>
      <c r="U14" s="16">
        <v>0.06</v>
      </c>
      <c r="V14" s="16">
        <v>0.09</v>
      </c>
      <c r="W14" s="16">
        <v>0.01</v>
      </c>
      <c r="X14" s="16">
        <v>0.24</v>
      </c>
      <c r="Y14" s="16">
        <v>0.45</v>
      </c>
      <c r="Z14" s="16">
        <v>0.77</v>
      </c>
      <c r="AA14" s="16">
        <v>0.31</v>
      </c>
      <c r="AB14" s="16">
        <v>0.96</v>
      </c>
      <c r="AC14" s="16">
        <v>0.47</v>
      </c>
      <c r="AE14" s="123"/>
      <c r="AF14" s="123"/>
      <c r="AG14" s="123"/>
      <c r="AH14" s="123"/>
      <c r="AI14" s="123"/>
      <c r="AJ14" s="123"/>
      <c r="AK14" s="123"/>
      <c r="AL14" s="123"/>
      <c r="AM14" s="123"/>
      <c r="AN14" s="123"/>
      <c r="AO14" s="123"/>
      <c r="AP14" s="123"/>
      <c r="AQ14" s="123"/>
      <c r="AR14" s="123"/>
      <c r="AS14" s="123"/>
    </row>
    <row r="15" spans="1:45" x14ac:dyDescent="0.25">
      <c r="A15" t="s">
        <v>185</v>
      </c>
      <c r="B15" s="130">
        <v>11.658784155499852</v>
      </c>
      <c r="C15" s="130">
        <v>6.6239889313484355</v>
      </c>
      <c r="D15" s="130">
        <v>16.968237004273927</v>
      </c>
      <c r="E15" s="130">
        <v>14.331321403451344</v>
      </c>
      <c r="F15" s="130">
        <v>22.543063905787339</v>
      </c>
      <c r="G15" s="130">
        <v>37.908819757031402</v>
      </c>
      <c r="H15" s="130">
        <v>17.367493211418687</v>
      </c>
      <c r="I15" s="130">
        <v>12.898698108922392</v>
      </c>
      <c r="J15" s="130">
        <v>22.460068159822377</v>
      </c>
      <c r="K15" s="130">
        <v>28.414824888793174</v>
      </c>
      <c r="L15" s="130">
        <v>16.801203727823303</v>
      </c>
      <c r="M15" s="130">
        <v>11.623375135419847</v>
      </c>
      <c r="N15" s="130">
        <v>-2.1686252170141986</v>
      </c>
      <c r="O15" s="130">
        <v>20.698628526032977</v>
      </c>
      <c r="P15" s="130">
        <v>13.201351597370598</v>
      </c>
      <c r="Q15" s="130">
        <v>22.704374290814847</v>
      </c>
      <c r="R15" s="130">
        <v>9.5890391638610026</v>
      </c>
      <c r="S15" s="130">
        <v>11.734334139668183</v>
      </c>
      <c r="T15" s="130">
        <v>4.6950080412993973</v>
      </c>
      <c r="U15" s="130">
        <v>18.742412458882409</v>
      </c>
      <c r="V15" s="130">
        <v>9.3594370237903615</v>
      </c>
      <c r="W15" s="130">
        <v>12.947774584805076</v>
      </c>
      <c r="X15" s="130">
        <v>26.514446638252586</v>
      </c>
      <c r="Y15" s="130">
        <v>28.352788354328993</v>
      </c>
      <c r="Z15" s="130">
        <v>14.433721023811083</v>
      </c>
      <c r="AA15" s="130">
        <v>15.671403098944419</v>
      </c>
      <c r="AB15" s="130">
        <v>33.730551714247476</v>
      </c>
      <c r="AC15" s="130">
        <v>16.946992379882776</v>
      </c>
      <c r="AE15" s="123"/>
      <c r="AF15" s="123"/>
      <c r="AG15" s="123"/>
      <c r="AH15" s="123"/>
      <c r="AI15" s="123"/>
      <c r="AJ15" s="123"/>
      <c r="AK15" s="123"/>
      <c r="AL15" s="123"/>
      <c r="AM15" s="123"/>
      <c r="AN15" s="123"/>
      <c r="AO15" s="123"/>
      <c r="AP15" s="123"/>
      <c r="AQ15" s="123"/>
      <c r="AR15" s="123"/>
      <c r="AS15" s="123"/>
    </row>
    <row r="16" spans="1:45" x14ac:dyDescent="0.25">
      <c r="A16" t="s">
        <v>180</v>
      </c>
      <c r="B16" s="16">
        <v>0.14000000000000001</v>
      </c>
      <c r="C16" s="16"/>
      <c r="D16" s="16">
        <v>0.08</v>
      </c>
      <c r="E16" s="16">
        <v>-0.45</v>
      </c>
      <c r="F16" s="16">
        <v>0.4</v>
      </c>
      <c r="G16" s="16">
        <v>0.03</v>
      </c>
      <c r="H16" s="16">
        <v>-0.14000000000000001</v>
      </c>
      <c r="I16" s="16">
        <v>-0.08</v>
      </c>
      <c r="J16" s="16">
        <v>0.28000000000000003</v>
      </c>
      <c r="K16" s="16">
        <v>0.24</v>
      </c>
      <c r="L16" s="16">
        <v>0.18</v>
      </c>
      <c r="M16" s="16">
        <v>0.2</v>
      </c>
      <c r="N16" s="16">
        <v>0.25</v>
      </c>
      <c r="O16" s="16">
        <v>0.22</v>
      </c>
      <c r="P16" s="16">
        <v>0.33</v>
      </c>
      <c r="Q16" s="16">
        <v>0.23</v>
      </c>
      <c r="R16" s="16">
        <v>1.1399999999999999</v>
      </c>
      <c r="S16" s="16">
        <v>-0.15</v>
      </c>
      <c r="T16" s="16">
        <v>0.53</v>
      </c>
      <c r="U16" s="16">
        <v>0.06</v>
      </c>
      <c r="V16" s="16">
        <v>0.09</v>
      </c>
      <c r="W16" s="16">
        <v>0.01</v>
      </c>
      <c r="X16" s="16">
        <v>0.24</v>
      </c>
      <c r="Y16" s="16">
        <v>0.45</v>
      </c>
      <c r="Z16" s="16">
        <v>0.77</v>
      </c>
      <c r="AA16" s="16">
        <v>0.31</v>
      </c>
      <c r="AB16" s="16">
        <v>0.96</v>
      </c>
      <c r="AC16" s="16">
        <v>0.47</v>
      </c>
      <c r="AE16" s="123"/>
      <c r="AF16" s="123"/>
      <c r="AG16" s="123"/>
      <c r="AH16" s="123"/>
      <c r="AI16" s="123"/>
      <c r="AJ16" s="123"/>
      <c r="AK16" s="123"/>
      <c r="AL16" s="123"/>
      <c r="AM16" s="123"/>
      <c r="AN16" s="123"/>
      <c r="AO16" s="123"/>
      <c r="AP16" s="123"/>
      <c r="AQ16" s="123"/>
      <c r="AR16" s="123"/>
      <c r="AS16" s="12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9"/>
  <sheetViews>
    <sheetView zoomScaleNormal="100" workbookViewId="0">
      <selection activeCell="J29" sqref="J29"/>
    </sheetView>
  </sheetViews>
  <sheetFormatPr defaultRowHeight="15" x14ac:dyDescent="0.25"/>
  <cols>
    <col min="1" max="1" width="18.42578125" customWidth="1"/>
    <col min="3" max="5" width="17.28515625" customWidth="1"/>
    <col min="6" max="6" width="16.7109375" customWidth="1"/>
    <col min="7" max="7" width="15.28515625" customWidth="1"/>
    <col min="8" max="65" width="17.28515625" customWidth="1"/>
    <col min="66" max="72" width="17.28515625" hidden="1" customWidth="1"/>
  </cols>
  <sheetData>
    <row r="1" spans="1:72" ht="15.75" x14ac:dyDescent="0.25">
      <c r="B1" s="135" t="s">
        <v>101</v>
      </c>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row>
    <row r="2" spans="1:72" x14ac:dyDescent="0.25">
      <c r="B2" s="37" t="s">
        <v>186</v>
      </c>
      <c r="C2" s="37"/>
      <c r="D2" s="37"/>
      <c r="E2" s="37"/>
      <c r="F2" s="37" t="s">
        <v>187</v>
      </c>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row>
    <row r="3" spans="1:72" x14ac:dyDescent="0.25">
      <c r="B3" s="136"/>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row>
    <row r="4" spans="1:72" x14ac:dyDescent="0.25">
      <c r="B4" s="136"/>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ht="146.25" x14ac:dyDescent="0.25">
      <c r="A5" s="137" t="s">
        <v>188</v>
      </c>
      <c r="B5" s="138" t="s">
        <v>45</v>
      </c>
      <c r="C5" s="139" t="s">
        <v>189</v>
      </c>
      <c r="D5" s="139" t="s">
        <v>190</v>
      </c>
      <c r="E5" s="139" t="s">
        <v>191</v>
      </c>
      <c r="F5" s="139" t="s">
        <v>192</v>
      </c>
      <c r="G5" s="139" t="s">
        <v>193</v>
      </c>
      <c r="H5" s="139" t="s">
        <v>194</v>
      </c>
      <c r="I5" s="139" t="s">
        <v>195</v>
      </c>
      <c r="J5" s="139" t="s">
        <v>196</v>
      </c>
      <c r="K5" s="139" t="s">
        <v>197</v>
      </c>
      <c r="L5" s="139" t="s">
        <v>198</v>
      </c>
      <c r="M5" s="139" t="s">
        <v>199</v>
      </c>
      <c r="N5" s="139" t="s">
        <v>200</v>
      </c>
      <c r="O5" s="139" t="s">
        <v>201</v>
      </c>
      <c r="P5" s="139" t="s">
        <v>202</v>
      </c>
      <c r="Q5" s="139" t="s">
        <v>203</v>
      </c>
      <c r="R5" s="139" t="s">
        <v>204</v>
      </c>
      <c r="S5" s="139" t="s">
        <v>205</v>
      </c>
      <c r="T5" s="139" t="s">
        <v>206</v>
      </c>
      <c r="U5" s="139" t="s">
        <v>207</v>
      </c>
      <c r="V5" s="139" t="s">
        <v>208</v>
      </c>
      <c r="W5" s="139" t="s">
        <v>209</v>
      </c>
      <c r="X5" s="139" t="s">
        <v>210</v>
      </c>
      <c r="Y5" s="139" t="s">
        <v>211</v>
      </c>
      <c r="Z5" s="139" t="s">
        <v>212</v>
      </c>
      <c r="AA5" s="139" t="s">
        <v>213</v>
      </c>
      <c r="AB5" s="139" t="s">
        <v>214</v>
      </c>
      <c r="AC5" s="139" t="s">
        <v>215</v>
      </c>
      <c r="AD5" s="139" t="s">
        <v>216</v>
      </c>
      <c r="AE5" s="139" t="s">
        <v>217</v>
      </c>
      <c r="AF5" s="139" t="s">
        <v>218</v>
      </c>
      <c r="AG5" s="139" t="s">
        <v>219</v>
      </c>
      <c r="AH5" s="139" t="s">
        <v>220</v>
      </c>
      <c r="AI5" s="139" t="s">
        <v>221</v>
      </c>
      <c r="AJ5" s="139" t="s">
        <v>222</v>
      </c>
      <c r="AK5" s="139" t="s">
        <v>223</v>
      </c>
      <c r="AL5" s="139" t="s">
        <v>224</v>
      </c>
      <c r="AM5" s="139" t="s">
        <v>225</v>
      </c>
      <c r="AN5" s="139" t="s">
        <v>226</v>
      </c>
      <c r="AO5" s="139" t="s">
        <v>227</v>
      </c>
      <c r="AP5" s="139" t="s">
        <v>228</v>
      </c>
      <c r="AQ5" s="139" t="s">
        <v>229</v>
      </c>
      <c r="AR5" s="139" t="s">
        <v>230</v>
      </c>
      <c r="AS5" s="139" t="s">
        <v>231</v>
      </c>
      <c r="AT5" s="139" t="s">
        <v>232</v>
      </c>
      <c r="AU5" s="139" t="s">
        <v>233</v>
      </c>
      <c r="AV5" s="139" t="s">
        <v>234</v>
      </c>
      <c r="AW5" s="139" t="s">
        <v>235</v>
      </c>
      <c r="AX5" s="139" t="s">
        <v>236</v>
      </c>
      <c r="AY5" s="139" t="s">
        <v>237</v>
      </c>
      <c r="AZ5" s="139" t="s">
        <v>238</v>
      </c>
      <c r="BA5" s="139" t="s">
        <v>239</v>
      </c>
      <c r="BB5" s="139" t="s">
        <v>240</v>
      </c>
      <c r="BC5" s="139" t="s">
        <v>241</v>
      </c>
      <c r="BD5" s="139" t="s">
        <v>242</v>
      </c>
      <c r="BE5" s="139" t="s">
        <v>243</v>
      </c>
      <c r="BF5" s="139" t="s">
        <v>244</v>
      </c>
      <c r="BG5" s="139" t="s">
        <v>245</v>
      </c>
      <c r="BH5" s="139" t="s">
        <v>246</v>
      </c>
      <c r="BI5" s="139" t="s">
        <v>247</v>
      </c>
      <c r="BJ5" s="139" t="s">
        <v>248</v>
      </c>
      <c r="BK5" s="139" t="s">
        <v>249</v>
      </c>
      <c r="BL5" s="139" t="s">
        <v>250</v>
      </c>
      <c r="BM5" s="139" t="s">
        <v>251</v>
      </c>
      <c r="BN5" s="139" t="s">
        <v>252</v>
      </c>
      <c r="BO5" s="139" t="s">
        <v>253</v>
      </c>
      <c r="BP5" s="139" t="s">
        <v>254</v>
      </c>
      <c r="BQ5" s="139" t="s">
        <v>255</v>
      </c>
      <c r="BR5" s="139" t="s">
        <v>256</v>
      </c>
      <c r="BS5" s="139" t="s">
        <v>257</v>
      </c>
      <c r="BT5" s="139" t="s">
        <v>258</v>
      </c>
    </row>
    <row r="6" spans="1:72" x14ac:dyDescent="0.25">
      <c r="B6" s="45" t="s">
        <v>259</v>
      </c>
      <c r="C6" s="46" t="s">
        <v>260</v>
      </c>
      <c r="D6" s="46" t="s">
        <v>261</v>
      </c>
      <c r="E6" s="46" t="s">
        <v>262</v>
      </c>
      <c r="F6" s="46" t="s">
        <v>263</v>
      </c>
      <c r="G6" s="46" t="s">
        <v>73</v>
      </c>
      <c r="H6" s="46" t="s">
        <v>264</v>
      </c>
      <c r="I6" s="46" t="s">
        <v>265</v>
      </c>
      <c r="J6" s="46" t="s">
        <v>266</v>
      </c>
      <c r="K6" s="46" t="s">
        <v>267</v>
      </c>
      <c r="L6" s="46" t="s">
        <v>268</v>
      </c>
      <c r="M6" s="46" t="s">
        <v>269</v>
      </c>
      <c r="N6" s="46" t="s">
        <v>270</v>
      </c>
      <c r="O6" s="46" t="s">
        <v>271</v>
      </c>
      <c r="P6" s="46" t="s">
        <v>272</v>
      </c>
      <c r="Q6" s="46" t="s">
        <v>273</v>
      </c>
      <c r="R6" s="46" t="s">
        <v>274</v>
      </c>
      <c r="S6" s="46" t="s">
        <v>275</v>
      </c>
      <c r="T6" s="46" t="s">
        <v>276</v>
      </c>
      <c r="U6" s="46" t="s">
        <v>277</v>
      </c>
      <c r="V6" s="46" t="s">
        <v>278</v>
      </c>
      <c r="W6" s="46" t="s">
        <v>279</v>
      </c>
      <c r="X6" s="46" t="s">
        <v>280</v>
      </c>
      <c r="Y6" s="46" t="s">
        <v>281</v>
      </c>
      <c r="Z6" s="46" t="s">
        <v>282</v>
      </c>
      <c r="AA6" s="46" t="s">
        <v>283</v>
      </c>
      <c r="AB6" s="46" t="s">
        <v>284</v>
      </c>
      <c r="AC6" s="46" t="s">
        <v>285</v>
      </c>
      <c r="AD6" s="46" t="s">
        <v>286</v>
      </c>
      <c r="AE6" s="46" t="s">
        <v>287</v>
      </c>
      <c r="AF6" s="46" t="s">
        <v>288</v>
      </c>
      <c r="AG6" s="46" t="s">
        <v>289</v>
      </c>
      <c r="AH6" s="46" t="s">
        <v>290</v>
      </c>
      <c r="AI6" s="46" t="s">
        <v>291</v>
      </c>
      <c r="AJ6" s="46" t="s">
        <v>292</v>
      </c>
      <c r="AK6" s="46" t="s">
        <v>293</v>
      </c>
      <c r="AL6" s="46" t="s">
        <v>294</v>
      </c>
      <c r="AM6" s="46" t="s">
        <v>295</v>
      </c>
      <c r="AN6" s="46" t="s">
        <v>296</v>
      </c>
      <c r="AO6" s="46" t="s">
        <v>297</v>
      </c>
      <c r="AP6" s="46" t="s">
        <v>298</v>
      </c>
      <c r="AQ6" s="46" t="s">
        <v>299</v>
      </c>
      <c r="AR6" s="46" t="s">
        <v>300</v>
      </c>
      <c r="AS6" s="46" t="s">
        <v>301</v>
      </c>
      <c r="AT6" s="46" t="s">
        <v>302</v>
      </c>
      <c r="AU6" s="46" t="s">
        <v>303</v>
      </c>
      <c r="AV6" s="46" t="s">
        <v>304</v>
      </c>
      <c r="AW6" s="46" t="s">
        <v>305</v>
      </c>
      <c r="AX6" s="46" t="s">
        <v>306</v>
      </c>
      <c r="AY6" s="46" t="s">
        <v>307</v>
      </c>
      <c r="AZ6" s="46" t="s">
        <v>308</v>
      </c>
      <c r="BA6" s="46" t="s">
        <v>309</v>
      </c>
      <c r="BB6" s="46" t="s">
        <v>310</v>
      </c>
      <c r="BC6" s="46" t="s">
        <v>311</v>
      </c>
      <c r="BD6" s="46" t="s">
        <v>312</v>
      </c>
      <c r="BE6" s="46" t="s">
        <v>313</v>
      </c>
      <c r="BF6" s="46" t="s">
        <v>314</v>
      </c>
      <c r="BG6" s="46" t="s">
        <v>315</v>
      </c>
      <c r="BH6" s="46" t="s">
        <v>316</v>
      </c>
      <c r="BI6" s="46" t="s">
        <v>317</v>
      </c>
      <c r="BJ6" s="46" t="s">
        <v>318</v>
      </c>
      <c r="BK6" s="46" t="s">
        <v>319</v>
      </c>
      <c r="BL6" s="46" t="s">
        <v>320</v>
      </c>
      <c r="BM6" s="46" t="s">
        <v>321</v>
      </c>
      <c r="BN6" s="46" t="s">
        <v>322</v>
      </c>
      <c r="BO6" s="46" t="s">
        <v>323</v>
      </c>
      <c r="BP6" s="46" t="s">
        <v>324</v>
      </c>
      <c r="BQ6" s="46" t="s">
        <v>325</v>
      </c>
      <c r="BR6" s="46" t="s">
        <v>326</v>
      </c>
      <c r="BS6" s="46" t="s">
        <v>327</v>
      </c>
      <c r="BT6" s="46" t="s">
        <v>328</v>
      </c>
    </row>
    <row r="7" spans="1:72" x14ac:dyDescent="0.25">
      <c r="A7" s="47">
        <v>34669</v>
      </c>
      <c r="C7" s="49">
        <v>617726.1</v>
      </c>
      <c r="D7" s="49">
        <v>561612.1</v>
      </c>
      <c r="E7" s="49">
        <v>159328</v>
      </c>
      <c r="F7" s="49">
        <v>4221</v>
      </c>
      <c r="G7" s="49">
        <v>109894</v>
      </c>
      <c r="H7" s="49">
        <v>22794</v>
      </c>
      <c r="I7" s="49">
        <v>1863</v>
      </c>
      <c r="J7" s="49">
        <v>2226</v>
      </c>
      <c r="K7" s="49">
        <v>1947</v>
      </c>
      <c r="L7" s="49">
        <v>1240</v>
      </c>
      <c r="M7" s="49">
        <v>508</v>
      </c>
      <c r="N7" s="49">
        <v>1458</v>
      </c>
      <c r="O7" s="49">
        <v>3024</v>
      </c>
      <c r="P7" s="49">
        <v>984</v>
      </c>
      <c r="Q7" s="49">
        <v>3652</v>
      </c>
      <c r="R7" s="49">
        <v>1011</v>
      </c>
      <c r="S7" s="49">
        <v>128</v>
      </c>
      <c r="T7" s="49">
        <v>2844</v>
      </c>
      <c r="U7" s="49">
        <v>1909</v>
      </c>
      <c r="V7" s="49">
        <v>16112</v>
      </c>
      <c r="W7" s="49">
        <v>5920</v>
      </c>
      <c r="X7" s="49">
        <v>116</v>
      </c>
      <c r="Y7" s="49">
        <v>2061</v>
      </c>
      <c r="Z7" s="49">
        <v>5321</v>
      </c>
      <c r="AA7" s="49">
        <v>2694</v>
      </c>
      <c r="AB7" s="49">
        <v>3503</v>
      </c>
      <c r="AC7" s="49">
        <v>1295</v>
      </c>
      <c r="AD7" s="49">
        <v>2208</v>
      </c>
      <c r="AE7" s="49">
        <v>4147</v>
      </c>
      <c r="AF7" s="49">
        <v>2068</v>
      </c>
      <c r="AG7" s="49">
        <v>2079</v>
      </c>
      <c r="AH7" s="49">
        <v>15450</v>
      </c>
      <c r="AI7" s="49">
        <v>54</v>
      </c>
      <c r="AJ7" s="49">
        <v>1505</v>
      </c>
      <c r="AK7" s="49">
        <v>4860</v>
      </c>
      <c r="AL7" s="49">
        <v>889</v>
      </c>
      <c r="AM7" s="49">
        <v>414</v>
      </c>
      <c r="AN7" s="49">
        <v>968</v>
      </c>
      <c r="AO7" s="49">
        <v>311</v>
      </c>
      <c r="AP7" s="49">
        <v>1448</v>
      </c>
      <c r="AQ7" s="49">
        <v>627</v>
      </c>
      <c r="AR7" s="49">
        <v>4374</v>
      </c>
      <c r="AS7" s="49">
        <v>8327</v>
      </c>
      <c r="AT7" s="49">
        <v>3349</v>
      </c>
      <c r="AU7" s="49">
        <v>2369</v>
      </c>
      <c r="AV7" s="49">
        <v>2609</v>
      </c>
      <c r="AW7" s="49">
        <v>9005</v>
      </c>
      <c r="AX7" s="49">
        <v>8474</v>
      </c>
      <c r="AY7" s="49">
        <v>531</v>
      </c>
      <c r="AZ7" s="49">
        <v>19485</v>
      </c>
      <c r="BA7" s="49">
        <v>458</v>
      </c>
      <c r="BB7" s="49">
        <v>797</v>
      </c>
      <c r="BC7" s="49">
        <v>4135</v>
      </c>
      <c r="BD7" s="49">
        <v>2545</v>
      </c>
      <c r="BE7" s="49">
        <v>391</v>
      </c>
      <c r="BF7" s="49">
        <v>869</v>
      </c>
      <c r="BG7" s="49">
        <v>780</v>
      </c>
      <c r="BH7" s="49">
        <v>1769</v>
      </c>
      <c r="BI7" s="49">
        <v>5150</v>
      </c>
      <c r="BJ7" s="49">
        <v>2223</v>
      </c>
      <c r="BK7" s="49">
        <v>368</v>
      </c>
      <c r="BL7" s="49">
        <v>11071</v>
      </c>
      <c r="BM7" s="49">
        <v>11071</v>
      </c>
      <c r="BN7" s="49">
        <v>45213</v>
      </c>
      <c r="BO7" s="49">
        <v>213872.9</v>
      </c>
      <c r="BP7" s="49">
        <v>26460</v>
      </c>
      <c r="BQ7" s="49">
        <v>20544</v>
      </c>
      <c r="BR7" s="49" t="s">
        <v>159</v>
      </c>
      <c r="BS7" s="49">
        <v>9110</v>
      </c>
      <c r="BT7" s="49">
        <v>14010</v>
      </c>
    </row>
    <row r="8" spans="1:72" x14ac:dyDescent="0.25">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row>
    <row r="9" spans="1:72" ht="28.9" customHeight="1" x14ac:dyDescent="0.25">
      <c r="A9" s="137" t="s">
        <v>329</v>
      </c>
      <c r="B9" s="45" t="s">
        <v>330</v>
      </c>
      <c r="C9" s="46" t="s">
        <v>331</v>
      </c>
      <c r="D9" s="46" t="s">
        <v>332</v>
      </c>
      <c r="E9" s="46" t="s">
        <v>333</v>
      </c>
      <c r="F9" s="46" t="s">
        <v>334</v>
      </c>
      <c r="G9" s="46" t="s">
        <v>335</v>
      </c>
      <c r="H9" s="46" t="s">
        <v>336</v>
      </c>
      <c r="I9" s="46" t="s">
        <v>337</v>
      </c>
      <c r="J9" s="46" t="s">
        <v>338</v>
      </c>
      <c r="K9" s="46" t="s">
        <v>339</v>
      </c>
      <c r="L9" s="46" t="s">
        <v>340</v>
      </c>
      <c r="M9" s="46" t="s">
        <v>341</v>
      </c>
      <c r="N9" s="46" t="s">
        <v>342</v>
      </c>
      <c r="O9" s="46" t="s">
        <v>343</v>
      </c>
      <c r="P9" s="46" t="s">
        <v>344</v>
      </c>
      <c r="Q9" s="46" t="s">
        <v>345</v>
      </c>
      <c r="R9" s="46" t="s">
        <v>346</v>
      </c>
      <c r="S9" s="46" t="s">
        <v>347</v>
      </c>
      <c r="T9" s="46" t="s">
        <v>348</v>
      </c>
      <c r="U9" s="46" t="s">
        <v>349</v>
      </c>
      <c r="V9" s="46" t="s">
        <v>350</v>
      </c>
      <c r="W9" s="46" t="s">
        <v>351</v>
      </c>
      <c r="X9" s="46" t="s">
        <v>352</v>
      </c>
      <c r="Y9" s="46" t="s">
        <v>353</v>
      </c>
      <c r="Z9" s="46" t="s">
        <v>354</v>
      </c>
      <c r="AA9" s="46" t="s">
        <v>355</v>
      </c>
      <c r="AB9" s="46" t="s">
        <v>356</v>
      </c>
      <c r="AC9" s="46" t="s">
        <v>357</v>
      </c>
      <c r="AD9" s="46" t="s">
        <v>358</v>
      </c>
      <c r="AE9" s="46" t="s">
        <v>359</v>
      </c>
      <c r="AF9" s="46" t="s">
        <v>360</v>
      </c>
      <c r="AG9" s="46" t="s">
        <v>361</v>
      </c>
      <c r="AH9" s="46" t="s">
        <v>362</v>
      </c>
      <c r="AI9" s="46" t="s">
        <v>363</v>
      </c>
      <c r="AJ9" s="46" t="s">
        <v>364</v>
      </c>
      <c r="AK9" s="46" t="s">
        <v>365</v>
      </c>
      <c r="AL9" s="46" t="s">
        <v>366</v>
      </c>
      <c r="AM9" s="46" t="s">
        <v>367</v>
      </c>
      <c r="AN9" s="46" t="s">
        <v>368</v>
      </c>
      <c r="AO9" s="46" t="s">
        <v>369</v>
      </c>
      <c r="AP9" s="46" t="s">
        <v>370</v>
      </c>
      <c r="AQ9" s="46" t="s">
        <v>371</v>
      </c>
      <c r="AR9" s="46" t="s">
        <v>372</v>
      </c>
      <c r="AS9" s="46" t="s">
        <v>373</v>
      </c>
      <c r="AT9" s="46" t="s">
        <v>374</v>
      </c>
      <c r="AU9" s="46" t="s">
        <v>375</v>
      </c>
      <c r="AV9" s="46" t="s">
        <v>376</v>
      </c>
      <c r="AW9" s="46" t="s">
        <v>377</v>
      </c>
      <c r="AX9" s="46" t="s">
        <v>378</v>
      </c>
      <c r="AY9" s="46" t="s">
        <v>379</v>
      </c>
      <c r="AZ9" s="46" t="s">
        <v>380</v>
      </c>
      <c r="BA9" s="46" t="s">
        <v>381</v>
      </c>
      <c r="BB9" s="46" t="s">
        <v>382</v>
      </c>
      <c r="BC9" s="46" t="s">
        <v>383</v>
      </c>
      <c r="BD9" s="46" t="s">
        <v>384</v>
      </c>
      <c r="BE9" s="46" t="s">
        <v>385</v>
      </c>
      <c r="BF9" s="46" t="s">
        <v>386</v>
      </c>
      <c r="BG9" s="46" t="s">
        <v>387</v>
      </c>
      <c r="BH9" s="46" t="s">
        <v>388</v>
      </c>
      <c r="BI9" s="46" t="s">
        <v>389</v>
      </c>
      <c r="BJ9" s="46" t="s">
        <v>390</v>
      </c>
      <c r="BK9" s="46" t="s">
        <v>391</v>
      </c>
      <c r="BL9" s="46" t="s">
        <v>392</v>
      </c>
      <c r="BM9" s="46" t="s">
        <v>393</v>
      </c>
      <c r="BN9" s="46" t="s">
        <v>394</v>
      </c>
      <c r="BO9" s="46" t="s">
        <v>395</v>
      </c>
      <c r="BP9" s="46" t="s">
        <v>396</v>
      </c>
      <c r="BQ9" s="46" t="s">
        <v>397</v>
      </c>
      <c r="BR9" s="46" t="s">
        <v>398</v>
      </c>
      <c r="BS9" s="46" t="s">
        <v>399</v>
      </c>
      <c r="BT9" s="46" t="s">
        <v>400</v>
      </c>
    </row>
    <row r="10" spans="1:72" x14ac:dyDescent="0.25">
      <c r="A10" s="47">
        <v>34669</v>
      </c>
      <c r="C10" s="49">
        <v>179422</v>
      </c>
      <c r="D10" s="49">
        <v>161368</v>
      </c>
      <c r="E10" s="49">
        <v>76490</v>
      </c>
      <c r="F10" s="49">
        <v>3121</v>
      </c>
      <c r="G10" s="49">
        <v>60988</v>
      </c>
      <c r="H10" s="49">
        <v>12425</v>
      </c>
      <c r="I10" s="49">
        <v>450</v>
      </c>
      <c r="J10" s="49">
        <v>1312</v>
      </c>
      <c r="K10" s="49">
        <v>1083</v>
      </c>
      <c r="L10" s="49">
        <v>116</v>
      </c>
      <c r="M10" s="49">
        <v>292</v>
      </c>
      <c r="N10" s="49">
        <v>574</v>
      </c>
      <c r="O10" s="49">
        <v>2582</v>
      </c>
      <c r="P10" s="49">
        <v>577</v>
      </c>
      <c r="Q10" s="49">
        <v>1841</v>
      </c>
      <c r="R10" s="49">
        <v>455</v>
      </c>
      <c r="S10" s="49">
        <v>114</v>
      </c>
      <c r="T10" s="49">
        <v>1130</v>
      </c>
      <c r="U10" s="49">
        <v>1899</v>
      </c>
      <c r="V10" s="49">
        <v>9877</v>
      </c>
      <c r="W10" s="49">
        <v>3867</v>
      </c>
      <c r="X10" s="49">
        <v>100</v>
      </c>
      <c r="Y10" s="49">
        <v>1569</v>
      </c>
      <c r="Z10" s="49">
        <v>2949</v>
      </c>
      <c r="AA10" s="49">
        <v>1392</v>
      </c>
      <c r="AB10" s="49">
        <v>1072</v>
      </c>
      <c r="AC10" s="49">
        <v>348</v>
      </c>
      <c r="AD10" s="49">
        <v>723</v>
      </c>
      <c r="AE10" s="49">
        <v>1807</v>
      </c>
      <c r="AF10" s="49">
        <v>1295</v>
      </c>
      <c r="AG10" s="49">
        <v>513</v>
      </c>
      <c r="AH10" s="49">
        <v>10976</v>
      </c>
      <c r="AI10" s="49">
        <v>11</v>
      </c>
      <c r="AJ10" s="49">
        <v>1159</v>
      </c>
      <c r="AK10" s="49">
        <v>4409</v>
      </c>
      <c r="AL10" s="49">
        <v>632</v>
      </c>
      <c r="AM10" s="49">
        <v>293</v>
      </c>
      <c r="AN10" s="49">
        <v>418</v>
      </c>
      <c r="AO10" s="49">
        <v>105</v>
      </c>
      <c r="AP10" s="49">
        <v>695</v>
      </c>
      <c r="AQ10" s="49">
        <v>317</v>
      </c>
      <c r="AR10" s="49">
        <v>2936</v>
      </c>
      <c r="AS10" s="49">
        <v>3658</v>
      </c>
      <c r="AT10" s="49">
        <v>1551</v>
      </c>
      <c r="AU10" s="49">
        <v>969</v>
      </c>
      <c r="AV10" s="49">
        <v>1138</v>
      </c>
      <c r="AW10" s="49">
        <v>7422</v>
      </c>
      <c r="AX10" s="49">
        <v>7070</v>
      </c>
      <c r="AY10" s="49">
        <v>351</v>
      </c>
      <c r="AZ10" s="49">
        <v>8621</v>
      </c>
      <c r="BA10" s="49">
        <v>199</v>
      </c>
      <c r="BB10" s="49">
        <v>394</v>
      </c>
      <c r="BC10" s="49">
        <v>2759</v>
      </c>
      <c r="BD10" s="49">
        <v>1136</v>
      </c>
      <c r="BE10" s="49">
        <v>300</v>
      </c>
      <c r="BF10" s="49">
        <v>554</v>
      </c>
      <c r="BG10" s="49">
        <v>440</v>
      </c>
      <c r="BH10" s="49">
        <v>1245</v>
      </c>
      <c r="BI10" s="49">
        <v>170</v>
      </c>
      <c r="BJ10" s="49">
        <v>1267</v>
      </c>
      <c r="BK10" s="49">
        <v>156</v>
      </c>
      <c r="BL10" s="49">
        <v>5129</v>
      </c>
      <c r="BM10" s="49">
        <v>5129</v>
      </c>
      <c r="BN10" s="49">
        <v>12382</v>
      </c>
      <c r="BO10" s="49">
        <v>74840</v>
      </c>
      <c r="BP10" s="49">
        <v>4280</v>
      </c>
      <c r="BQ10" s="49">
        <v>4757</v>
      </c>
      <c r="BR10" s="49" t="s">
        <v>159</v>
      </c>
      <c r="BS10" s="49">
        <v>9017</v>
      </c>
      <c r="BT10" s="49">
        <v>7588</v>
      </c>
    </row>
    <row r="12" spans="1:72" x14ac:dyDescent="0.25">
      <c r="B12" t="s">
        <v>401</v>
      </c>
      <c r="C12" s="16">
        <f>C10/C7</f>
        <v>0.29045559188773146</v>
      </c>
      <c r="D12" s="16">
        <f t="shared" ref="D12:BO12" si="0">D10/D7</f>
        <v>0.28732999164369855</v>
      </c>
      <c r="E12" s="16">
        <f t="shared" si="0"/>
        <v>0.48007883109058042</v>
      </c>
      <c r="F12" s="16">
        <f t="shared" si="0"/>
        <v>0.73939824686093347</v>
      </c>
      <c r="G12" s="14">
        <f t="shared" si="0"/>
        <v>0.55497115402114761</v>
      </c>
      <c r="H12" s="16">
        <f t="shared" si="0"/>
        <v>0.54509958761077482</v>
      </c>
      <c r="I12" s="16">
        <f t="shared" si="0"/>
        <v>0.24154589371980675</v>
      </c>
      <c r="J12" s="16">
        <f t="shared" si="0"/>
        <v>0.58939802336028746</v>
      </c>
      <c r="K12" s="16">
        <f t="shared" si="0"/>
        <v>0.55624036979969183</v>
      </c>
      <c r="L12" s="16">
        <f t="shared" si="0"/>
        <v>9.3548387096774197E-2</v>
      </c>
      <c r="M12" s="16">
        <f t="shared" si="0"/>
        <v>0.57480314960629919</v>
      </c>
      <c r="N12" s="16">
        <f t="shared" si="0"/>
        <v>0.3936899862825789</v>
      </c>
      <c r="O12" s="16">
        <f t="shared" si="0"/>
        <v>0.85383597883597884</v>
      </c>
      <c r="P12" s="16">
        <f t="shared" si="0"/>
        <v>0.58638211382113825</v>
      </c>
      <c r="Q12" s="16">
        <f t="shared" si="0"/>
        <v>0.5041073384446878</v>
      </c>
      <c r="R12" s="16">
        <f t="shared" si="0"/>
        <v>0.45004945598417406</v>
      </c>
      <c r="S12" s="16">
        <f t="shared" si="0"/>
        <v>0.890625</v>
      </c>
      <c r="T12" s="16">
        <f t="shared" si="0"/>
        <v>0.39732770745428975</v>
      </c>
      <c r="U12" s="16">
        <f t="shared" si="0"/>
        <v>0.99476165531691985</v>
      </c>
      <c r="V12" s="16">
        <f t="shared" si="0"/>
        <v>0.61302135054617679</v>
      </c>
      <c r="W12" s="16">
        <f t="shared" si="0"/>
        <v>0.65320945945945941</v>
      </c>
      <c r="X12" s="16">
        <f t="shared" si="0"/>
        <v>0.86206896551724133</v>
      </c>
      <c r="Y12" s="16">
        <f t="shared" si="0"/>
        <v>0.76128093158660848</v>
      </c>
      <c r="Z12" s="16">
        <f t="shared" si="0"/>
        <v>0.55421913174215376</v>
      </c>
      <c r="AA12" s="16">
        <f t="shared" si="0"/>
        <v>0.51670378619153678</v>
      </c>
      <c r="AB12" s="16">
        <f t="shared" si="0"/>
        <v>0.306023408506994</v>
      </c>
      <c r="AC12" s="16">
        <f t="shared" si="0"/>
        <v>0.26872586872586873</v>
      </c>
      <c r="AD12" s="16">
        <f t="shared" si="0"/>
        <v>0.32744565217391303</v>
      </c>
      <c r="AE12" s="16">
        <f t="shared" si="0"/>
        <v>0.43573667711598746</v>
      </c>
      <c r="AF12" s="16">
        <f t="shared" si="0"/>
        <v>0.62620889748549324</v>
      </c>
      <c r="AG12" s="16">
        <f t="shared" si="0"/>
        <v>0.24675324675324675</v>
      </c>
      <c r="AH12" s="16">
        <f t="shared" si="0"/>
        <v>0.71042071197411005</v>
      </c>
      <c r="AI12" s="16">
        <f t="shared" si="0"/>
        <v>0.20370370370370369</v>
      </c>
      <c r="AJ12" s="16">
        <f t="shared" si="0"/>
        <v>0.77009966777408634</v>
      </c>
      <c r="AK12" s="16">
        <f t="shared" si="0"/>
        <v>0.907201646090535</v>
      </c>
      <c r="AL12" s="16">
        <f t="shared" si="0"/>
        <v>0.71091113610798651</v>
      </c>
      <c r="AM12" s="16">
        <f t="shared" si="0"/>
        <v>0.70772946859903385</v>
      </c>
      <c r="AN12" s="16">
        <f t="shared" si="0"/>
        <v>0.43181818181818182</v>
      </c>
      <c r="AO12" s="16">
        <f t="shared" si="0"/>
        <v>0.33762057877813506</v>
      </c>
      <c r="AP12" s="16">
        <f t="shared" si="0"/>
        <v>0.47997237569060774</v>
      </c>
      <c r="AQ12" s="16">
        <f t="shared" si="0"/>
        <v>0.50558213716108458</v>
      </c>
      <c r="AR12" s="16">
        <f t="shared" si="0"/>
        <v>0.67123914037494281</v>
      </c>
      <c r="AS12" s="16">
        <f t="shared" si="0"/>
        <v>0.43929386333613546</v>
      </c>
      <c r="AT12" s="16">
        <f t="shared" si="0"/>
        <v>0.4631233203941475</v>
      </c>
      <c r="AU12" s="16">
        <f t="shared" si="0"/>
        <v>0.40903334740396791</v>
      </c>
      <c r="AV12" s="16">
        <f t="shared" si="0"/>
        <v>0.43618244538137219</v>
      </c>
      <c r="AW12" s="16">
        <f t="shared" si="0"/>
        <v>0.82420877290394223</v>
      </c>
      <c r="AX12" s="16">
        <f t="shared" si="0"/>
        <v>0.83431673353788061</v>
      </c>
      <c r="AY12" s="16">
        <f t="shared" si="0"/>
        <v>0.66101694915254239</v>
      </c>
      <c r="AZ12" s="16">
        <f t="shared" si="0"/>
        <v>0.44244290479856302</v>
      </c>
      <c r="BA12" s="16">
        <f t="shared" si="0"/>
        <v>0.43449781659388648</v>
      </c>
      <c r="BB12" s="16">
        <f t="shared" si="0"/>
        <v>0.49435382685069007</v>
      </c>
      <c r="BC12" s="16">
        <f t="shared" si="0"/>
        <v>0.66723095525997578</v>
      </c>
      <c r="BD12" s="16">
        <f t="shared" si="0"/>
        <v>0.44636542239685656</v>
      </c>
      <c r="BE12" s="16">
        <f t="shared" si="0"/>
        <v>0.76726342710997442</v>
      </c>
      <c r="BF12" s="16">
        <f t="shared" si="0"/>
        <v>0.63751438434982743</v>
      </c>
      <c r="BG12" s="16">
        <f t="shared" si="0"/>
        <v>0.5641025641025641</v>
      </c>
      <c r="BH12" s="16">
        <f t="shared" si="0"/>
        <v>0.70378745053702652</v>
      </c>
      <c r="BI12" s="16">
        <f t="shared" si="0"/>
        <v>3.3009708737864081E-2</v>
      </c>
      <c r="BJ12" s="16">
        <f t="shared" si="0"/>
        <v>0.56995051731893842</v>
      </c>
      <c r="BK12" s="16">
        <f t="shared" si="0"/>
        <v>0.42391304347826086</v>
      </c>
      <c r="BL12" s="16">
        <f t="shared" si="0"/>
        <v>0.46328244964321197</v>
      </c>
      <c r="BM12" s="16">
        <f t="shared" si="0"/>
        <v>0.46328244964321197</v>
      </c>
      <c r="BN12" s="16">
        <f t="shared" si="0"/>
        <v>0.27385928825780198</v>
      </c>
      <c r="BO12" s="16">
        <f t="shared" si="0"/>
        <v>0.34992745691483118</v>
      </c>
      <c r="BP12" s="16">
        <f t="shared" ref="BP12:BT12" si="1">BP10/BP7</f>
        <v>0.1617535903250189</v>
      </c>
      <c r="BQ12" s="16">
        <f t="shared" si="1"/>
        <v>0.23155179127725856</v>
      </c>
      <c r="BR12" s="16" t="e">
        <f t="shared" si="1"/>
        <v>#VALUE!</v>
      </c>
      <c r="BS12" s="16">
        <f t="shared" si="1"/>
        <v>0.9897914379802415</v>
      </c>
      <c r="BT12" s="16">
        <f t="shared" si="1"/>
        <v>0.54161313347608853</v>
      </c>
    </row>
    <row r="13" spans="1:72" x14ac:dyDescent="0.25">
      <c r="H13" s="76"/>
    </row>
    <row r="17" spans="67:72" x14ac:dyDescent="0.25">
      <c r="BO17" s="140">
        <f t="shared" ref="I17:BT17" si="2">BO7</f>
        <v>213872.9</v>
      </c>
      <c r="BP17" s="140">
        <f t="shared" si="2"/>
        <v>26460</v>
      </c>
      <c r="BQ17" s="140">
        <f t="shared" si="2"/>
        <v>20544</v>
      </c>
      <c r="BR17" s="140" t="str">
        <f t="shared" si="2"/>
        <v>N/E</v>
      </c>
      <c r="BS17" s="140">
        <f t="shared" si="2"/>
        <v>9110</v>
      </c>
      <c r="BT17" s="140">
        <f t="shared" si="2"/>
        <v>14010</v>
      </c>
    </row>
    <row r="18" spans="67:72" x14ac:dyDescent="0.25">
      <c r="BO18" s="141">
        <f t="shared" ref="I18:BT18" si="3">BO10</f>
        <v>74840</v>
      </c>
      <c r="BP18" s="141">
        <f t="shared" si="3"/>
        <v>4280</v>
      </c>
      <c r="BQ18" s="141">
        <f t="shared" si="3"/>
        <v>4757</v>
      </c>
      <c r="BR18" s="141" t="str">
        <f t="shared" si="3"/>
        <v>N/E</v>
      </c>
      <c r="BS18" s="141">
        <f t="shared" si="3"/>
        <v>9017</v>
      </c>
      <c r="BT18" s="141">
        <f t="shared" si="3"/>
        <v>7588</v>
      </c>
    </row>
    <row r="19" spans="67:72" x14ac:dyDescent="0.25">
      <c r="BO19" s="16">
        <f t="shared" ref="I19:BT19" si="4">BO18/BO17</f>
        <v>0.34992745691483118</v>
      </c>
      <c r="BP19" s="16">
        <f t="shared" si="4"/>
        <v>0.1617535903250189</v>
      </c>
      <c r="BQ19" s="16">
        <f t="shared" si="4"/>
        <v>0.23155179127725856</v>
      </c>
      <c r="BR19" s="16" t="e">
        <f t="shared" si="4"/>
        <v>#VALUE!</v>
      </c>
      <c r="BS19" s="16">
        <f t="shared" si="4"/>
        <v>0.9897914379802415</v>
      </c>
      <c r="BT19" s="16">
        <f t="shared" si="4"/>
        <v>0.54161313347608853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Target moments</vt:lpstr>
      <vt:lpstr>RER</vt:lpstr>
      <vt:lpstr>Real GDP and Real Exports</vt:lpstr>
      <vt:lpstr>Investment_GDP</vt:lpstr>
      <vt:lpstr>Net Exports - WB </vt:lpstr>
      <vt:lpstr>Credit_Output_Manufactures</vt:lpstr>
      <vt:lpstr>Interest Rate</vt:lpstr>
      <vt:lpstr>ExportsGrowthByIndustry</vt:lpstr>
      <vt:lpstr>CurrencyDenominationDebt</vt:lpstr>
    </vt:vector>
  </TitlesOfParts>
  <Company>Federal Reserve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dc:creator>
  <cp:lastModifiedBy>Fernando Leibovici</cp:lastModifiedBy>
  <dcterms:created xsi:type="dcterms:W3CDTF">2019-08-30T01:45:04Z</dcterms:created>
  <dcterms:modified xsi:type="dcterms:W3CDTF">2019-08-30T18:13:07Z</dcterms:modified>
</cp:coreProperties>
</file>