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A8A3469-5A0C-4CB1-8760-75A45EF989EA}" xr6:coauthVersionLast="43" xr6:coauthVersionMax="43" xr10:uidLastSave="{00000000-0000-0000-0000-000000000000}"/>
  <bookViews>
    <workbookView minimized="1" xWindow="5460" yWindow="339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P16" i="1" l="1"/>
  <c r="Q16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22" i="1"/>
  <c r="O22" i="1"/>
  <c r="O16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22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22" i="1"/>
  <c r="J30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22" i="1"/>
  <c r="T22" i="1"/>
  <c r="R15" i="1"/>
  <c r="R16" i="1" s="1"/>
  <c r="S15" i="1"/>
  <c r="S16" i="1" s="1"/>
  <c r="S17" i="1" s="1"/>
  <c r="S18" i="1" s="1"/>
  <c r="S19" i="1" s="1"/>
  <c r="S20" i="1" s="1"/>
  <c r="S21" i="1" s="1"/>
  <c r="AJ18" i="1"/>
  <c r="AJ16" i="1"/>
  <c r="AJ15" i="1"/>
  <c r="AJ13" i="1"/>
  <c r="AJ12" i="1"/>
  <c r="AJ11" i="1"/>
  <c r="AJ10" i="1"/>
  <c r="AJ17" i="1"/>
  <c r="AJ19" i="1"/>
  <c r="AJ20" i="1"/>
  <c r="AJ21" i="1"/>
  <c r="AJ14" i="1"/>
  <c r="M13" i="1"/>
  <c r="M12" i="1"/>
  <c r="M11" i="1"/>
  <c r="M10" i="1"/>
  <c r="M9" i="1"/>
  <c r="M8" i="1"/>
  <c r="M7" i="1"/>
  <c r="M6" i="1"/>
  <c r="L13" i="1"/>
  <c r="L12" i="1"/>
  <c r="L11" i="1"/>
  <c r="L10" i="1"/>
  <c r="L9" i="1"/>
  <c r="L8" i="1"/>
  <c r="L7" i="1"/>
  <c r="K7" i="1"/>
  <c r="K8" i="1" s="1"/>
  <c r="K9" i="1" s="1"/>
  <c r="K10" i="1" s="1"/>
  <c r="K11" i="1" s="1"/>
  <c r="K12" i="1" s="1"/>
  <c r="K13" i="1" s="1"/>
  <c r="E114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F114" i="1" s="1"/>
  <c r="G114" i="1" s="1"/>
  <c r="E21" i="1"/>
  <c r="F22" i="1" s="1"/>
  <c r="G22" i="1" s="1"/>
  <c r="R17" i="1" l="1"/>
  <c r="R18" i="1" s="1"/>
  <c r="R19" i="1" s="1"/>
  <c r="R20" i="1" s="1"/>
  <c r="R21" i="1" s="1"/>
  <c r="R22" i="1"/>
  <c r="U18" i="1" s="1"/>
  <c r="U21" i="1"/>
  <c r="R23" i="1"/>
  <c r="U20" i="1"/>
  <c r="U16" i="1"/>
  <c r="U19" i="1"/>
  <c r="U14" i="1"/>
  <c r="AJ22" i="1"/>
  <c r="AJ23" i="1" s="1"/>
  <c r="F110" i="1"/>
  <c r="G110" i="1" s="1"/>
  <c r="F106" i="1"/>
  <c r="G106" i="1" s="1"/>
  <c r="F102" i="1"/>
  <c r="G102" i="1" s="1"/>
  <c r="F98" i="1"/>
  <c r="G98" i="1" s="1"/>
  <c r="F94" i="1"/>
  <c r="G94" i="1" s="1"/>
  <c r="F90" i="1"/>
  <c r="G90" i="1" s="1"/>
  <c r="F86" i="1"/>
  <c r="G86" i="1" s="1"/>
  <c r="F82" i="1"/>
  <c r="G82" i="1" s="1"/>
  <c r="F78" i="1"/>
  <c r="G78" i="1" s="1"/>
  <c r="F74" i="1"/>
  <c r="G74" i="1" s="1"/>
  <c r="F70" i="1"/>
  <c r="G70" i="1" s="1"/>
  <c r="F66" i="1"/>
  <c r="G66" i="1" s="1"/>
  <c r="F62" i="1"/>
  <c r="G62" i="1" s="1"/>
  <c r="F58" i="1"/>
  <c r="G58" i="1" s="1"/>
  <c r="F54" i="1"/>
  <c r="G54" i="1" s="1"/>
  <c r="F50" i="1"/>
  <c r="G50" i="1" s="1"/>
  <c r="F46" i="1"/>
  <c r="G46" i="1" s="1"/>
  <c r="F42" i="1"/>
  <c r="G42" i="1" s="1"/>
  <c r="F38" i="1"/>
  <c r="G38" i="1" s="1"/>
  <c r="F34" i="1"/>
  <c r="G34" i="1" s="1"/>
  <c r="F30" i="1"/>
  <c r="G30" i="1" s="1"/>
  <c r="F26" i="1"/>
  <c r="G26" i="1" s="1"/>
  <c r="F112" i="1"/>
  <c r="G112" i="1" s="1"/>
  <c r="F108" i="1"/>
  <c r="G108" i="1" s="1"/>
  <c r="F104" i="1"/>
  <c r="G104" i="1" s="1"/>
  <c r="F100" i="1"/>
  <c r="G100" i="1" s="1"/>
  <c r="F96" i="1"/>
  <c r="G96" i="1" s="1"/>
  <c r="F92" i="1"/>
  <c r="G92" i="1" s="1"/>
  <c r="F88" i="1"/>
  <c r="G88" i="1" s="1"/>
  <c r="F84" i="1"/>
  <c r="G84" i="1" s="1"/>
  <c r="F80" i="1"/>
  <c r="G80" i="1" s="1"/>
  <c r="F76" i="1"/>
  <c r="G76" i="1" s="1"/>
  <c r="F72" i="1"/>
  <c r="G72" i="1" s="1"/>
  <c r="F68" i="1"/>
  <c r="G68" i="1" s="1"/>
  <c r="F64" i="1"/>
  <c r="G64" i="1" s="1"/>
  <c r="F60" i="1"/>
  <c r="G60" i="1" s="1"/>
  <c r="F56" i="1"/>
  <c r="G56" i="1" s="1"/>
  <c r="F52" i="1"/>
  <c r="G52" i="1" s="1"/>
  <c r="F48" i="1"/>
  <c r="G48" i="1" s="1"/>
  <c r="F44" i="1"/>
  <c r="G44" i="1" s="1"/>
  <c r="F40" i="1"/>
  <c r="G40" i="1" s="1"/>
  <c r="F36" i="1"/>
  <c r="G36" i="1" s="1"/>
  <c r="F107" i="1"/>
  <c r="G107" i="1" s="1"/>
  <c r="F91" i="1"/>
  <c r="G91" i="1" s="1"/>
  <c r="F75" i="1"/>
  <c r="G75" i="1" s="1"/>
  <c r="F59" i="1"/>
  <c r="G59" i="1" s="1"/>
  <c r="F43" i="1"/>
  <c r="G43" i="1" s="1"/>
  <c r="F27" i="1"/>
  <c r="G27" i="1" s="1"/>
  <c r="F113" i="1"/>
  <c r="G113" i="1" s="1"/>
  <c r="F109" i="1"/>
  <c r="G109" i="1" s="1"/>
  <c r="F105" i="1"/>
  <c r="G105" i="1" s="1"/>
  <c r="F101" i="1"/>
  <c r="G101" i="1" s="1"/>
  <c r="F97" i="1"/>
  <c r="G97" i="1" s="1"/>
  <c r="F93" i="1"/>
  <c r="G93" i="1" s="1"/>
  <c r="F89" i="1"/>
  <c r="G89" i="1" s="1"/>
  <c r="F85" i="1"/>
  <c r="G85" i="1" s="1"/>
  <c r="F81" i="1"/>
  <c r="G81" i="1" s="1"/>
  <c r="F77" i="1"/>
  <c r="G77" i="1" s="1"/>
  <c r="F73" i="1"/>
  <c r="G73" i="1" s="1"/>
  <c r="F69" i="1"/>
  <c r="G69" i="1" s="1"/>
  <c r="F65" i="1"/>
  <c r="G65" i="1" s="1"/>
  <c r="F61" i="1"/>
  <c r="G61" i="1" s="1"/>
  <c r="F57" i="1"/>
  <c r="G57" i="1" s="1"/>
  <c r="F53" i="1"/>
  <c r="G53" i="1" s="1"/>
  <c r="F49" i="1"/>
  <c r="G49" i="1" s="1"/>
  <c r="F45" i="1"/>
  <c r="G45" i="1" s="1"/>
  <c r="F41" i="1"/>
  <c r="G41" i="1" s="1"/>
  <c r="F37" i="1"/>
  <c r="G37" i="1" s="1"/>
  <c r="F33" i="1"/>
  <c r="G33" i="1" s="1"/>
  <c r="F29" i="1"/>
  <c r="G29" i="1" s="1"/>
  <c r="F25" i="1"/>
  <c r="G25" i="1" s="1"/>
  <c r="F32" i="1"/>
  <c r="G32" i="1" s="1"/>
  <c r="F28" i="1"/>
  <c r="G28" i="1" s="1"/>
  <c r="F24" i="1"/>
  <c r="G24" i="1" s="1"/>
  <c r="F103" i="1"/>
  <c r="G103" i="1" s="1"/>
  <c r="F87" i="1"/>
  <c r="G87" i="1" s="1"/>
  <c r="F71" i="1"/>
  <c r="G71" i="1" s="1"/>
  <c r="F55" i="1"/>
  <c r="G55" i="1" s="1"/>
  <c r="F39" i="1"/>
  <c r="G39" i="1" s="1"/>
  <c r="F23" i="1"/>
  <c r="G23" i="1" s="1"/>
  <c r="F99" i="1"/>
  <c r="G99" i="1" s="1"/>
  <c r="F83" i="1"/>
  <c r="G83" i="1" s="1"/>
  <c r="F67" i="1"/>
  <c r="G67" i="1" s="1"/>
  <c r="F51" i="1"/>
  <c r="G51" i="1" s="1"/>
  <c r="F35" i="1"/>
  <c r="G35" i="1" s="1"/>
  <c r="F111" i="1"/>
  <c r="G111" i="1" s="1"/>
  <c r="F95" i="1"/>
  <c r="G95" i="1" s="1"/>
  <c r="F79" i="1"/>
  <c r="G79" i="1" s="1"/>
  <c r="F63" i="1"/>
  <c r="G63" i="1" s="1"/>
  <c r="F47" i="1"/>
  <c r="G47" i="1" s="1"/>
  <c r="F31" i="1"/>
  <c r="G31" i="1" s="1"/>
  <c r="N6" i="1"/>
  <c r="U15" i="1" l="1"/>
  <c r="U17" i="1"/>
  <c r="U22" i="1"/>
  <c r="W15" i="1" s="1"/>
  <c r="W16" i="1" s="1"/>
  <c r="AK10" i="1"/>
  <c r="AK11" i="1"/>
  <c r="AK15" i="1"/>
  <c r="AK19" i="1"/>
  <c r="AK18" i="1"/>
  <c r="AK12" i="1"/>
  <c r="AK16" i="1"/>
  <c r="AK20" i="1"/>
  <c r="AK13" i="1"/>
  <c r="AK17" i="1"/>
  <c r="AK21" i="1"/>
  <c r="AK14" i="1"/>
  <c r="W14" i="1" l="1"/>
  <c r="X21" i="1"/>
  <c r="X18" i="1"/>
  <c r="X15" i="1"/>
  <c r="X19" i="1"/>
  <c r="X17" i="1"/>
  <c r="X16" i="1"/>
  <c r="X20" i="1"/>
  <c r="X14" i="1"/>
  <c r="I22" i="1" s="1"/>
  <c r="AK22" i="1"/>
  <c r="I23" i="1" l="1"/>
  <c r="L22" i="1"/>
  <c r="I24" i="1" l="1"/>
  <c r="L23" i="1"/>
  <c r="I25" i="1" l="1"/>
  <c r="L24" i="1"/>
  <c r="I26" i="1" l="1"/>
  <c r="L25" i="1"/>
  <c r="I27" i="1" l="1"/>
  <c r="L26" i="1"/>
  <c r="I28" i="1" l="1"/>
  <c r="L27" i="1"/>
  <c r="I29" i="1" l="1"/>
  <c r="L28" i="1"/>
  <c r="I30" i="1" l="1"/>
  <c r="L29" i="1"/>
  <c r="I31" i="1" l="1"/>
  <c r="L30" i="1"/>
  <c r="I32" i="1" l="1"/>
  <c r="L31" i="1"/>
  <c r="I33" i="1" l="1"/>
  <c r="L32" i="1"/>
  <c r="I34" i="1" l="1"/>
  <c r="L33" i="1"/>
  <c r="I35" i="1" l="1"/>
  <c r="L34" i="1"/>
  <c r="I36" i="1" l="1"/>
  <c r="L35" i="1"/>
  <c r="I37" i="1" l="1"/>
  <c r="L36" i="1"/>
  <c r="I38" i="1" l="1"/>
  <c r="L37" i="1"/>
  <c r="I39" i="1" l="1"/>
  <c r="L38" i="1"/>
  <c r="I40" i="1" l="1"/>
  <c r="L39" i="1"/>
  <c r="I41" i="1" l="1"/>
  <c r="L40" i="1"/>
  <c r="I42" i="1" l="1"/>
  <c r="L41" i="1"/>
  <c r="I43" i="1" l="1"/>
  <c r="L42" i="1"/>
  <c r="I44" i="1" l="1"/>
  <c r="L43" i="1"/>
  <c r="I45" i="1" l="1"/>
  <c r="L44" i="1"/>
  <c r="I46" i="1" l="1"/>
  <c r="L45" i="1"/>
  <c r="I47" i="1" l="1"/>
  <c r="L46" i="1"/>
  <c r="I48" i="1" l="1"/>
  <c r="L47" i="1"/>
  <c r="I49" i="1" l="1"/>
  <c r="L48" i="1"/>
  <c r="I50" i="1" l="1"/>
  <c r="L49" i="1"/>
  <c r="I51" i="1" l="1"/>
  <c r="L50" i="1"/>
  <c r="I52" i="1" l="1"/>
  <c r="L51" i="1"/>
  <c r="I53" i="1" l="1"/>
  <c r="L52" i="1"/>
  <c r="I54" i="1" l="1"/>
  <c r="L53" i="1"/>
  <c r="I55" i="1" l="1"/>
  <c r="L54" i="1"/>
  <c r="I56" i="1" l="1"/>
  <c r="L55" i="1"/>
  <c r="I57" i="1" l="1"/>
  <c r="L56" i="1"/>
  <c r="I58" i="1" l="1"/>
  <c r="L57" i="1"/>
  <c r="I59" i="1" l="1"/>
  <c r="L58" i="1"/>
  <c r="I60" i="1" l="1"/>
  <c r="L59" i="1"/>
  <c r="I61" i="1" l="1"/>
  <c r="L60" i="1"/>
  <c r="I62" i="1" l="1"/>
  <c r="L61" i="1"/>
  <c r="I63" i="1" l="1"/>
  <c r="L62" i="1"/>
  <c r="I64" i="1" l="1"/>
  <c r="L63" i="1"/>
  <c r="I65" i="1" l="1"/>
  <c r="L64" i="1"/>
  <c r="I66" i="1" l="1"/>
  <c r="L65" i="1"/>
  <c r="I67" i="1" l="1"/>
  <c r="L66" i="1"/>
  <c r="I68" i="1" l="1"/>
  <c r="L67" i="1"/>
  <c r="I69" i="1" l="1"/>
  <c r="L68" i="1"/>
  <c r="I70" i="1" l="1"/>
  <c r="L69" i="1"/>
  <c r="I71" i="1" l="1"/>
  <c r="L70" i="1"/>
  <c r="I72" i="1" l="1"/>
  <c r="L71" i="1"/>
  <c r="I73" i="1" l="1"/>
  <c r="L72" i="1"/>
  <c r="I74" i="1" l="1"/>
  <c r="L73" i="1"/>
  <c r="I75" i="1" l="1"/>
  <c r="L74" i="1"/>
  <c r="I76" i="1" l="1"/>
  <c r="L75" i="1"/>
  <c r="I77" i="1" l="1"/>
  <c r="L76" i="1"/>
  <c r="I78" i="1" l="1"/>
  <c r="L77" i="1"/>
  <c r="I79" i="1" l="1"/>
  <c r="L78" i="1"/>
  <c r="I80" i="1" l="1"/>
  <c r="L79" i="1"/>
  <c r="I81" i="1" l="1"/>
  <c r="L80" i="1"/>
  <c r="I82" i="1" l="1"/>
  <c r="L81" i="1"/>
  <c r="I83" i="1" l="1"/>
  <c r="L82" i="1"/>
  <c r="I84" i="1" l="1"/>
  <c r="L83" i="1"/>
  <c r="I85" i="1" l="1"/>
  <c r="L84" i="1"/>
  <c r="I86" i="1" l="1"/>
  <c r="L85" i="1"/>
  <c r="I87" i="1" l="1"/>
  <c r="L86" i="1"/>
  <c r="I88" i="1" l="1"/>
  <c r="L87" i="1"/>
  <c r="I89" i="1" l="1"/>
  <c r="L88" i="1"/>
  <c r="I90" i="1" l="1"/>
  <c r="L89" i="1"/>
  <c r="I91" i="1" l="1"/>
  <c r="L90" i="1"/>
  <c r="I92" i="1" l="1"/>
  <c r="L91" i="1"/>
  <c r="I93" i="1" l="1"/>
  <c r="L92" i="1"/>
  <c r="I94" i="1" l="1"/>
  <c r="L93" i="1"/>
  <c r="I95" i="1" l="1"/>
  <c r="L94" i="1"/>
  <c r="I96" i="1" l="1"/>
  <c r="L95" i="1"/>
  <c r="I97" i="1" l="1"/>
  <c r="L96" i="1"/>
  <c r="I98" i="1" l="1"/>
  <c r="L97" i="1"/>
  <c r="I99" i="1" l="1"/>
  <c r="L98" i="1"/>
  <c r="I100" i="1" l="1"/>
  <c r="L99" i="1"/>
  <c r="I101" i="1" l="1"/>
  <c r="L100" i="1"/>
  <c r="I102" i="1" l="1"/>
  <c r="L101" i="1"/>
  <c r="I103" i="1" l="1"/>
  <c r="L102" i="1"/>
  <c r="I104" i="1" l="1"/>
  <c r="L103" i="1"/>
  <c r="I105" i="1" l="1"/>
  <c r="L104" i="1"/>
  <c r="I106" i="1" l="1"/>
  <c r="L105" i="1"/>
  <c r="I107" i="1" l="1"/>
  <c r="L106" i="1"/>
  <c r="I108" i="1" l="1"/>
  <c r="L107" i="1"/>
  <c r="I109" i="1" l="1"/>
  <c r="L108" i="1"/>
  <c r="I110" i="1" l="1"/>
  <c r="L109" i="1"/>
  <c r="I111" i="1" l="1"/>
  <c r="L110" i="1"/>
  <c r="I112" i="1" l="1"/>
  <c r="L111" i="1"/>
  <c r="I113" i="1" l="1"/>
  <c r="L112" i="1"/>
  <c r="I114" i="1" l="1"/>
  <c r="L114" i="1" s="1"/>
  <c r="L113" i="1"/>
</calcChain>
</file>

<file path=xl/sharedStrings.xml><?xml version="1.0" encoding="utf-8"?>
<sst xmlns="http://schemas.openxmlformats.org/spreadsheetml/2006/main" count="73" uniqueCount="67">
  <si>
    <t>Année</t>
  </si>
  <si>
    <t>mois</t>
  </si>
  <si>
    <t>Ventes</t>
  </si>
  <si>
    <t>MM(12)</t>
  </si>
  <si>
    <t>MMC(12)</t>
  </si>
  <si>
    <t>Moyenne</t>
  </si>
  <si>
    <t>Ecart-type</t>
  </si>
  <si>
    <t>correlation</t>
  </si>
  <si>
    <t>comp Sais &amp; res</t>
  </si>
  <si>
    <r>
      <rPr>
        <b/>
        <sz val="14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On va par la suite déterminer le schèma ou modèle suivi par cette série temporelle voir Additif ou Multiplicatif.</t>
    </r>
  </si>
  <si>
    <r>
      <rPr>
        <b/>
        <sz val="14"/>
        <color theme="1"/>
        <rFont val="Calibri"/>
        <family val="2"/>
        <scheme val="minor"/>
      </rPr>
      <t>1-</t>
    </r>
    <r>
      <rPr>
        <sz val="11"/>
        <color theme="1"/>
        <rFont val="Calibri"/>
        <family val="2"/>
        <scheme val="minor"/>
      </rPr>
      <t>Comme on peut remarquer MMC(12) permet d'éliminer la périodicite mensuelle.</t>
    </r>
  </si>
  <si>
    <r>
      <rPr>
        <b/>
        <sz val="14"/>
        <color theme="1"/>
        <rFont val="Calibri"/>
        <family val="2"/>
        <scheme val="minor"/>
      </rPr>
      <t>3-</t>
    </r>
    <r>
      <rPr>
        <sz val="11"/>
        <color theme="1"/>
        <rFont val="Calibri"/>
        <family val="2"/>
        <scheme val="minor"/>
      </rPr>
      <t xml:space="preserve">Qualitativement parlant, on remarque que la composante saisonière augmente avec la tendance, ceci montre un aspect du schèma multiplicatif. </t>
    </r>
  </si>
  <si>
    <r>
      <rPr>
        <b/>
        <sz val="14"/>
        <color theme="1"/>
        <rFont val="Calibri"/>
        <family val="2"/>
        <scheme val="minor"/>
      </rPr>
      <t>4-</t>
    </r>
    <r>
      <rPr>
        <sz val="11"/>
        <color theme="1"/>
        <rFont val="Calibri"/>
        <family val="2"/>
        <scheme val="minor"/>
      </rPr>
      <t>Quantativement, on peut effectuer le test de Buys-Ballot pour déterminer le type du modèle:</t>
    </r>
  </si>
  <si>
    <r>
      <rPr>
        <b/>
        <sz val="14"/>
        <color theme="1"/>
        <rFont val="Calibri"/>
        <family val="2"/>
        <scheme val="minor"/>
      </rPr>
      <t>5-</t>
    </r>
    <r>
      <rPr>
        <sz val="11"/>
        <color theme="1"/>
        <rFont val="Calibri"/>
        <family val="2"/>
        <scheme val="minor"/>
      </rPr>
      <t xml:space="preserve"> Correlation entre les deux series est assew significatif donc le modele suivie sera le modele multiplicatif. </t>
    </r>
  </si>
  <si>
    <r>
      <rPr>
        <b/>
        <sz val="14"/>
        <color theme="1"/>
        <rFont val="Calibri"/>
        <family val="2"/>
        <scheme val="minor"/>
      </rPr>
      <t xml:space="preserve">6- </t>
    </r>
    <r>
      <rPr>
        <sz val="11"/>
        <color theme="1"/>
        <rFont val="Calibri"/>
        <family val="2"/>
        <scheme val="minor"/>
      </rPr>
      <t xml:space="preserve">Maintenant on va calculer la composante saisonière ajustée pour tenir compte a l'hypothèse </t>
    </r>
  </si>
  <si>
    <t xml:space="preserve">de conservation des aires, et on vas utiliser la médiane qui est moins sensibles au valeurs extrêmes; </t>
  </si>
  <si>
    <t>afin d'éliminer la composante accidentelle.</t>
  </si>
  <si>
    <t>Jan</t>
  </si>
  <si>
    <t>Fev</t>
  </si>
  <si>
    <t>Mar</t>
  </si>
  <si>
    <t>Av</t>
  </si>
  <si>
    <t>Mai</t>
  </si>
  <si>
    <t>Jun</t>
  </si>
  <si>
    <t>Jul</t>
  </si>
  <si>
    <t>Sep</t>
  </si>
  <si>
    <t>Oct</t>
  </si>
  <si>
    <t>Nov</t>
  </si>
  <si>
    <t>Dec</t>
  </si>
  <si>
    <t>Mediane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</si>
  <si>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</si>
  <si>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</si>
  <si>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</si>
  <si>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</si>
  <si>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</si>
  <si>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</si>
  <si>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</si>
  <si>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</si>
  <si>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</si>
  <si>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Adjusted</t>
  </si>
  <si>
    <t>Mois</t>
  </si>
  <si>
    <t>Aou</t>
  </si>
  <si>
    <t>CompSai Ajust</t>
  </si>
  <si>
    <t>t</t>
  </si>
  <si>
    <t>cov</t>
  </si>
  <si>
    <t>a0</t>
  </si>
  <si>
    <t>a1</t>
  </si>
  <si>
    <t xml:space="preserve">Calcul de la tendance lineaire </t>
  </si>
  <si>
    <t>a1mois</t>
  </si>
  <si>
    <t>ylin</t>
  </si>
  <si>
    <r>
      <rPr>
        <b/>
        <sz val="14"/>
        <color theme="1"/>
        <rFont val="Calibri"/>
        <family val="2"/>
        <scheme val="minor"/>
      </rPr>
      <t xml:space="preserve">7- </t>
    </r>
    <r>
      <rPr>
        <sz val="11"/>
        <color theme="1"/>
        <rFont val="Calibri"/>
        <family val="2"/>
        <scheme val="minor"/>
      </rPr>
      <t>On vas maintenant ajuster MMC(12) en utilisant deux courbes lineaire et quadratique, ces deux seront des estimations de la tendance de cette serie temporelle.</t>
    </r>
  </si>
  <si>
    <t>linear</t>
  </si>
  <si>
    <t>quadratique</t>
  </si>
  <si>
    <t>a2</t>
  </si>
  <si>
    <t>Tend Annuelle</t>
  </si>
  <si>
    <t>Tend lin</t>
  </si>
  <si>
    <t>Tend qua</t>
  </si>
  <si>
    <t>MODEL1</t>
  </si>
  <si>
    <t>MODEL2</t>
  </si>
  <si>
    <t>MODEL3</t>
  </si>
  <si>
    <t>MAPE1</t>
  </si>
  <si>
    <t>MAPE3</t>
  </si>
  <si>
    <t>MAPE</t>
  </si>
  <si>
    <r>
      <rPr>
        <b/>
        <sz val="14"/>
        <color theme="1"/>
        <rFont val="Calibri"/>
        <family val="2"/>
        <scheme val="minor"/>
      </rPr>
      <t>8-</t>
    </r>
    <r>
      <rPr>
        <sz val="11"/>
        <color theme="1"/>
        <rFont val="Calibri"/>
        <family val="2"/>
        <scheme val="minor"/>
      </rPr>
      <t xml:space="preserve"> Puisque le modèle est multiplicatif la serie ajustée est calculée par ^T*^S. </t>
    </r>
  </si>
  <si>
    <t>On va comparer à l'aide du MAPE les trois modèles, dont l'estimation de la tendance diffàre.</t>
  </si>
  <si>
    <t>minimale entre ces 3 modeles.</t>
  </si>
  <si>
    <r>
      <rPr>
        <b/>
        <sz val="14"/>
        <color theme="0"/>
        <rFont val="Calibri"/>
        <family val="2"/>
        <scheme val="minor"/>
      </rPr>
      <t>9-</t>
    </r>
    <r>
      <rPr>
        <b/>
        <sz val="12"/>
        <color theme="0"/>
        <rFont val="Calibri"/>
        <family val="2"/>
        <scheme val="minor"/>
      </rPr>
      <t xml:space="preserve"> Le modele avec tendance quadratique est </t>
    </r>
  </si>
  <si>
    <t>le meilleur parce qu'il rend le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</si>
</sst>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7" fontId="0" fillId="0" borderId="0" xfId="0" applyNumberFormat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3" fillId="7" borderId="0" xfId="0" applyFont="1" applyFill="1"/>
    <xf numFmtId="0" fontId="0" fillId="8" borderId="0" xfId="0" applyFill="1"/>
    <xf numFmtId="0" fontId="3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Ventes</a:t>
            </a:r>
            <a:r>
              <a:rPr lang="en-US" baseline="0"/>
              <a:t> mensuelles de champagne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59815435828495E-2"/>
          <c:y val="0.19431569168421264"/>
          <c:w val="0.67190379814155499"/>
          <c:h val="0.684147844654042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Ventes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Sheet1!$C$16:$C$120</c:f>
              <c:numCache>
                <c:formatCode>mmm-yy</c:formatCode>
                <c:ptCount val="105"/>
                <c:pt idx="0" formatCode="[$-40C]mmm\-yy;@">
                  <c:v>22647</c:v>
                </c:pt>
                <c:pt idx="1">
                  <c:v>22678</c:v>
                </c:pt>
                <c:pt idx="2" formatCode="[$-40C]mmm\-yy;@">
                  <c:v>22706</c:v>
                </c:pt>
                <c:pt idx="3">
                  <c:v>22737</c:v>
                </c:pt>
                <c:pt idx="4" formatCode="[$-40C]mmm\-yy;@">
                  <c:v>22767</c:v>
                </c:pt>
                <c:pt idx="5">
                  <c:v>22798</c:v>
                </c:pt>
                <c:pt idx="6" formatCode="[$-40C]mmm\-yy;@">
                  <c:v>22828</c:v>
                </c:pt>
                <c:pt idx="7">
                  <c:v>22859</c:v>
                </c:pt>
                <c:pt idx="8" formatCode="[$-40C]mmm\-yy;@">
                  <c:v>22890</c:v>
                </c:pt>
                <c:pt idx="9">
                  <c:v>22920</c:v>
                </c:pt>
                <c:pt idx="10" formatCode="[$-40C]mmm\-yy;@">
                  <c:v>22951</c:v>
                </c:pt>
                <c:pt idx="11">
                  <c:v>22981</c:v>
                </c:pt>
                <c:pt idx="12" formatCode="[$-40C]mmm\-yy;@">
                  <c:v>23012</c:v>
                </c:pt>
                <c:pt idx="13">
                  <c:v>23043</c:v>
                </c:pt>
                <c:pt idx="14" formatCode="[$-40C]mmm\-yy;@">
                  <c:v>23071</c:v>
                </c:pt>
                <c:pt idx="15">
                  <c:v>23102</c:v>
                </c:pt>
                <c:pt idx="16" formatCode="[$-40C]mmm\-yy;@">
                  <c:v>23132</c:v>
                </c:pt>
                <c:pt idx="17">
                  <c:v>23163</c:v>
                </c:pt>
                <c:pt idx="18" formatCode="[$-40C]mmm\-yy;@">
                  <c:v>23193</c:v>
                </c:pt>
                <c:pt idx="19">
                  <c:v>23224</c:v>
                </c:pt>
                <c:pt idx="20" formatCode="[$-40C]mmm\-yy;@">
                  <c:v>23255</c:v>
                </c:pt>
                <c:pt idx="21">
                  <c:v>23285</c:v>
                </c:pt>
                <c:pt idx="22" formatCode="[$-40C]mmm\-yy;@">
                  <c:v>23316</c:v>
                </c:pt>
                <c:pt idx="23">
                  <c:v>23346</c:v>
                </c:pt>
                <c:pt idx="24" formatCode="[$-40C]mmm\-yy;@">
                  <c:v>23377</c:v>
                </c:pt>
                <c:pt idx="25">
                  <c:v>23408</c:v>
                </c:pt>
                <c:pt idx="26" formatCode="[$-40C]mmm\-yy;@">
                  <c:v>23437</c:v>
                </c:pt>
                <c:pt idx="27">
                  <c:v>23468</c:v>
                </c:pt>
                <c:pt idx="28" formatCode="[$-40C]mmm\-yy;@">
                  <c:v>23498</c:v>
                </c:pt>
                <c:pt idx="29">
                  <c:v>23529</c:v>
                </c:pt>
                <c:pt idx="30" formatCode="[$-40C]mmm\-yy;@">
                  <c:v>23559</c:v>
                </c:pt>
                <c:pt idx="31">
                  <c:v>23590</c:v>
                </c:pt>
                <c:pt idx="32" formatCode="[$-40C]mmm\-yy;@">
                  <c:v>23621</c:v>
                </c:pt>
                <c:pt idx="33">
                  <c:v>23651</c:v>
                </c:pt>
                <c:pt idx="34" formatCode="[$-40C]mmm\-yy;@">
                  <c:v>23682</c:v>
                </c:pt>
                <c:pt idx="35">
                  <c:v>23712</c:v>
                </c:pt>
                <c:pt idx="36" formatCode="[$-40C]mmm\-yy;@">
                  <c:v>23743</c:v>
                </c:pt>
                <c:pt idx="37">
                  <c:v>23774</c:v>
                </c:pt>
                <c:pt idx="38" formatCode="[$-40C]mmm\-yy;@">
                  <c:v>23802</c:v>
                </c:pt>
                <c:pt idx="39">
                  <c:v>23833</c:v>
                </c:pt>
                <c:pt idx="40" formatCode="[$-40C]mmm\-yy;@">
                  <c:v>23863</c:v>
                </c:pt>
                <c:pt idx="41">
                  <c:v>23894</c:v>
                </c:pt>
                <c:pt idx="42" formatCode="[$-40C]mmm\-yy;@">
                  <c:v>23924</c:v>
                </c:pt>
                <c:pt idx="43">
                  <c:v>23955</c:v>
                </c:pt>
                <c:pt idx="44" formatCode="[$-40C]mmm\-yy;@">
                  <c:v>23986</c:v>
                </c:pt>
                <c:pt idx="45">
                  <c:v>24016</c:v>
                </c:pt>
                <c:pt idx="46" formatCode="[$-40C]mmm\-yy;@">
                  <c:v>24047</c:v>
                </c:pt>
                <c:pt idx="47">
                  <c:v>24077</c:v>
                </c:pt>
                <c:pt idx="48" formatCode="[$-40C]mmm\-yy;@">
                  <c:v>24108</c:v>
                </c:pt>
                <c:pt idx="49">
                  <c:v>24139</c:v>
                </c:pt>
                <c:pt idx="50" formatCode="[$-40C]mmm\-yy;@">
                  <c:v>24167</c:v>
                </c:pt>
                <c:pt idx="51">
                  <c:v>24198</c:v>
                </c:pt>
                <c:pt idx="52" formatCode="[$-40C]mmm\-yy;@">
                  <c:v>24228</c:v>
                </c:pt>
                <c:pt idx="53">
                  <c:v>24259</c:v>
                </c:pt>
                <c:pt idx="54" formatCode="[$-40C]mmm\-yy;@">
                  <c:v>24289</c:v>
                </c:pt>
                <c:pt idx="55">
                  <c:v>24320</c:v>
                </c:pt>
                <c:pt idx="56" formatCode="[$-40C]mmm\-yy;@">
                  <c:v>24351</c:v>
                </c:pt>
                <c:pt idx="57">
                  <c:v>24381</c:v>
                </c:pt>
                <c:pt idx="58" formatCode="[$-40C]mmm\-yy;@">
                  <c:v>24412</c:v>
                </c:pt>
                <c:pt idx="59">
                  <c:v>24442</c:v>
                </c:pt>
                <c:pt idx="60" formatCode="[$-40C]mmm\-yy;@">
                  <c:v>24473</c:v>
                </c:pt>
                <c:pt idx="61">
                  <c:v>24504</c:v>
                </c:pt>
                <c:pt idx="62" formatCode="[$-40C]mmm\-yy;@">
                  <c:v>24532</c:v>
                </c:pt>
                <c:pt idx="63">
                  <c:v>24563</c:v>
                </c:pt>
                <c:pt idx="64" formatCode="[$-40C]mmm\-yy;@">
                  <c:v>24593</c:v>
                </c:pt>
                <c:pt idx="65">
                  <c:v>24624</c:v>
                </c:pt>
                <c:pt idx="66" formatCode="[$-40C]mmm\-yy;@">
                  <c:v>24654</c:v>
                </c:pt>
                <c:pt idx="67">
                  <c:v>24685</c:v>
                </c:pt>
                <c:pt idx="68" formatCode="[$-40C]mmm\-yy;@">
                  <c:v>24716</c:v>
                </c:pt>
                <c:pt idx="69">
                  <c:v>24746</c:v>
                </c:pt>
                <c:pt idx="70" formatCode="[$-40C]mmm\-yy;@">
                  <c:v>24777</c:v>
                </c:pt>
                <c:pt idx="71">
                  <c:v>24807</c:v>
                </c:pt>
                <c:pt idx="72" formatCode="[$-40C]mmm\-yy;@">
                  <c:v>24838</c:v>
                </c:pt>
                <c:pt idx="73">
                  <c:v>24869</c:v>
                </c:pt>
                <c:pt idx="74" formatCode="[$-40C]mmm\-yy;@">
                  <c:v>24898</c:v>
                </c:pt>
                <c:pt idx="75">
                  <c:v>24929</c:v>
                </c:pt>
                <c:pt idx="76" formatCode="[$-40C]mmm\-yy;@">
                  <c:v>24959</c:v>
                </c:pt>
                <c:pt idx="77">
                  <c:v>24990</c:v>
                </c:pt>
                <c:pt idx="78" formatCode="[$-40C]mmm\-yy;@">
                  <c:v>25020</c:v>
                </c:pt>
                <c:pt idx="79">
                  <c:v>25051</c:v>
                </c:pt>
                <c:pt idx="80" formatCode="[$-40C]mmm\-yy;@">
                  <c:v>25082</c:v>
                </c:pt>
                <c:pt idx="81">
                  <c:v>25112</c:v>
                </c:pt>
                <c:pt idx="82" formatCode="[$-40C]mmm\-yy;@">
                  <c:v>25143</c:v>
                </c:pt>
                <c:pt idx="83">
                  <c:v>25173</c:v>
                </c:pt>
                <c:pt idx="84" formatCode="[$-40C]mmm\-yy;@">
                  <c:v>25204</c:v>
                </c:pt>
                <c:pt idx="85">
                  <c:v>25235</c:v>
                </c:pt>
                <c:pt idx="86" formatCode="[$-40C]mmm\-yy;@">
                  <c:v>25263</c:v>
                </c:pt>
                <c:pt idx="87">
                  <c:v>25294</c:v>
                </c:pt>
                <c:pt idx="88" formatCode="[$-40C]mmm\-yy;@">
                  <c:v>25324</c:v>
                </c:pt>
                <c:pt idx="89">
                  <c:v>25355</c:v>
                </c:pt>
                <c:pt idx="90" formatCode="[$-40C]mmm\-yy;@">
                  <c:v>25385</c:v>
                </c:pt>
                <c:pt idx="91">
                  <c:v>25416</c:v>
                </c:pt>
                <c:pt idx="92" formatCode="[$-40C]mmm\-yy;@">
                  <c:v>25447</c:v>
                </c:pt>
                <c:pt idx="93">
                  <c:v>25477</c:v>
                </c:pt>
                <c:pt idx="94" formatCode="[$-40C]mmm\-yy;@">
                  <c:v>25508</c:v>
                </c:pt>
                <c:pt idx="95">
                  <c:v>25538</c:v>
                </c:pt>
                <c:pt idx="96" formatCode="[$-40C]mmm\-yy;@">
                  <c:v>25569</c:v>
                </c:pt>
                <c:pt idx="97">
                  <c:v>25600</c:v>
                </c:pt>
                <c:pt idx="98" formatCode="[$-40C]mmm\-yy;@">
                  <c:v>25628</c:v>
                </c:pt>
                <c:pt idx="99">
                  <c:v>25659</c:v>
                </c:pt>
                <c:pt idx="100" formatCode="[$-40C]mmm\-yy;@">
                  <c:v>25689</c:v>
                </c:pt>
                <c:pt idx="101">
                  <c:v>25720</c:v>
                </c:pt>
                <c:pt idx="102" formatCode="[$-40C]mmm\-yy;@">
                  <c:v>25750</c:v>
                </c:pt>
                <c:pt idx="103">
                  <c:v>25781</c:v>
                </c:pt>
                <c:pt idx="104" formatCode="[$-40C]mmm\-yy;@">
                  <c:v>25812</c:v>
                </c:pt>
              </c:numCache>
            </c:numRef>
          </c:xVal>
          <c:yVal>
            <c:numRef>
              <c:f>Sheet1!$D$16:$D$120</c:f>
              <c:numCache>
                <c:formatCode>General</c:formatCode>
                <c:ptCount val="105"/>
                <c:pt idx="0">
                  <c:v>2.8149999999999999</c:v>
                </c:pt>
                <c:pt idx="1">
                  <c:v>2.6720000000000002</c:v>
                </c:pt>
                <c:pt idx="2">
                  <c:v>2.7549999999999999</c:v>
                </c:pt>
                <c:pt idx="3">
                  <c:v>2.7210000000000001</c:v>
                </c:pt>
                <c:pt idx="4">
                  <c:v>2.9460000000000002</c:v>
                </c:pt>
                <c:pt idx="5">
                  <c:v>3.036</c:v>
                </c:pt>
                <c:pt idx="6">
                  <c:v>2.282</c:v>
                </c:pt>
                <c:pt idx="7">
                  <c:v>2.2120000000000002</c:v>
                </c:pt>
                <c:pt idx="8">
                  <c:v>2.9220000000000002</c:v>
                </c:pt>
                <c:pt idx="9">
                  <c:v>4.3010000000000002</c:v>
                </c:pt>
                <c:pt idx="10">
                  <c:v>5.7640000000000002</c:v>
                </c:pt>
                <c:pt idx="11">
                  <c:v>7.3120000000000003</c:v>
                </c:pt>
                <c:pt idx="12">
                  <c:v>2.5409999999999999</c:v>
                </c:pt>
                <c:pt idx="13">
                  <c:v>2.4750000000000001</c:v>
                </c:pt>
                <c:pt idx="14">
                  <c:v>3.0310000000000001</c:v>
                </c:pt>
                <c:pt idx="15">
                  <c:v>3.266</c:v>
                </c:pt>
                <c:pt idx="16">
                  <c:v>3.7759999999999998</c:v>
                </c:pt>
                <c:pt idx="17">
                  <c:v>3.23</c:v>
                </c:pt>
                <c:pt idx="18">
                  <c:v>3.028</c:v>
                </c:pt>
                <c:pt idx="19">
                  <c:v>1.7589999999999999</c:v>
                </c:pt>
                <c:pt idx="20">
                  <c:v>3.5950000000000002</c:v>
                </c:pt>
                <c:pt idx="21">
                  <c:v>4.4740000000000002</c:v>
                </c:pt>
                <c:pt idx="22">
                  <c:v>6.8380000000000001</c:v>
                </c:pt>
                <c:pt idx="23">
                  <c:v>8.3569999999999993</c:v>
                </c:pt>
                <c:pt idx="24">
                  <c:v>3.113</c:v>
                </c:pt>
                <c:pt idx="25">
                  <c:v>3.0059999999999998</c:v>
                </c:pt>
                <c:pt idx="26">
                  <c:v>4.0469999999999997</c:v>
                </c:pt>
                <c:pt idx="27">
                  <c:v>3.5230000000000001</c:v>
                </c:pt>
                <c:pt idx="28">
                  <c:v>3.9369999999999998</c:v>
                </c:pt>
                <c:pt idx="29">
                  <c:v>3.9860000000000002</c:v>
                </c:pt>
                <c:pt idx="30">
                  <c:v>3.26</c:v>
                </c:pt>
                <c:pt idx="31">
                  <c:v>1.573</c:v>
                </c:pt>
                <c:pt idx="32">
                  <c:v>3.528</c:v>
                </c:pt>
                <c:pt idx="33">
                  <c:v>5.2110000000000003</c:v>
                </c:pt>
                <c:pt idx="34">
                  <c:v>7.6139999999999999</c:v>
                </c:pt>
                <c:pt idx="35">
                  <c:v>9.2539999999999996</c:v>
                </c:pt>
                <c:pt idx="36">
                  <c:v>5.375</c:v>
                </c:pt>
                <c:pt idx="37">
                  <c:v>3.0880000000000001</c:v>
                </c:pt>
                <c:pt idx="38">
                  <c:v>3.718</c:v>
                </c:pt>
                <c:pt idx="39">
                  <c:v>4.5140000000000002</c:v>
                </c:pt>
                <c:pt idx="40">
                  <c:v>4.5199999999999996</c:v>
                </c:pt>
                <c:pt idx="41">
                  <c:v>4.5389999999999997</c:v>
                </c:pt>
                <c:pt idx="42">
                  <c:v>3.6629999999999998</c:v>
                </c:pt>
                <c:pt idx="43">
                  <c:v>1.643</c:v>
                </c:pt>
                <c:pt idx="44">
                  <c:v>4.7389999999999999</c:v>
                </c:pt>
                <c:pt idx="45">
                  <c:v>5.4279999999999999</c:v>
                </c:pt>
                <c:pt idx="46">
                  <c:v>8.3140000000000001</c:v>
                </c:pt>
                <c:pt idx="47">
                  <c:v>10.651</c:v>
                </c:pt>
                <c:pt idx="48">
                  <c:v>3.633</c:v>
                </c:pt>
                <c:pt idx="49">
                  <c:v>4.2919999999999998</c:v>
                </c:pt>
                <c:pt idx="50">
                  <c:v>4.1539999999999999</c:v>
                </c:pt>
                <c:pt idx="51">
                  <c:v>4.1210000000000004</c:v>
                </c:pt>
                <c:pt idx="52">
                  <c:v>4.6470000000000002</c:v>
                </c:pt>
                <c:pt idx="53">
                  <c:v>4.7530000000000001</c:v>
                </c:pt>
                <c:pt idx="54">
                  <c:v>3.9649999999999999</c:v>
                </c:pt>
                <c:pt idx="55">
                  <c:v>1.7230000000000001</c:v>
                </c:pt>
                <c:pt idx="56">
                  <c:v>5.048</c:v>
                </c:pt>
                <c:pt idx="57">
                  <c:v>6.9219999999999997</c:v>
                </c:pt>
                <c:pt idx="58">
                  <c:v>9.8580000000000005</c:v>
                </c:pt>
                <c:pt idx="59">
                  <c:v>11.331</c:v>
                </c:pt>
                <c:pt idx="60">
                  <c:v>4.016</c:v>
                </c:pt>
                <c:pt idx="61">
                  <c:v>3.9569999999999999</c:v>
                </c:pt>
                <c:pt idx="62">
                  <c:v>4.51</c:v>
                </c:pt>
                <c:pt idx="63">
                  <c:v>4.2759999999999998</c:v>
                </c:pt>
                <c:pt idx="64">
                  <c:v>4.968</c:v>
                </c:pt>
                <c:pt idx="65">
                  <c:v>4.6769999999999996</c:v>
                </c:pt>
                <c:pt idx="66">
                  <c:v>3.5230000000000001</c:v>
                </c:pt>
                <c:pt idx="67">
                  <c:v>1.821</c:v>
                </c:pt>
                <c:pt idx="68">
                  <c:v>5.2220000000000004</c:v>
                </c:pt>
                <c:pt idx="69">
                  <c:v>6.8719999999999999</c:v>
                </c:pt>
                <c:pt idx="70">
                  <c:v>10.803000000000001</c:v>
                </c:pt>
                <c:pt idx="71">
                  <c:v>13.916</c:v>
                </c:pt>
                <c:pt idx="72">
                  <c:v>2.6389999999999998</c:v>
                </c:pt>
                <c:pt idx="73">
                  <c:v>2.899</c:v>
                </c:pt>
                <c:pt idx="74">
                  <c:v>3.37</c:v>
                </c:pt>
                <c:pt idx="75">
                  <c:v>3.74</c:v>
                </c:pt>
                <c:pt idx="76">
                  <c:v>2.927</c:v>
                </c:pt>
                <c:pt idx="77">
                  <c:v>3.9860000000000002</c:v>
                </c:pt>
                <c:pt idx="78">
                  <c:v>4.2169999999999996</c:v>
                </c:pt>
                <c:pt idx="79">
                  <c:v>1.738</c:v>
                </c:pt>
                <c:pt idx="80">
                  <c:v>5.2210000000000001</c:v>
                </c:pt>
                <c:pt idx="81">
                  <c:v>6.4240000000000004</c:v>
                </c:pt>
                <c:pt idx="82">
                  <c:v>9.8420000000000005</c:v>
                </c:pt>
                <c:pt idx="83">
                  <c:v>13.076000000000001</c:v>
                </c:pt>
                <c:pt idx="84">
                  <c:v>3.9340000000000002</c:v>
                </c:pt>
                <c:pt idx="85">
                  <c:v>3.1619999999999999</c:v>
                </c:pt>
                <c:pt idx="86">
                  <c:v>4.2859999999999996</c:v>
                </c:pt>
                <c:pt idx="87">
                  <c:v>4.6760000000000002</c:v>
                </c:pt>
                <c:pt idx="88">
                  <c:v>5.01</c:v>
                </c:pt>
                <c:pt idx="89">
                  <c:v>4.8739999999999997</c:v>
                </c:pt>
                <c:pt idx="90">
                  <c:v>4.633</c:v>
                </c:pt>
                <c:pt idx="91">
                  <c:v>1.659</c:v>
                </c:pt>
                <c:pt idx="92">
                  <c:v>5.9509999999999996</c:v>
                </c:pt>
                <c:pt idx="93">
                  <c:v>6.9809999999999999</c:v>
                </c:pt>
                <c:pt idx="94">
                  <c:v>9.8510000000000009</c:v>
                </c:pt>
                <c:pt idx="95">
                  <c:v>12.67</c:v>
                </c:pt>
                <c:pt idx="96">
                  <c:v>4.3479999999999999</c:v>
                </c:pt>
                <c:pt idx="97">
                  <c:v>3.5640000000000001</c:v>
                </c:pt>
                <c:pt idx="98">
                  <c:v>4.577</c:v>
                </c:pt>
                <c:pt idx="99">
                  <c:v>4.7880000000000003</c:v>
                </c:pt>
                <c:pt idx="100">
                  <c:v>4.6180000000000003</c:v>
                </c:pt>
                <c:pt idx="101">
                  <c:v>5.3120000000000003</c:v>
                </c:pt>
                <c:pt idx="102">
                  <c:v>4.298</c:v>
                </c:pt>
                <c:pt idx="103">
                  <c:v>1.431</c:v>
                </c:pt>
                <c:pt idx="104">
                  <c:v>5.8769999999999998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7-43F8-B4F7-2E338D2010F5}"/>
            </c:ext>
          </c:extLst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MMC(12)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Sheet1!$C$22:$C$114</c:f>
              <c:numCache>
                <c:formatCode>mmm-yy</c:formatCode>
                <c:ptCount val="93"/>
                <c:pt idx="0" formatCode="[$-40C]mmm\-yy;@">
                  <c:v>22828</c:v>
                </c:pt>
                <c:pt idx="1">
                  <c:v>22859</c:v>
                </c:pt>
                <c:pt idx="2" formatCode="[$-40C]mmm\-yy;@">
                  <c:v>22890</c:v>
                </c:pt>
                <c:pt idx="3">
                  <c:v>22920</c:v>
                </c:pt>
                <c:pt idx="4" formatCode="[$-40C]mmm\-yy;@">
                  <c:v>22951</c:v>
                </c:pt>
                <c:pt idx="5">
                  <c:v>22981</c:v>
                </c:pt>
                <c:pt idx="6" formatCode="[$-40C]mmm\-yy;@">
                  <c:v>23012</c:v>
                </c:pt>
                <c:pt idx="7">
                  <c:v>23043</c:v>
                </c:pt>
                <c:pt idx="8" formatCode="[$-40C]mmm\-yy;@">
                  <c:v>23071</c:v>
                </c:pt>
                <c:pt idx="9">
                  <c:v>23102</c:v>
                </c:pt>
                <c:pt idx="10" formatCode="[$-40C]mmm\-yy;@">
                  <c:v>23132</c:v>
                </c:pt>
                <c:pt idx="11">
                  <c:v>23163</c:v>
                </c:pt>
                <c:pt idx="12" formatCode="[$-40C]mmm\-yy;@">
                  <c:v>23193</c:v>
                </c:pt>
                <c:pt idx="13">
                  <c:v>23224</c:v>
                </c:pt>
                <c:pt idx="14" formatCode="[$-40C]mmm\-yy;@">
                  <c:v>23255</c:v>
                </c:pt>
                <c:pt idx="15">
                  <c:v>23285</c:v>
                </c:pt>
                <c:pt idx="16" formatCode="[$-40C]mmm\-yy;@">
                  <c:v>23316</c:v>
                </c:pt>
                <c:pt idx="17">
                  <c:v>23346</c:v>
                </c:pt>
                <c:pt idx="18" formatCode="[$-40C]mmm\-yy;@">
                  <c:v>23377</c:v>
                </c:pt>
                <c:pt idx="19">
                  <c:v>23408</c:v>
                </c:pt>
                <c:pt idx="20" formatCode="[$-40C]mmm\-yy;@">
                  <c:v>23437</c:v>
                </c:pt>
                <c:pt idx="21">
                  <c:v>23468</c:v>
                </c:pt>
                <c:pt idx="22" formatCode="[$-40C]mmm\-yy;@">
                  <c:v>23498</c:v>
                </c:pt>
                <c:pt idx="23">
                  <c:v>23529</c:v>
                </c:pt>
                <c:pt idx="24" formatCode="[$-40C]mmm\-yy;@">
                  <c:v>23559</c:v>
                </c:pt>
                <c:pt idx="25">
                  <c:v>23590</c:v>
                </c:pt>
                <c:pt idx="26" formatCode="[$-40C]mmm\-yy;@">
                  <c:v>23621</c:v>
                </c:pt>
                <c:pt idx="27">
                  <c:v>23651</c:v>
                </c:pt>
                <c:pt idx="28" formatCode="[$-40C]mmm\-yy;@">
                  <c:v>23682</c:v>
                </c:pt>
                <c:pt idx="29">
                  <c:v>23712</c:v>
                </c:pt>
                <c:pt idx="30" formatCode="[$-40C]mmm\-yy;@">
                  <c:v>23743</c:v>
                </c:pt>
                <c:pt idx="31">
                  <c:v>23774</c:v>
                </c:pt>
                <c:pt idx="32" formatCode="[$-40C]mmm\-yy;@">
                  <c:v>23802</c:v>
                </c:pt>
                <c:pt idx="33">
                  <c:v>23833</c:v>
                </c:pt>
                <c:pt idx="34" formatCode="[$-40C]mmm\-yy;@">
                  <c:v>23863</c:v>
                </c:pt>
                <c:pt idx="35">
                  <c:v>23894</c:v>
                </c:pt>
                <c:pt idx="36" formatCode="[$-40C]mmm\-yy;@">
                  <c:v>23924</c:v>
                </c:pt>
                <c:pt idx="37">
                  <c:v>23955</c:v>
                </c:pt>
                <c:pt idx="38" formatCode="[$-40C]mmm\-yy;@">
                  <c:v>23986</c:v>
                </c:pt>
                <c:pt idx="39">
                  <c:v>24016</c:v>
                </c:pt>
                <c:pt idx="40" formatCode="[$-40C]mmm\-yy;@">
                  <c:v>24047</c:v>
                </c:pt>
                <c:pt idx="41">
                  <c:v>24077</c:v>
                </c:pt>
                <c:pt idx="42" formatCode="[$-40C]mmm\-yy;@">
                  <c:v>24108</c:v>
                </c:pt>
                <c:pt idx="43">
                  <c:v>24139</c:v>
                </c:pt>
                <c:pt idx="44" formatCode="[$-40C]mmm\-yy;@">
                  <c:v>24167</c:v>
                </c:pt>
                <c:pt idx="45">
                  <c:v>24198</c:v>
                </c:pt>
                <c:pt idx="46" formatCode="[$-40C]mmm\-yy;@">
                  <c:v>24228</c:v>
                </c:pt>
                <c:pt idx="47">
                  <c:v>24259</c:v>
                </c:pt>
                <c:pt idx="48" formatCode="[$-40C]mmm\-yy;@">
                  <c:v>24289</c:v>
                </c:pt>
                <c:pt idx="49">
                  <c:v>24320</c:v>
                </c:pt>
                <c:pt idx="50" formatCode="[$-40C]mmm\-yy;@">
                  <c:v>24351</c:v>
                </c:pt>
                <c:pt idx="51">
                  <c:v>24381</c:v>
                </c:pt>
                <c:pt idx="52" formatCode="[$-40C]mmm\-yy;@">
                  <c:v>24412</c:v>
                </c:pt>
                <c:pt idx="53">
                  <c:v>24442</c:v>
                </c:pt>
                <c:pt idx="54" formatCode="[$-40C]mmm\-yy;@">
                  <c:v>24473</c:v>
                </c:pt>
                <c:pt idx="55">
                  <c:v>24504</c:v>
                </c:pt>
                <c:pt idx="56" formatCode="[$-40C]mmm\-yy;@">
                  <c:v>24532</c:v>
                </c:pt>
                <c:pt idx="57">
                  <c:v>24563</c:v>
                </c:pt>
                <c:pt idx="58" formatCode="[$-40C]mmm\-yy;@">
                  <c:v>24593</c:v>
                </c:pt>
                <c:pt idx="59">
                  <c:v>24624</c:v>
                </c:pt>
                <c:pt idx="60" formatCode="[$-40C]mmm\-yy;@">
                  <c:v>24654</c:v>
                </c:pt>
                <c:pt idx="61">
                  <c:v>24685</c:v>
                </c:pt>
                <c:pt idx="62" formatCode="[$-40C]mmm\-yy;@">
                  <c:v>24716</c:v>
                </c:pt>
                <c:pt idx="63">
                  <c:v>24746</c:v>
                </c:pt>
                <c:pt idx="64" formatCode="[$-40C]mmm\-yy;@">
                  <c:v>24777</c:v>
                </c:pt>
                <c:pt idx="65">
                  <c:v>24807</c:v>
                </c:pt>
                <c:pt idx="66" formatCode="[$-40C]mmm\-yy;@">
                  <c:v>24838</c:v>
                </c:pt>
                <c:pt idx="67">
                  <c:v>24869</c:v>
                </c:pt>
                <c:pt idx="68" formatCode="[$-40C]mmm\-yy;@">
                  <c:v>24898</c:v>
                </c:pt>
                <c:pt idx="69">
                  <c:v>24929</c:v>
                </c:pt>
                <c:pt idx="70" formatCode="[$-40C]mmm\-yy;@">
                  <c:v>24959</c:v>
                </c:pt>
                <c:pt idx="71">
                  <c:v>24990</c:v>
                </c:pt>
                <c:pt idx="72" formatCode="[$-40C]mmm\-yy;@">
                  <c:v>25020</c:v>
                </c:pt>
                <c:pt idx="73">
                  <c:v>25051</c:v>
                </c:pt>
                <c:pt idx="74" formatCode="[$-40C]mmm\-yy;@">
                  <c:v>25082</c:v>
                </c:pt>
                <c:pt idx="75">
                  <c:v>25112</c:v>
                </c:pt>
                <c:pt idx="76" formatCode="[$-40C]mmm\-yy;@">
                  <c:v>25143</c:v>
                </c:pt>
                <c:pt idx="77">
                  <c:v>25173</c:v>
                </c:pt>
                <c:pt idx="78" formatCode="[$-40C]mmm\-yy;@">
                  <c:v>25204</c:v>
                </c:pt>
                <c:pt idx="79">
                  <c:v>25235</c:v>
                </c:pt>
                <c:pt idx="80" formatCode="[$-40C]mmm\-yy;@">
                  <c:v>25263</c:v>
                </c:pt>
                <c:pt idx="81">
                  <c:v>25294</c:v>
                </c:pt>
                <c:pt idx="82" formatCode="[$-40C]mmm\-yy;@">
                  <c:v>25324</c:v>
                </c:pt>
                <c:pt idx="83">
                  <c:v>25355</c:v>
                </c:pt>
                <c:pt idx="84" formatCode="[$-40C]mmm\-yy;@">
                  <c:v>25385</c:v>
                </c:pt>
                <c:pt idx="85">
                  <c:v>25416</c:v>
                </c:pt>
                <c:pt idx="86" formatCode="[$-40C]mmm\-yy;@">
                  <c:v>25447</c:v>
                </c:pt>
                <c:pt idx="87">
                  <c:v>25477</c:v>
                </c:pt>
                <c:pt idx="88" formatCode="[$-40C]mmm\-yy;@">
                  <c:v>25508</c:v>
                </c:pt>
                <c:pt idx="89">
                  <c:v>25538</c:v>
                </c:pt>
                <c:pt idx="90" formatCode="[$-40C]mmm\-yy;@">
                  <c:v>25569</c:v>
                </c:pt>
                <c:pt idx="91">
                  <c:v>25600</c:v>
                </c:pt>
                <c:pt idx="92" formatCode="[$-40C]mmm\-yy;@">
                  <c:v>25628</c:v>
                </c:pt>
              </c:numCache>
            </c:numRef>
          </c:xVal>
          <c:yVal>
            <c:numRef>
              <c:f>Sheet1!$F$22:$F$114</c:f>
              <c:numCache>
                <c:formatCode>General</c:formatCode>
                <c:ptCount val="93"/>
                <c:pt idx="0">
                  <c:v>3.4667500000000002</c:v>
                </c:pt>
                <c:pt idx="1">
                  <c:v>3.4471249999999998</c:v>
                </c:pt>
                <c:pt idx="2">
                  <c:v>3.4504166666666665</c:v>
                </c:pt>
                <c:pt idx="3">
                  <c:v>3.4846249999999999</c:v>
                </c:pt>
                <c:pt idx="4">
                  <c:v>3.5419166666666664</c:v>
                </c:pt>
                <c:pt idx="5">
                  <c:v>3.5845833333333328</c:v>
                </c:pt>
                <c:pt idx="6">
                  <c:v>3.6237500000000002</c:v>
                </c:pt>
                <c:pt idx="7">
                  <c:v>3.6359583333333338</c:v>
                </c:pt>
                <c:pt idx="8">
                  <c:v>3.6451250000000002</c:v>
                </c:pt>
                <c:pt idx="9">
                  <c:v>3.6803750000000006</c:v>
                </c:pt>
                <c:pt idx="10">
                  <c:v>3.7323333333333335</c:v>
                </c:pt>
                <c:pt idx="11">
                  <c:v>3.8206249999999997</c:v>
                </c:pt>
                <c:pt idx="12">
                  <c:v>3.8879999999999999</c:v>
                </c:pt>
                <c:pt idx="13">
                  <c:v>3.9339583333333334</c:v>
                </c:pt>
                <c:pt idx="14">
                  <c:v>3.9984166666666665</c:v>
                </c:pt>
                <c:pt idx="15">
                  <c:v>4.0514583333333336</c:v>
                </c:pt>
                <c:pt idx="16">
                  <c:v>4.0688750000000002</c:v>
                </c:pt>
                <c:pt idx="17">
                  <c:v>4.1070833333333328</c:v>
                </c:pt>
                <c:pt idx="18">
                  <c:v>4.1482499999999991</c:v>
                </c:pt>
                <c:pt idx="19">
                  <c:v>4.1501666666666663</c:v>
                </c:pt>
                <c:pt idx="20">
                  <c:v>4.1396249999999997</c:v>
                </c:pt>
                <c:pt idx="21">
                  <c:v>4.1675416666666658</c:v>
                </c:pt>
                <c:pt idx="22">
                  <c:v>4.2305833333333327</c:v>
                </c:pt>
                <c:pt idx="23">
                  <c:v>4.3002916666666664</c:v>
                </c:pt>
                <c:pt idx="24">
                  <c:v>4.4319166666666661</c:v>
                </c:pt>
                <c:pt idx="25">
                  <c:v>4.5295833333333331</c:v>
                </c:pt>
                <c:pt idx="26">
                  <c:v>4.5192916666666658</c:v>
                </c:pt>
                <c:pt idx="27">
                  <c:v>4.546875</c:v>
                </c:pt>
                <c:pt idx="28">
                  <c:v>4.6124583333333335</c:v>
                </c:pt>
                <c:pt idx="29">
                  <c:v>4.659791666666667</c:v>
                </c:pt>
                <c:pt idx="30">
                  <c:v>4.6996250000000011</c:v>
                </c:pt>
                <c:pt idx="31">
                  <c:v>4.7193333333333332</c:v>
                </c:pt>
                <c:pt idx="32">
                  <c:v>4.772708333333334</c:v>
                </c:pt>
                <c:pt idx="33">
                  <c:v>4.8322083333333339</c:v>
                </c:pt>
                <c:pt idx="34">
                  <c:v>4.8704166666666655</c:v>
                </c:pt>
                <c:pt idx="35">
                  <c:v>4.9577916666666653</c:v>
                </c:pt>
                <c:pt idx="36">
                  <c:v>4.9434166666666659</c:v>
                </c:pt>
                <c:pt idx="37">
                  <c:v>4.9209999999999994</c:v>
                </c:pt>
                <c:pt idx="38">
                  <c:v>4.9893333333333336</c:v>
                </c:pt>
                <c:pt idx="39">
                  <c:v>4.9911250000000003</c:v>
                </c:pt>
                <c:pt idx="40">
                  <c:v>4.9800416666666676</c:v>
                </c:pt>
                <c:pt idx="41">
                  <c:v>4.994250000000001</c:v>
                </c:pt>
                <c:pt idx="42">
                  <c:v>5.0157500000000006</c:v>
                </c:pt>
                <c:pt idx="43">
                  <c:v>5.0316666666666663</c:v>
                </c:pt>
                <c:pt idx="44">
                  <c:v>5.0478749999999994</c:v>
                </c:pt>
                <c:pt idx="45">
                  <c:v>5.1229999999999993</c:v>
                </c:pt>
                <c:pt idx="46">
                  <c:v>5.2495833333333337</c:v>
                </c:pt>
                <c:pt idx="47">
                  <c:v>5.3422499999999999</c:v>
                </c:pt>
                <c:pt idx="48">
                  <c:v>5.3865416666666661</c:v>
                </c:pt>
                <c:pt idx="49">
                  <c:v>5.3885416666666668</c:v>
                </c:pt>
                <c:pt idx="50">
                  <c:v>5.3894166666666674</c:v>
                </c:pt>
                <c:pt idx="51">
                  <c:v>5.4107083333333339</c:v>
                </c:pt>
                <c:pt idx="52">
                  <c:v>5.4305416666666666</c:v>
                </c:pt>
                <c:pt idx="53">
                  <c:v>5.4407500000000004</c:v>
                </c:pt>
                <c:pt idx="54">
                  <c:v>5.4191666666666674</c:v>
                </c:pt>
                <c:pt idx="55">
                  <c:v>5.4048333333333343</c:v>
                </c:pt>
                <c:pt idx="56">
                  <c:v>5.4161666666666672</c:v>
                </c:pt>
                <c:pt idx="57">
                  <c:v>5.421333333333334</c:v>
                </c:pt>
                <c:pt idx="58">
                  <c:v>5.4586250000000005</c:v>
                </c:pt>
                <c:pt idx="59">
                  <c:v>5.6057083333333333</c:v>
                </c:pt>
                <c:pt idx="60">
                  <c:v>5.6560416666666669</c:v>
                </c:pt>
                <c:pt idx="61">
                  <c:v>5.5545833333333334</c:v>
                </c:pt>
                <c:pt idx="62">
                  <c:v>5.4630000000000001</c:v>
                </c:pt>
                <c:pt idx="63">
                  <c:v>5.3931666666666667</c:v>
                </c:pt>
                <c:pt idx="64">
                  <c:v>5.2857916666666664</c:v>
                </c:pt>
                <c:pt idx="65">
                  <c:v>5.1719583333333334</c:v>
                </c:pt>
                <c:pt idx="66">
                  <c:v>5.1720833333333331</c:v>
                </c:pt>
                <c:pt idx="67">
                  <c:v>5.1975416666666661</c:v>
                </c:pt>
                <c:pt idx="68">
                  <c:v>5.1940416666666671</c:v>
                </c:pt>
                <c:pt idx="69">
                  <c:v>5.1753333333333336</c:v>
                </c:pt>
                <c:pt idx="70">
                  <c:v>5.116625</c:v>
                </c:pt>
                <c:pt idx="71">
                  <c:v>5.0415833333333335</c:v>
                </c:pt>
                <c:pt idx="72">
                  <c:v>5.0605416666666665</c:v>
                </c:pt>
                <c:pt idx="73">
                  <c:v>5.1254583333333326</c:v>
                </c:pt>
                <c:pt idx="74">
                  <c:v>5.1745833333333326</c:v>
                </c:pt>
                <c:pt idx="75">
                  <c:v>5.2517499999999995</c:v>
                </c:pt>
                <c:pt idx="76">
                  <c:v>5.3775416666666667</c:v>
                </c:pt>
                <c:pt idx="77">
                  <c:v>5.5013333333333332</c:v>
                </c:pt>
                <c:pt idx="78">
                  <c:v>5.5556666666666672</c:v>
                </c:pt>
                <c:pt idx="79">
                  <c:v>5.5697083333333346</c:v>
                </c:pt>
                <c:pt idx="80">
                  <c:v>5.5968333333333344</c:v>
                </c:pt>
                <c:pt idx="81">
                  <c:v>5.6504583333333329</c:v>
                </c:pt>
                <c:pt idx="82">
                  <c:v>5.6740416666666667</c:v>
                </c:pt>
                <c:pt idx="83">
                  <c:v>5.6574999999999998</c:v>
                </c:pt>
                <c:pt idx="84">
                  <c:v>5.6578333333333326</c:v>
                </c:pt>
                <c:pt idx="85">
                  <c:v>5.6918333333333333</c:v>
                </c:pt>
                <c:pt idx="86">
                  <c:v>5.7207083333333335</c:v>
                </c:pt>
                <c:pt idx="87">
                  <c:v>5.7374999999999989</c:v>
                </c:pt>
                <c:pt idx="88">
                  <c:v>5.7258333333333322</c:v>
                </c:pt>
                <c:pt idx="89">
                  <c:v>5.7277499999999995</c:v>
                </c:pt>
                <c:pt idx="90">
                  <c:v>5.7320416666666665</c:v>
                </c:pt>
                <c:pt idx="91">
                  <c:v>5.7085833333333333</c:v>
                </c:pt>
                <c:pt idx="92">
                  <c:v>5.6959999999999997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7-43F8-B4F7-2E338D201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47288"/>
        <c:axId val="434846304"/>
      </c:scatterChart>
      <c:valAx>
        <c:axId val="43484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46304"/>
        <c:crosses val="autoZero"/>
        <c:crossBetween val="midCat"/>
      </c:valAx>
      <c:valAx>
        <c:axId val="4348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4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MMC(12)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465441819772524E-2"/>
                  <c:y val="0.152679352580927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12150043744532"/>
                  <c:y val="-5.57389180519101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Sheet1!$A$22:$A$114</c:f>
              <c:numCache>
                <c:formatCode>General</c:formatCode>
                <c:ptCount val="9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</c:numCache>
            </c:numRef>
          </c:xVal>
          <c:yVal>
            <c:numRef>
              <c:f>Sheet1!$F$22:$F$114</c:f>
              <c:numCache>
                <c:formatCode>General</c:formatCode>
                <c:ptCount val="93"/>
                <c:pt idx="0">
                  <c:v>3.4667500000000002</c:v>
                </c:pt>
                <c:pt idx="1">
                  <c:v>3.4471249999999998</c:v>
                </c:pt>
                <c:pt idx="2">
                  <c:v>3.4504166666666665</c:v>
                </c:pt>
                <c:pt idx="3">
                  <c:v>3.4846249999999999</c:v>
                </c:pt>
                <c:pt idx="4">
                  <c:v>3.5419166666666664</c:v>
                </c:pt>
                <c:pt idx="5">
                  <c:v>3.5845833333333328</c:v>
                </c:pt>
                <c:pt idx="6">
                  <c:v>3.6237500000000002</c:v>
                </c:pt>
                <c:pt idx="7">
                  <c:v>3.6359583333333338</c:v>
                </c:pt>
                <c:pt idx="8">
                  <c:v>3.6451250000000002</c:v>
                </c:pt>
                <c:pt idx="9">
                  <c:v>3.6803750000000006</c:v>
                </c:pt>
                <c:pt idx="10">
                  <c:v>3.7323333333333335</c:v>
                </c:pt>
                <c:pt idx="11">
                  <c:v>3.8206249999999997</c:v>
                </c:pt>
                <c:pt idx="12">
                  <c:v>3.8879999999999999</c:v>
                </c:pt>
                <c:pt idx="13">
                  <c:v>3.9339583333333334</c:v>
                </c:pt>
                <c:pt idx="14">
                  <c:v>3.9984166666666665</c:v>
                </c:pt>
                <c:pt idx="15">
                  <c:v>4.0514583333333336</c:v>
                </c:pt>
                <c:pt idx="16">
                  <c:v>4.0688750000000002</c:v>
                </c:pt>
                <c:pt idx="17">
                  <c:v>4.1070833333333328</c:v>
                </c:pt>
                <c:pt idx="18">
                  <c:v>4.1482499999999991</c:v>
                </c:pt>
                <c:pt idx="19">
                  <c:v>4.1501666666666663</c:v>
                </c:pt>
                <c:pt idx="20">
                  <c:v>4.1396249999999997</c:v>
                </c:pt>
                <c:pt idx="21">
                  <c:v>4.1675416666666658</c:v>
                </c:pt>
                <c:pt idx="22">
                  <c:v>4.2305833333333327</c:v>
                </c:pt>
                <c:pt idx="23">
                  <c:v>4.3002916666666664</c:v>
                </c:pt>
                <c:pt idx="24">
                  <c:v>4.4319166666666661</c:v>
                </c:pt>
                <c:pt idx="25">
                  <c:v>4.5295833333333331</c:v>
                </c:pt>
                <c:pt idx="26">
                  <c:v>4.5192916666666658</c:v>
                </c:pt>
                <c:pt idx="27">
                  <c:v>4.546875</c:v>
                </c:pt>
                <c:pt idx="28">
                  <c:v>4.6124583333333335</c:v>
                </c:pt>
                <c:pt idx="29">
                  <c:v>4.659791666666667</c:v>
                </c:pt>
                <c:pt idx="30">
                  <c:v>4.6996250000000011</c:v>
                </c:pt>
                <c:pt idx="31">
                  <c:v>4.7193333333333332</c:v>
                </c:pt>
                <c:pt idx="32">
                  <c:v>4.772708333333334</c:v>
                </c:pt>
                <c:pt idx="33">
                  <c:v>4.8322083333333339</c:v>
                </c:pt>
                <c:pt idx="34">
                  <c:v>4.8704166666666655</c:v>
                </c:pt>
                <c:pt idx="35">
                  <c:v>4.9577916666666653</c:v>
                </c:pt>
                <c:pt idx="36">
                  <c:v>4.9434166666666659</c:v>
                </c:pt>
                <c:pt idx="37">
                  <c:v>4.9209999999999994</c:v>
                </c:pt>
                <c:pt idx="38">
                  <c:v>4.9893333333333336</c:v>
                </c:pt>
                <c:pt idx="39">
                  <c:v>4.9911250000000003</c:v>
                </c:pt>
                <c:pt idx="40">
                  <c:v>4.9800416666666676</c:v>
                </c:pt>
                <c:pt idx="41">
                  <c:v>4.994250000000001</c:v>
                </c:pt>
                <c:pt idx="42">
                  <c:v>5.0157500000000006</c:v>
                </c:pt>
                <c:pt idx="43">
                  <c:v>5.0316666666666663</c:v>
                </c:pt>
                <c:pt idx="44">
                  <c:v>5.0478749999999994</c:v>
                </c:pt>
                <c:pt idx="45">
                  <c:v>5.1229999999999993</c:v>
                </c:pt>
                <c:pt idx="46">
                  <c:v>5.2495833333333337</c:v>
                </c:pt>
                <c:pt idx="47">
                  <c:v>5.3422499999999999</c:v>
                </c:pt>
                <c:pt idx="48">
                  <c:v>5.3865416666666661</c:v>
                </c:pt>
                <c:pt idx="49">
                  <c:v>5.3885416666666668</c:v>
                </c:pt>
                <c:pt idx="50">
                  <c:v>5.3894166666666674</c:v>
                </c:pt>
                <c:pt idx="51">
                  <c:v>5.4107083333333339</c:v>
                </c:pt>
                <c:pt idx="52">
                  <c:v>5.4305416666666666</c:v>
                </c:pt>
                <c:pt idx="53">
                  <c:v>5.4407500000000004</c:v>
                </c:pt>
                <c:pt idx="54">
                  <c:v>5.4191666666666674</c:v>
                </c:pt>
                <c:pt idx="55">
                  <c:v>5.4048333333333343</c:v>
                </c:pt>
                <c:pt idx="56">
                  <c:v>5.4161666666666672</c:v>
                </c:pt>
                <c:pt idx="57">
                  <c:v>5.421333333333334</c:v>
                </c:pt>
                <c:pt idx="58">
                  <c:v>5.4586250000000005</c:v>
                </c:pt>
                <c:pt idx="59">
                  <c:v>5.6057083333333333</c:v>
                </c:pt>
                <c:pt idx="60">
                  <c:v>5.6560416666666669</c:v>
                </c:pt>
                <c:pt idx="61">
                  <c:v>5.5545833333333334</c:v>
                </c:pt>
                <c:pt idx="62">
                  <c:v>5.4630000000000001</c:v>
                </c:pt>
                <c:pt idx="63">
                  <c:v>5.3931666666666667</c:v>
                </c:pt>
                <c:pt idx="64">
                  <c:v>5.2857916666666664</c:v>
                </c:pt>
                <c:pt idx="65">
                  <c:v>5.1719583333333334</c:v>
                </c:pt>
                <c:pt idx="66">
                  <c:v>5.1720833333333331</c:v>
                </c:pt>
                <c:pt idx="67">
                  <c:v>5.1975416666666661</c:v>
                </c:pt>
                <c:pt idx="68">
                  <c:v>5.1940416666666671</c:v>
                </c:pt>
                <c:pt idx="69">
                  <c:v>5.1753333333333336</c:v>
                </c:pt>
                <c:pt idx="70">
                  <c:v>5.116625</c:v>
                </c:pt>
                <c:pt idx="71">
                  <c:v>5.0415833333333335</c:v>
                </c:pt>
                <c:pt idx="72">
                  <c:v>5.0605416666666665</c:v>
                </c:pt>
                <c:pt idx="73">
                  <c:v>5.1254583333333326</c:v>
                </c:pt>
                <c:pt idx="74">
                  <c:v>5.1745833333333326</c:v>
                </c:pt>
                <c:pt idx="75">
                  <c:v>5.2517499999999995</c:v>
                </c:pt>
                <c:pt idx="76">
                  <c:v>5.3775416666666667</c:v>
                </c:pt>
                <c:pt idx="77">
                  <c:v>5.5013333333333332</c:v>
                </c:pt>
                <c:pt idx="78">
                  <c:v>5.5556666666666672</c:v>
                </c:pt>
                <c:pt idx="79">
                  <c:v>5.5697083333333346</c:v>
                </c:pt>
                <c:pt idx="80">
                  <c:v>5.5968333333333344</c:v>
                </c:pt>
                <c:pt idx="81">
                  <c:v>5.6504583333333329</c:v>
                </c:pt>
                <c:pt idx="82">
                  <c:v>5.6740416666666667</c:v>
                </c:pt>
                <c:pt idx="83">
                  <c:v>5.6574999999999998</c:v>
                </c:pt>
                <c:pt idx="84">
                  <c:v>5.6578333333333326</c:v>
                </c:pt>
                <c:pt idx="85">
                  <c:v>5.6918333333333333</c:v>
                </c:pt>
                <c:pt idx="86">
                  <c:v>5.7207083333333335</c:v>
                </c:pt>
                <c:pt idx="87">
                  <c:v>5.7374999999999989</c:v>
                </c:pt>
                <c:pt idx="88">
                  <c:v>5.7258333333333322</c:v>
                </c:pt>
                <c:pt idx="89">
                  <c:v>5.7277499999999995</c:v>
                </c:pt>
                <c:pt idx="90">
                  <c:v>5.7320416666666665</c:v>
                </c:pt>
                <c:pt idx="91">
                  <c:v>5.7085833333333333</c:v>
                </c:pt>
                <c:pt idx="92">
                  <c:v>5.6959999999999997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F-4915-B216-147342CF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55088"/>
        <c:axId val="428250168"/>
      </c:scatterChart>
      <c:valAx>
        <c:axId val="42825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50168"/>
        <c:crosses val="autoZero"/>
        <c:crossBetween val="midCat"/>
      </c:valAx>
      <c:valAx>
        <c:axId val="42825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5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742951</xdr:colOff>
      <xdr:row>13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E4F9B-96A2-45D7-911F-0E49B51A0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24</xdr:row>
      <xdr:rowOff>42862</xdr:rowOff>
    </xdr:from>
    <xdr:to>
      <xdr:col>24</xdr:col>
      <xdr:colOff>323850</xdr:colOff>
      <xdr:row>38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098637-2706-4F7E-B637-B45EE4BD5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0C891D-0E71-49E8-9C95-2315132FE99B}" name="Table6" displayName="Table6" ref="Z9:AK22" totalsRowCount="1">
  <autoFilter ref="Z9:AK21" xr:uid="{E5A87655-5088-46FC-BFFD-09AEC3798FFC}"/>
  <tableColumns count="12">
    <tableColumn id="25" xr3:uid="{7674222F-8A21-4412-83A4-42CCB4C1ECF6}" name="Mois"/>
    <tableColumn id="1" xr3:uid="{107CA750-48DC-4906-827F-D59DDC592F1D}" name="1962"/>
    <tableColumn id="2" xr3:uid="{F3FBA156-78A2-4FCE-BB57-AA17788038AF}" name="1963"/>
    <tableColumn id="4" xr3:uid="{9E1880FB-9298-4DE6-89D2-BE9512E1908E}" name="1964"/>
    <tableColumn id="5" xr3:uid="{6A1F304F-2DA6-4E8C-A9F6-F5D070E7F408}" name="1965"/>
    <tableColumn id="6" xr3:uid="{B5A9407C-4C96-4433-924F-08110B029421}" name="1966"/>
    <tableColumn id="7" xr3:uid="{0794E521-CA4E-4764-9833-0C3D9814D4EE}" name="1967"/>
    <tableColumn id="8" xr3:uid="{4627B26D-BBAE-4A75-A7E0-74E7F6FE2B32}" name="1968"/>
    <tableColumn id="9" xr3:uid="{B4A1EF47-0AD6-448B-9967-49116991D509}" name="1969"/>
    <tableColumn id="10" xr3:uid="{C22EE368-3ECD-4FD0-AB19-33BB8DB68ACC}" name="1970"/>
    <tableColumn id="11" xr3:uid="{6B74FBB3-E523-4DC8-85D4-A77E4E9FBE01}" name="Mediane" totalsRowFunction="custom">
      <totalsRowFormula>SUM(Table6[Mediane])</totalsRowFormula>
    </tableColumn>
    <tableColumn id="12" xr3:uid="{9FBEC586-93DD-45ED-8848-988F7DD1C258}" name="Adjusted" totalsRowFunction="custom">
      <calculatedColumnFormula>Table6[[#This Row],[Mediane]]*$AJ$23</calculatedColumnFormula>
      <totalsRowFormula>SUM(Table6[Adjusted])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3"/>
  <sheetViews>
    <sheetView tabSelected="1" workbookViewId="0">
      <selection activeCell="J15" sqref="J15"/>
    </sheetView>
  </sheetViews>
  <sheetFormatPr defaultRowHeight="15" x14ac:dyDescent="0.25"/>
  <cols>
    <col min="7" max="7" width="15.7109375" customWidth="1"/>
    <col min="8" max="8" width="13.7109375" customWidth="1"/>
    <col min="9" max="9" width="12.42578125" customWidth="1"/>
    <col min="26" max="34" width="11" customWidth="1"/>
    <col min="35" max="36" width="12" customWidth="1"/>
  </cols>
  <sheetData>
    <row r="1" spans="1:37" ht="18.75" x14ac:dyDescent="0.25">
      <c r="J1" s="3" t="s">
        <v>10</v>
      </c>
      <c r="K1" s="4"/>
      <c r="L1" s="4"/>
      <c r="M1" s="4"/>
      <c r="N1" s="4"/>
      <c r="O1" s="4"/>
      <c r="P1" s="4"/>
      <c r="Q1" s="4"/>
    </row>
    <row r="2" spans="1:37" ht="18.75" x14ac:dyDescent="0.3">
      <c r="J2" s="4" t="s">
        <v>9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37" ht="21.75" customHeight="1" x14ac:dyDescent="0.3">
      <c r="J3" s="4" t="s">
        <v>11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37" ht="18.75" x14ac:dyDescent="0.3">
      <c r="J4" s="4" t="s">
        <v>12</v>
      </c>
      <c r="K4" s="4"/>
      <c r="L4" s="4"/>
      <c r="M4" s="4"/>
      <c r="N4" s="4"/>
      <c r="O4" s="4"/>
      <c r="P4" s="4"/>
      <c r="Q4" s="4"/>
      <c r="R4" s="4"/>
      <c r="S4" s="4"/>
    </row>
    <row r="5" spans="1:37" x14ac:dyDescent="0.25">
      <c r="K5" t="s">
        <v>0</v>
      </c>
      <c r="L5" t="s">
        <v>5</v>
      </c>
      <c r="M5" t="s">
        <v>6</v>
      </c>
      <c r="N5" t="s">
        <v>7</v>
      </c>
    </row>
    <row r="6" spans="1:37" ht="18.75" x14ac:dyDescent="0.3">
      <c r="K6">
        <v>1962</v>
      </c>
      <c r="L6">
        <f>AVERAGE(D16:D27)</f>
        <v>3.4781666666666666</v>
      </c>
      <c r="M6">
        <f>_xlfn.STDEV.P(D16:D27)</f>
        <v>1.4890813629736823</v>
      </c>
      <c r="N6" s="5">
        <f>CORREL(L6:L13,M6:M13)</f>
        <v>0.89590087448293465</v>
      </c>
      <c r="O6" s="4" t="s">
        <v>13</v>
      </c>
      <c r="P6" s="4"/>
      <c r="Q6" s="4"/>
      <c r="R6" s="4"/>
      <c r="S6" s="4"/>
      <c r="T6" s="4"/>
      <c r="U6" s="4"/>
      <c r="V6" s="4"/>
      <c r="W6" s="4"/>
      <c r="X6" s="4"/>
      <c r="Y6" s="4"/>
    </row>
    <row r="7" spans="1:37" x14ac:dyDescent="0.25">
      <c r="K7">
        <f>K6+1</f>
        <v>1963</v>
      </c>
      <c r="L7">
        <f>AVERAGE(D28:D39)</f>
        <v>3.8641666666666663</v>
      </c>
      <c r="M7">
        <f>_xlfn.STDEV.P(D28:D39)</f>
        <v>1.8199576383958931</v>
      </c>
    </row>
    <row r="8" spans="1:37" x14ac:dyDescent="0.25">
      <c r="K8">
        <f t="shared" ref="K8:K13" si="0">K7+1</f>
        <v>1964</v>
      </c>
      <c r="L8">
        <f>AVERAGE(D40:D51)</f>
        <v>4.3376666666666663</v>
      </c>
      <c r="M8">
        <f>_xlfn.STDEV.P(D40:D51)</f>
        <v>2.0296393084048763</v>
      </c>
    </row>
    <row r="9" spans="1:37" ht="15.75" customHeight="1" x14ac:dyDescent="0.3">
      <c r="K9">
        <f t="shared" si="0"/>
        <v>1965</v>
      </c>
      <c r="L9">
        <f>AVERAGE(D52:D63)</f>
        <v>5.0159999999999991</v>
      </c>
      <c r="M9">
        <f>_xlfn.STDEV.P(D52:D63)</f>
        <v>2.2792662927646994</v>
      </c>
      <c r="O9" s="4" t="s">
        <v>14</v>
      </c>
      <c r="P9" s="4"/>
      <c r="Q9" s="4"/>
      <c r="R9" s="4"/>
      <c r="S9" s="4"/>
      <c r="T9" s="4"/>
      <c r="U9" s="4"/>
      <c r="V9" s="4"/>
      <c r="W9" s="4"/>
      <c r="X9" s="4"/>
      <c r="Z9" t="s">
        <v>39</v>
      </c>
      <c r="AA9" t="s">
        <v>29</v>
      </c>
      <c r="AB9" t="s">
        <v>30</v>
      </c>
      <c r="AC9" t="s">
        <v>31</v>
      </c>
      <c r="AD9" t="s">
        <v>32</v>
      </c>
      <c r="AE9" t="s">
        <v>33</v>
      </c>
      <c r="AF9" t="s">
        <v>34</v>
      </c>
      <c r="AG9" t="s">
        <v>35</v>
      </c>
      <c r="AH9" t="s">
        <v>36</v>
      </c>
      <c r="AI9" t="s">
        <v>37</v>
      </c>
      <c r="AJ9" t="s">
        <v>28</v>
      </c>
      <c r="AK9" t="s">
        <v>38</v>
      </c>
    </row>
    <row r="10" spans="1:37" x14ac:dyDescent="0.25">
      <c r="K10">
        <f t="shared" si="0"/>
        <v>1966</v>
      </c>
      <c r="L10">
        <f>AVERAGE(D64:D75)</f>
        <v>5.3705833333333333</v>
      </c>
      <c r="M10">
        <f>_xlfn.STDEV.P(D64:D75)</f>
        <v>2.6074254689998124</v>
      </c>
      <c r="O10" s="4" t="s">
        <v>15</v>
      </c>
      <c r="P10" s="4"/>
      <c r="Q10" s="4"/>
      <c r="R10" s="4"/>
      <c r="S10" s="4"/>
      <c r="T10" s="4"/>
      <c r="U10" s="4"/>
      <c r="V10" s="4"/>
      <c r="W10" s="4"/>
      <c r="X10" s="4"/>
      <c r="Z10" t="s">
        <v>17</v>
      </c>
      <c r="AB10">
        <v>0.70120731286650562</v>
      </c>
      <c r="AC10">
        <v>0.75043693123606359</v>
      </c>
      <c r="AD10">
        <v>1.1437082745963771</v>
      </c>
      <c r="AE10">
        <v>0.72431839704929468</v>
      </c>
      <c r="AF10">
        <v>0.74107335076118708</v>
      </c>
      <c r="AG10">
        <v>0.5102392652863933</v>
      </c>
      <c r="AH10">
        <v>0.70810583788324233</v>
      </c>
      <c r="AI10">
        <v>0.75854298570172063</v>
      </c>
      <c r="AJ10">
        <f>MEDIAN(Table6[[#This Row],[1963]:[1970]])</f>
        <v>0.73269587390524094</v>
      </c>
      <c r="AK10">
        <f>Table6[[#This Row],[Mediane]]*$AJ$23</f>
        <v>0.74140789351252767</v>
      </c>
    </row>
    <row r="11" spans="1:37" x14ac:dyDescent="0.25">
      <c r="K11">
        <f t="shared" si="0"/>
        <v>1967</v>
      </c>
      <c r="L11">
        <f>AVERAGE(D76:D87)</f>
        <v>5.7134166666666664</v>
      </c>
      <c r="M11">
        <f>_xlfn.STDEV.P(D76:D87)</f>
        <v>3.2381743431120107</v>
      </c>
      <c r="O11" s="4" t="s">
        <v>16</v>
      </c>
      <c r="P11" s="4"/>
      <c r="Q11" s="4"/>
      <c r="R11" s="4"/>
      <c r="S11" s="4"/>
      <c r="T11" s="4"/>
      <c r="U11" s="4"/>
      <c r="V11" s="4"/>
      <c r="W11" s="4"/>
      <c r="X11" s="4"/>
      <c r="Z11" t="s">
        <v>18</v>
      </c>
      <c r="AB11">
        <v>0.68070086978444466</v>
      </c>
      <c r="AC11">
        <v>0.72430826071242116</v>
      </c>
      <c r="AD11">
        <v>0.65432970758581721</v>
      </c>
      <c r="AE11">
        <v>0.85299768135144094</v>
      </c>
      <c r="AF11">
        <v>0.73212248296278004</v>
      </c>
      <c r="AG11">
        <v>0.55776368635813411</v>
      </c>
      <c r="AH11">
        <v>0.56771374922385209</v>
      </c>
      <c r="AI11">
        <v>0.62432302234938619</v>
      </c>
      <c r="AJ11">
        <f>MEDIAN(Table6[[#This Row],[1963]:[1970]])</f>
        <v>0.66751528868513099</v>
      </c>
      <c r="AK11">
        <f>Table6[[#This Row],[Mediane]]*$AJ$23</f>
        <v>0.67545228750046837</v>
      </c>
    </row>
    <row r="12" spans="1:37" x14ac:dyDescent="0.25">
      <c r="K12">
        <f t="shared" si="0"/>
        <v>1968</v>
      </c>
      <c r="L12">
        <f>AVERAGE(D88:D99)</f>
        <v>5.0065833333333334</v>
      </c>
      <c r="M12">
        <f>_xlfn.STDEV.P(D88:D99)</f>
        <v>3.1827021658315586</v>
      </c>
      <c r="R12" s="8" t="s">
        <v>46</v>
      </c>
      <c r="S12" s="8"/>
      <c r="T12" s="8"/>
      <c r="U12" s="8"/>
      <c r="V12" s="8"/>
      <c r="W12" s="8"/>
      <c r="Z12" t="s">
        <v>19</v>
      </c>
      <c r="AB12">
        <v>0.83152155275882167</v>
      </c>
      <c r="AC12">
        <v>0.97762478485370052</v>
      </c>
      <c r="AD12">
        <v>0.77901261512942499</v>
      </c>
      <c r="AE12">
        <v>0.82292053586905389</v>
      </c>
      <c r="AF12">
        <v>0.83269224851524748</v>
      </c>
      <c r="AG12">
        <v>0.64882036307628133</v>
      </c>
      <c r="AH12">
        <v>0.76579017897025103</v>
      </c>
      <c r="AI12">
        <v>0.80354634831460681</v>
      </c>
      <c r="AJ12">
        <f>MEDIAN(Table6[[#This Row],[1963]:[1970]])</f>
        <v>0.81323344209183035</v>
      </c>
      <c r="AK12">
        <f>Table6[[#This Row],[Mediane]]*$AJ$23</f>
        <v>0.82290308258679179</v>
      </c>
    </row>
    <row r="13" spans="1:37" x14ac:dyDescent="0.25">
      <c r="K13">
        <f t="shared" si="0"/>
        <v>1969</v>
      </c>
      <c r="L13">
        <f>AVERAGE(D100:D111)</f>
        <v>5.6405833333333328</v>
      </c>
      <c r="M13">
        <f>_xlfn.STDEV.P(D100:D111)</f>
        <v>2.8680425513560461</v>
      </c>
      <c r="R13" s="8" t="s">
        <v>42</v>
      </c>
      <c r="S13" s="8" t="s">
        <v>0</v>
      </c>
      <c r="T13" s="8" t="s">
        <v>5</v>
      </c>
      <c r="U13" s="8" t="s">
        <v>43</v>
      </c>
      <c r="V13" s="8"/>
      <c r="W13" s="8"/>
      <c r="X13" s="8" t="s">
        <v>48</v>
      </c>
      <c r="Z13" t="s">
        <v>20</v>
      </c>
      <c r="AB13">
        <v>0.88740957103556006</v>
      </c>
      <c r="AC13">
        <v>0.8453424780796035</v>
      </c>
      <c r="AD13">
        <v>0.93414846559112896</v>
      </c>
      <c r="AE13">
        <v>0.8044114776498148</v>
      </c>
      <c r="AF13">
        <v>0.78873585833743221</v>
      </c>
      <c r="AG13">
        <v>0.7226587659410022</v>
      </c>
      <c r="AH13">
        <v>0.82754348836008884</v>
      </c>
      <c r="AJ13">
        <f>MEDIAN(Table6[[#This Row],[1963]:[1969]])</f>
        <v>0.82754348836008884</v>
      </c>
      <c r="AK13">
        <f>Table6[[#This Row],[Mediane]]*$AJ$23</f>
        <v>0.83738328049382749</v>
      </c>
    </row>
    <row r="14" spans="1:37" x14ac:dyDescent="0.25">
      <c r="R14" s="8">
        <v>1</v>
      </c>
      <c r="S14" s="8">
        <v>1962</v>
      </c>
      <c r="T14" s="8">
        <v>3.4781666666666666</v>
      </c>
      <c r="U14" s="8">
        <f t="shared" ref="U14:U21" si="1">(T14-$T$22)*(R14-$R$22)</f>
        <v>4.6383020833333326</v>
      </c>
      <c r="V14" s="8" t="s">
        <v>44</v>
      </c>
      <c r="W14" s="8">
        <f>T22-W15*R22</f>
        <v>3.4463869047619045</v>
      </c>
      <c r="X14" s="8">
        <f t="shared" ref="X14:X21" si="2">$W$14+$W$15*R14</f>
        <v>3.7479444444444443</v>
      </c>
      <c r="Z14" t="s">
        <v>21</v>
      </c>
      <c r="AB14">
        <v>1.0116995623827809</v>
      </c>
      <c r="AC14">
        <v>0.9306045265625309</v>
      </c>
      <c r="AD14">
        <v>0.92805201471468912</v>
      </c>
      <c r="AE14">
        <v>0.88521311215175802</v>
      </c>
      <c r="AF14">
        <v>0.91011930660193718</v>
      </c>
      <c r="AG14">
        <v>0.5720567757066426</v>
      </c>
      <c r="AH14">
        <v>0.88296848953934948</v>
      </c>
      <c r="AJ14">
        <f>MEDIAN(Table6[[#This Row],[1963]:[1969]])</f>
        <v>0.91011930660193718</v>
      </c>
      <c r="AK14">
        <f>Table6[[#This Row],[Mediane]]*$AJ$23</f>
        <v>0.92094095515555208</v>
      </c>
    </row>
    <row r="15" spans="1:37" x14ac:dyDescent="0.25">
      <c r="A15" t="s">
        <v>42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8</v>
      </c>
      <c r="H15" t="s">
        <v>41</v>
      </c>
      <c r="I15" t="s">
        <v>53</v>
      </c>
      <c r="J15" t="s">
        <v>54</v>
      </c>
      <c r="K15" t="s">
        <v>55</v>
      </c>
      <c r="L15" t="s">
        <v>56</v>
      </c>
      <c r="M15" t="s">
        <v>57</v>
      </c>
      <c r="N15" t="s">
        <v>58</v>
      </c>
      <c r="O15" s="10" t="s">
        <v>59</v>
      </c>
      <c r="P15" s="10" t="s">
        <v>61</v>
      </c>
      <c r="Q15" s="10" t="s">
        <v>60</v>
      </c>
      <c r="R15" s="8">
        <f>R14+1</f>
        <v>2</v>
      </c>
      <c r="S15" s="8">
        <f>S14+1</f>
        <v>1963</v>
      </c>
      <c r="T15" s="8">
        <v>3.8641666666666663</v>
      </c>
      <c r="U15" s="8">
        <f t="shared" si="1"/>
        <v>2.3480729166666672</v>
      </c>
      <c r="V15" s="8" t="s">
        <v>45</v>
      </c>
      <c r="W15" s="8">
        <f>U22/R23</f>
        <v>0.30155753968253968</v>
      </c>
      <c r="X15" s="8">
        <f t="shared" si="2"/>
        <v>4.0495019841269837</v>
      </c>
      <c r="Z15" t="s">
        <v>22</v>
      </c>
      <c r="AB15">
        <v>0.84541141828889255</v>
      </c>
      <c r="AC15">
        <v>0.92691387212107712</v>
      </c>
      <c r="AD15">
        <v>0.91552858715658036</v>
      </c>
      <c r="AE15">
        <v>0.88970003275773324</v>
      </c>
      <c r="AF15">
        <v>0.83432810304971861</v>
      </c>
      <c r="AG15">
        <v>0.79062463842377562</v>
      </c>
      <c r="AH15">
        <v>0.86151126822801594</v>
      </c>
      <c r="AJ15">
        <f>MEDIAN(Table6[[#This Row],[1963]:[1969]])</f>
        <v>0.86151126822801594</v>
      </c>
      <c r="AK15">
        <f>Table6[[#This Row],[Mediane]]*$AJ$23</f>
        <v>0.87175494958068533</v>
      </c>
    </row>
    <row r="16" spans="1:37" x14ac:dyDescent="0.25">
      <c r="A16">
        <v>1</v>
      </c>
      <c r="B16">
        <v>1962</v>
      </c>
      <c r="C16" s="1">
        <v>22647</v>
      </c>
      <c r="D16">
        <v>2.8149999999999999</v>
      </c>
      <c r="O16" s="10">
        <f>AVERAGE(O22:O114)</f>
        <v>10.021979429277863</v>
      </c>
      <c r="P16" s="10">
        <f t="shared" ref="P16:Q16" si="3">AVERAGE(P22:P114)</f>
        <v>9.9797746922013353</v>
      </c>
      <c r="Q16" s="10">
        <f t="shared" si="3"/>
        <v>8.8734629698846419</v>
      </c>
      <c r="R16" s="8">
        <f t="shared" ref="R16:R21" si="4">R15+1</f>
        <v>3</v>
      </c>
      <c r="S16" s="8">
        <f t="shared" ref="S16:S21" si="5">S15+1</f>
        <v>1964</v>
      </c>
      <c r="T16" s="8">
        <v>4.3376666666666663</v>
      </c>
      <c r="U16" s="8">
        <f t="shared" si="1"/>
        <v>0.69859375000000012</v>
      </c>
      <c r="V16" s="8" t="s">
        <v>47</v>
      </c>
      <c r="W16" s="8">
        <f>W15/12</f>
        <v>2.5129794973544974E-2</v>
      </c>
      <c r="X16" s="8">
        <f t="shared" si="2"/>
        <v>4.3510595238095231</v>
      </c>
      <c r="Z16" t="s">
        <v>23</v>
      </c>
      <c r="AA16">
        <v>0.65825340737001514</v>
      </c>
      <c r="AB16">
        <v>0.7788065843621399</v>
      </c>
      <c r="AC16">
        <v>0.73557339751424333</v>
      </c>
      <c r="AD16">
        <v>0.74098548574703738</v>
      </c>
      <c r="AE16">
        <v>0.73609381405818519</v>
      </c>
      <c r="AF16">
        <v>0.62287377067295302</v>
      </c>
      <c r="AG16">
        <v>0.8333100046931734</v>
      </c>
      <c r="AH16">
        <v>0.81886470085721874</v>
      </c>
      <c r="AJ16">
        <f>MEDIAN(Table6[[#This Row],[1962]:[1969]])</f>
        <v>0.73853964990261134</v>
      </c>
      <c r="AK16">
        <f>Table6[[#This Row],[Mediane]]*$AJ$23</f>
        <v>0.74732115412538846</v>
      </c>
    </row>
    <row r="17" spans="1:37" x14ac:dyDescent="0.25">
      <c r="A17">
        <v>2</v>
      </c>
      <c r="C17" s="2">
        <v>22678</v>
      </c>
      <c r="D17">
        <v>2.6720000000000002</v>
      </c>
      <c r="R17" s="8">
        <f t="shared" si="4"/>
        <v>4</v>
      </c>
      <c r="S17" s="8">
        <f t="shared" si="5"/>
        <v>1965</v>
      </c>
      <c r="T17" s="8">
        <v>5.0159999999999991</v>
      </c>
      <c r="U17" s="8">
        <f t="shared" si="1"/>
        <v>-0.10630208333333302</v>
      </c>
      <c r="V17" s="8"/>
      <c r="W17" s="8"/>
      <c r="X17" s="8">
        <f t="shared" si="2"/>
        <v>4.6526170634920634</v>
      </c>
      <c r="Z17" t="s">
        <v>40</v>
      </c>
      <c r="AA17">
        <v>0.64169416542771163</v>
      </c>
      <c r="AB17">
        <v>0.44713234125933377</v>
      </c>
      <c r="AC17">
        <v>0.34727256002207707</v>
      </c>
      <c r="AD17">
        <v>0.33387522861207075</v>
      </c>
      <c r="AE17">
        <v>0.31975256137637736</v>
      </c>
      <c r="AF17">
        <v>0.32783737154001946</v>
      </c>
      <c r="AG17">
        <v>0.33909162595215064</v>
      </c>
      <c r="AH17">
        <v>0.29147023513220699</v>
      </c>
      <c r="AJ17">
        <f>MEDIAN(Table6[[#This Row],[1962]:[1969]])</f>
        <v>0.33648342728211067</v>
      </c>
      <c r="AK17">
        <f>Table6[[#This Row],[Mediane]]*$AJ$23</f>
        <v>0.34048433723726607</v>
      </c>
    </row>
    <row r="18" spans="1:37" ht="18.75" x14ac:dyDescent="0.3">
      <c r="A18">
        <v>3</v>
      </c>
      <c r="C18" s="1">
        <v>22706</v>
      </c>
      <c r="D18">
        <v>2.7549999999999999</v>
      </c>
      <c r="L18" s="11" t="s">
        <v>65</v>
      </c>
      <c r="M18" s="11"/>
      <c r="N18" s="11"/>
      <c r="O18" s="11"/>
      <c r="P18" s="11"/>
      <c r="Q18" s="13"/>
      <c r="R18" s="8">
        <f t="shared" si="4"/>
        <v>5</v>
      </c>
      <c r="S18" s="8">
        <f t="shared" si="5"/>
        <v>1966</v>
      </c>
      <c r="T18" s="8">
        <v>5.3705833333333333</v>
      </c>
      <c r="U18" s="8">
        <f t="shared" si="1"/>
        <v>0.28359375000000009</v>
      </c>
      <c r="V18" s="8"/>
      <c r="W18" s="8"/>
      <c r="X18" s="8">
        <f t="shared" si="2"/>
        <v>4.9541746031746028</v>
      </c>
      <c r="Z18" t="s">
        <v>24</v>
      </c>
      <c r="AA18">
        <v>0.84685424465644255</v>
      </c>
      <c r="AB18">
        <v>0.8991058960838666</v>
      </c>
      <c r="AC18">
        <v>0.78065331034546359</v>
      </c>
      <c r="AD18">
        <v>0.94982629609834301</v>
      </c>
      <c r="AE18">
        <v>0.93665053422602929</v>
      </c>
      <c r="AF18">
        <v>0.95588504484715364</v>
      </c>
      <c r="AG18">
        <v>1.0089701264191966</v>
      </c>
      <c r="AH18">
        <v>1.0402557958294791</v>
      </c>
      <c r="AJ18">
        <f>MEDIAN(Table6[[#This Row],[1962]:[1969]])</f>
        <v>0.94323841516218621</v>
      </c>
      <c r="AK18">
        <f>Table6[[#This Row],[Mediane]]*$AJ$23</f>
        <v>0.95445386192516579</v>
      </c>
    </row>
    <row r="19" spans="1:37" ht="15.75" x14ac:dyDescent="0.25">
      <c r="A19">
        <v>4</v>
      </c>
      <c r="C19" s="2">
        <v>22737</v>
      </c>
      <c r="D19">
        <v>2.7210000000000001</v>
      </c>
      <c r="L19" s="11" t="s">
        <v>66</v>
      </c>
      <c r="M19" s="11"/>
      <c r="N19" s="11"/>
      <c r="O19" s="11"/>
      <c r="P19" s="11"/>
      <c r="Q19" s="13"/>
      <c r="R19" s="8">
        <f t="shared" si="4"/>
        <v>6</v>
      </c>
      <c r="S19" s="8">
        <f t="shared" si="5"/>
        <v>1967</v>
      </c>
      <c r="T19" s="8">
        <v>5.7134166666666664</v>
      </c>
      <c r="U19" s="8">
        <f t="shared" si="1"/>
        <v>1.3650312499999999</v>
      </c>
      <c r="V19" s="8"/>
      <c r="W19" s="8"/>
      <c r="X19" s="8">
        <f t="shared" si="2"/>
        <v>5.2557321428571431</v>
      </c>
      <c r="Z19" t="s">
        <v>25</v>
      </c>
      <c r="AA19">
        <v>1.2342791548588443</v>
      </c>
      <c r="AB19">
        <v>1.1042937213966164</v>
      </c>
      <c r="AC19">
        <v>1.1460618556701032</v>
      </c>
      <c r="AD19">
        <v>1.0875303664003606</v>
      </c>
      <c r="AE19">
        <v>1.2793149387403064</v>
      </c>
      <c r="AF19">
        <v>1.274205012515838</v>
      </c>
      <c r="AG19">
        <v>1.2232113105155427</v>
      </c>
      <c r="AH19">
        <v>1.2167320261437911</v>
      </c>
      <c r="AJ19">
        <f>MEDIAN(Table6[[#This Row],[1962]:[1969]])</f>
        <v>1.2199716683296669</v>
      </c>
      <c r="AK19">
        <f>Table6[[#This Row],[Mediane]]*$AJ$23</f>
        <v>1.2344775738128972</v>
      </c>
    </row>
    <row r="20" spans="1:37" ht="15.75" x14ac:dyDescent="0.25">
      <c r="A20">
        <v>5</v>
      </c>
      <c r="C20" s="1">
        <v>22767</v>
      </c>
      <c r="D20">
        <v>2.9460000000000002</v>
      </c>
      <c r="L20" s="11" t="s">
        <v>64</v>
      </c>
      <c r="M20" s="11"/>
      <c r="N20" s="11"/>
      <c r="O20" s="11"/>
      <c r="P20" s="11"/>
      <c r="Q20" s="13"/>
      <c r="R20" s="8">
        <f t="shared" si="4"/>
        <v>7</v>
      </c>
      <c r="S20" s="8">
        <f t="shared" si="5"/>
        <v>1968</v>
      </c>
      <c r="T20" s="8">
        <v>5.0065833333333334</v>
      </c>
      <c r="U20" s="8">
        <f t="shared" si="1"/>
        <v>0.50796875000000075</v>
      </c>
      <c r="V20" s="8"/>
      <c r="W20" s="8"/>
      <c r="X20" s="8">
        <f t="shared" si="2"/>
        <v>5.5572896825396825</v>
      </c>
      <c r="Z20" t="s">
        <v>26</v>
      </c>
      <c r="AA20">
        <v>1.6273674799425926</v>
      </c>
      <c r="AB20">
        <v>1.6805628091302878</v>
      </c>
      <c r="AC20">
        <v>1.6507466192106521</v>
      </c>
      <c r="AD20">
        <v>1.6694639435747689</v>
      </c>
      <c r="AE20">
        <v>1.8152885301496935</v>
      </c>
      <c r="AF20">
        <v>2.0437808905950705</v>
      </c>
      <c r="AG20">
        <v>1.8302043219872774</v>
      </c>
      <c r="AH20">
        <v>1.7204482608062879</v>
      </c>
      <c r="AJ20">
        <f>MEDIAN(Table6[[#This Row],[1962]:[1969]])</f>
        <v>1.7005055349682878</v>
      </c>
      <c r="AK20">
        <f>Table6[[#This Row],[Mediane]]*$AJ$23</f>
        <v>1.7207251623615483</v>
      </c>
    </row>
    <row r="21" spans="1:37" x14ac:dyDescent="0.25">
      <c r="A21">
        <v>6</v>
      </c>
      <c r="C21" s="2">
        <v>22798</v>
      </c>
      <c r="D21">
        <v>3.036</v>
      </c>
      <c r="E21">
        <f>AVERAGE(D16:D27)</f>
        <v>3.4781666666666666</v>
      </c>
      <c r="R21" s="8">
        <f t="shared" si="4"/>
        <v>8</v>
      </c>
      <c r="S21" s="8">
        <f t="shared" si="5"/>
        <v>1969</v>
      </c>
      <c r="T21" s="8">
        <v>5.6405833333333328</v>
      </c>
      <c r="U21" s="8">
        <f t="shared" si="1"/>
        <v>2.9301562499999991</v>
      </c>
      <c r="V21" s="8"/>
      <c r="W21" s="8"/>
      <c r="X21" s="8">
        <f t="shared" si="2"/>
        <v>5.8588472222222219</v>
      </c>
      <c r="Z21" t="s">
        <v>27</v>
      </c>
      <c r="AA21">
        <v>2.0398465651516915</v>
      </c>
      <c r="AB21">
        <v>2.0347773156132698</v>
      </c>
      <c r="AC21">
        <v>1.9859256941029193</v>
      </c>
      <c r="AD21">
        <v>2.1326525504329976</v>
      </c>
      <c r="AE21">
        <v>2.0826172862197305</v>
      </c>
      <c r="AF21">
        <v>2.6906635945442976</v>
      </c>
      <c r="AG21">
        <v>2.3768783325254486</v>
      </c>
      <c r="AH21">
        <v>2.2120378857317449</v>
      </c>
      <c r="AJ21">
        <f>MEDIAN(Table6[[#This Row],[1962]:[1969]])</f>
        <v>2.1076349183263643</v>
      </c>
      <c r="AK21">
        <f>Table6[[#This Row],[Mediane]]*$AJ$23</f>
        <v>2.1326954617078822</v>
      </c>
    </row>
    <row r="22" spans="1:37" x14ac:dyDescent="0.25">
      <c r="A22">
        <v>7</v>
      </c>
      <c r="C22" s="1">
        <v>22828</v>
      </c>
      <c r="D22">
        <v>2.282</v>
      </c>
      <c r="E22">
        <f t="shared" ref="E22:E85" si="6">AVERAGE(D17:D28)</f>
        <v>3.4553333333333334</v>
      </c>
      <c r="F22">
        <f>AVERAGE(E21:E22)</f>
        <v>3.4667500000000002</v>
      </c>
      <c r="G22">
        <f>D22/F22</f>
        <v>0.65825340737001514</v>
      </c>
      <c r="H22" s="6">
        <v>0.74732115412538846</v>
      </c>
      <c r="I22">
        <f>X14+W16/2</f>
        <v>3.760509341931217</v>
      </c>
      <c r="J22">
        <f>$AA$27+A22*$AA$28</f>
        <v>3.7769999999999997</v>
      </c>
      <c r="K22">
        <f>$AB$27+$AB$28*A22+$AB$29*A22*A22</f>
        <v>3.3277000000000001</v>
      </c>
      <c r="L22">
        <f>I22*H22</f>
        <v>2.810308181511342</v>
      </c>
      <c r="M22">
        <f>H22*J22</f>
        <v>2.822631999131592</v>
      </c>
      <c r="N22">
        <f>H22*K22</f>
        <v>2.4868606045830552</v>
      </c>
      <c r="O22">
        <f>100*ABS(L22-D22)/D22</f>
        <v>23.151103484283169</v>
      </c>
      <c r="P22">
        <f>100*ABS(M22-D22)/D22</f>
        <v>23.691148077633301</v>
      </c>
      <c r="Q22">
        <f>100*ABS(N22-D22)/D22</f>
        <v>8.9772394646387035</v>
      </c>
      <c r="R22" s="8">
        <f>AVERAGE(R14:R21)</f>
        <v>4.5</v>
      </c>
      <c r="S22" s="8"/>
      <c r="T22" s="8">
        <f>AVERAGE(T14:T21)</f>
        <v>4.8033958333333331</v>
      </c>
      <c r="U22" s="8">
        <f>AVERAGE(U14:U21)</f>
        <v>1.5831770833333332</v>
      </c>
      <c r="V22" s="8"/>
      <c r="W22" s="8"/>
      <c r="AJ22">
        <f>SUM(Table6[Mediane])</f>
        <v>11.85899228184347</v>
      </c>
      <c r="AK22">
        <f>SUM(Table6[Adjusted])</f>
        <v>12</v>
      </c>
    </row>
    <row r="23" spans="1:37" x14ac:dyDescent="0.25">
      <c r="A23">
        <v>8</v>
      </c>
      <c r="C23" s="2">
        <v>22859</v>
      </c>
      <c r="D23">
        <v>2.2120000000000002</v>
      </c>
      <c r="E23">
        <f t="shared" si="6"/>
        <v>3.4389166666666662</v>
      </c>
      <c r="F23">
        <f t="shared" ref="F23:F86" si="7">AVERAGE(E22:E23)</f>
        <v>3.4471249999999998</v>
      </c>
      <c r="G23">
        <f t="shared" ref="G23:G86" si="8">D23/F23</f>
        <v>0.64169416542771163</v>
      </c>
      <c r="H23" s="7">
        <v>0.34048433723726607</v>
      </c>
      <c r="I23">
        <f t="shared" ref="I23:I54" si="9">I22+$W$16</f>
        <v>3.7856391369047619</v>
      </c>
      <c r="J23">
        <f t="shared" ref="J23:J86" si="10">$AA$27+A23*$AA$28</f>
        <v>3.8010999999999999</v>
      </c>
      <c r="K23">
        <f t="shared" ref="K23:K86" si="11">$AB$27+$AB$28*A23+$AB$29*A23*A23</f>
        <v>3.3815</v>
      </c>
      <c r="L23">
        <f t="shared" ref="L23:L86" si="12">I23*H23</f>
        <v>1.2889508325484738</v>
      </c>
      <c r="M23">
        <f t="shared" ref="M23:M86" si="13">H23*J23</f>
        <v>1.2942150142725719</v>
      </c>
      <c r="N23">
        <f t="shared" ref="N23:N86" si="14">H23*K23</f>
        <v>1.1513477863678152</v>
      </c>
      <c r="O23">
        <f t="shared" ref="O23:O86" si="15">100*ABS(L23-D23)/D23</f>
        <v>41.729166702148568</v>
      </c>
      <c r="P23">
        <f t="shared" ref="P23:P86" si="16">100*ABS(M23-D23)/D23</f>
        <v>41.491183803229127</v>
      </c>
      <c r="Q23">
        <f t="shared" ref="Q23:Q86" si="17">100*ABS(N23-D23)/D23</f>
        <v>47.949919241961339</v>
      </c>
      <c r="R23" s="8">
        <f>_xlfn.VAR.P(R14:R21)</f>
        <v>5.25</v>
      </c>
      <c r="S23" s="8"/>
      <c r="T23" s="8"/>
      <c r="U23" s="8"/>
      <c r="V23" s="8"/>
      <c r="W23" s="8"/>
      <c r="AJ23">
        <f>12/Table6[[#Totals],[Mediane]]</f>
        <v>1.0118903625877569</v>
      </c>
    </row>
    <row r="24" spans="1:37" ht="18.75" x14ac:dyDescent="0.3">
      <c r="A24">
        <v>9</v>
      </c>
      <c r="C24" s="1">
        <v>22890</v>
      </c>
      <c r="D24">
        <v>2.9220000000000002</v>
      </c>
      <c r="E24">
        <f t="shared" si="6"/>
        <v>3.4619166666666668</v>
      </c>
      <c r="F24">
        <f t="shared" si="7"/>
        <v>3.4504166666666665</v>
      </c>
      <c r="G24">
        <f t="shared" si="8"/>
        <v>0.84685424465644255</v>
      </c>
      <c r="H24" s="6">
        <v>0.95445386192516579</v>
      </c>
      <c r="I24">
        <f t="shared" si="9"/>
        <v>3.8107689318783069</v>
      </c>
      <c r="J24">
        <f t="shared" si="10"/>
        <v>3.8251999999999997</v>
      </c>
      <c r="K24">
        <f t="shared" si="11"/>
        <v>3.4346999999999994</v>
      </c>
      <c r="L24">
        <f t="shared" si="12"/>
        <v>3.6372031239356892</v>
      </c>
      <c r="M24">
        <f t="shared" si="13"/>
        <v>3.650976912636144</v>
      </c>
      <c r="N24">
        <f t="shared" si="14"/>
        <v>3.2782626795543663</v>
      </c>
      <c r="O24">
        <f t="shared" si="15"/>
        <v>24.476492947833297</v>
      </c>
      <c r="P24">
        <f t="shared" si="16"/>
        <v>24.947875175774939</v>
      </c>
      <c r="Q24">
        <f t="shared" si="17"/>
        <v>12.192425720546412</v>
      </c>
      <c r="R24" s="4" t="s">
        <v>49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7" x14ac:dyDescent="0.25">
      <c r="A25">
        <v>10</v>
      </c>
      <c r="C25" s="2">
        <v>22920</v>
      </c>
      <c r="D25">
        <v>4.3010000000000002</v>
      </c>
      <c r="E25">
        <f t="shared" si="6"/>
        <v>3.507333333333333</v>
      </c>
      <c r="F25">
        <f t="shared" si="7"/>
        <v>3.4846249999999999</v>
      </c>
      <c r="G25">
        <f t="shared" si="8"/>
        <v>1.2342791548588443</v>
      </c>
      <c r="H25" s="7">
        <v>1.2344775738128972</v>
      </c>
      <c r="I25">
        <f t="shared" si="9"/>
        <v>3.8358987268518518</v>
      </c>
      <c r="J25">
        <f t="shared" si="10"/>
        <v>3.8492999999999999</v>
      </c>
      <c r="K25">
        <f t="shared" si="11"/>
        <v>3.4872999999999998</v>
      </c>
      <c r="L25">
        <f t="shared" si="12"/>
        <v>4.7353309537160557</v>
      </c>
      <c r="M25">
        <f t="shared" si="13"/>
        <v>4.7518745248779855</v>
      </c>
      <c r="N25">
        <f t="shared" si="14"/>
        <v>4.304993643157716</v>
      </c>
      <c r="O25">
        <f t="shared" si="15"/>
        <v>10.098371395397711</v>
      </c>
      <c r="P25">
        <f t="shared" si="16"/>
        <v>10.483016156195891</v>
      </c>
      <c r="Q25">
        <f t="shared" si="17"/>
        <v>9.2853828358890653E-2</v>
      </c>
    </row>
    <row r="26" spans="1:37" x14ac:dyDescent="0.25">
      <c r="A26">
        <v>11</v>
      </c>
      <c r="C26" s="1">
        <v>22951</v>
      </c>
      <c r="D26">
        <v>5.7640000000000002</v>
      </c>
      <c r="E26">
        <f t="shared" si="6"/>
        <v>3.5764999999999993</v>
      </c>
      <c r="F26">
        <f t="shared" si="7"/>
        <v>3.5419166666666664</v>
      </c>
      <c r="G26">
        <f t="shared" si="8"/>
        <v>1.6273674799425926</v>
      </c>
      <c r="H26" s="6">
        <v>1.7207251623615483</v>
      </c>
      <c r="I26">
        <f t="shared" si="9"/>
        <v>3.8610285218253968</v>
      </c>
      <c r="J26">
        <f t="shared" si="10"/>
        <v>3.8733999999999997</v>
      </c>
      <c r="K26">
        <f t="shared" si="11"/>
        <v>3.5392999999999999</v>
      </c>
      <c r="L26">
        <f t="shared" si="12"/>
        <v>6.6437689301005749</v>
      </c>
      <c r="M26">
        <f t="shared" si="13"/>
        <v>6.6650568438912208</v>
      </c>
      <c r="N26">
        <f t="shared" si="14"/>
        <v>6.0901625671462272</v>
      </c>
      <c r="O26">
        <f t="shared" si="15"/>
        <v>15.263166726241753</v>
      </c>
      <c r="P26">
        <f t="shared" si="16"/>
        <v>15.63249208693998</v>
      </c>
      <c r="Q26">
        <f t="shared" si="17"/>
        <v>5.6586149747783994</v>
      </c>
      <c r="Z26" s="9"/>
      <c r="AA26" s="9" t="s">
        <v>50</v>
      </c>
      <c r="AB26" s="9" t="s">
        <v>51</v>
      </c>
    </row>
    <row r="27" spans="1:37" x14ac:dyDescent="0.25">
      <c r="A27">
        <v>12</v>
      </c>
      <c r="C27" s="2">
        <v>22981</v>
      </c>
      <c r="D27">
        <v>7.3120000000000003</v>
      </c>
      <c r="E27">
        <f t="shared" si="6"/>
        <v>3.5926666666666667</v>
      </c>
      <c r="F27">
        <f t="shared" si="7"/>
        <v>3.5845833333333328</v>
      </c>
      <c r="G27">
        <f t="shared" si="8"/>
        <v>2.0398465651516915</v>
      </c>
      <c r="H27" s="7">
        <v>2.1326954617078822</v>
      </c>
      <c r="I27">
        <f t="shared" si="9"/>
        <v>3.8861583167989417</v>
      </c>
      <c r="J27">
        <f t="shared" si="10"/>
        <v>3.8975</v>
      </c>
      <c r="K27">
        <f t="shared" si="11"/>
        <v>3.5906999999999996</v>
      </c>
      <c r="L27">
        <f t="shared" si="12"/>
        <v>8.2879922057154456</v>
      </c>
      <c r="M27">
        <f t="shared" si="13"/>
        <v>8.3121805620064713</v>
      </c>
      <c r="N27">
        <f t="shared" si="14"/>
        <v>7.6578695943544917</v>
      </c>
      <c r="O27">
        <f t="shared" si="15"/>
        <v>13.347814629587599</v>
      </c>
      <c r="P27">
        <f t="shared" si="16"/>
        <v>13.678618189366397</v>
      </c>
      <c r="Q27">
        <f t="shared" si="17"/>
        <v>4.7301640365767419</v>
      </c>
      <c r="Z27" s="9" t="s">
        <v>44</v>
      </c>
      <c r="AA27" s="9">
        <v>3.6082999999999998</v>
      </c>
      <c r="AB27" s="9">
        <v>2.9342999999999999</v>
      </c>
    </row>
    <row r="28" spans="1:37" x14ac:dyDescent="0.25">
      <c r="A28">
        <v>13</v>
      </c>
      <c r="B28">
        <v>1963</v>
      </c>
      <c r="C28" s="1">
        <v>23012</v>
      </c>
      <c r="D28">
        <v>2.5409999999999999</v>
      </c>
      <c r="E28">
        <f t="shared" si="6"/>
        <v>3.6548333333333338</v>
      </c>
      <c r="F28">
        <f t="shared" si="7"/>
        <v>3.6237500000000002</v>
      </c>
      <c r="G28">
        <f t="shared" si="8"/>
        <v>0.70120731286650562</v>
      </c>
      <c r="H28" s="6">
        <v>0.74140789351252767</v>
      </c>
      <c r="I28">
        <f t="shared" si="9"/>
        <v>3.9112881117724867</v>
      </c>
      <c r="J28">
        <f t="shared" si="10"/>
        <v>3.9215999999999998</v>
      </c>
      <c r="K28">
        <f t="shared" si="11"/>
        <v>3.6414999999999997</v>
      </c>
      <c r="L28">
        <f t="shared" si="12"/>
        <v>2.8998598798698314</v>
      </c>
      <c r="M28">
        <f t="shared" si="13"/>
        <v>2.9075051951987283</v>
      </c>
      <c r="N28">
        <f t="shared" si="14"/>
        <v>2.6998368442258691</v>
      </c>
      <c r="O28">
        <f t="shared" si="15"/>
        <v>14.122781576931581</v>
      </c>
      <c r="P28">
        <f t="shared" si="16"/>
        <v>14.423659787435199</v>
      </c>
      <c r="Q28">
        <f t="shared" si="17"/>
        <v>6.2509580569015819</v>
      </c>
      <c r="Z28" s="9" t="s">
        <v>45</v>
      </c>
      <c r="AA28" s="9">
        <v>2.41E-2</v>
      </c>
      <c r="AB28" s="9">
        <v>5.8299999999999998E-2</v>
      </c>
    </row>
    <row r="29" spans="1:37" x14ac:dyDescent="0.25">
      <c r="A29">
        <v>14</v>
      </c>
      <c r="C29" s="2">
        <v>23043</v>
      </c>
      <c r="D29">
        <v>2.4750000000000001</v>
      </c>
      <c r="E29">
        <f t="shared" si="6"/>
        <v>3.6170833333333334</v>
      </c>
      <c r="F29">
        <f t="shared" si="7"/>
        <v>3.6359583333333338</v>
      </c>
      <c r="G29">
        <f t="shared" si="8"/>
        <v>0.68070086978444466</v>
      </c>
      <c r="H29" s="7">
        <v>0.67545228750046837</v>
      </c>
      <c r="I29">
        <f t="shared" si="9"/>
        <v>3.9364179067460316</v>
      </c>
      <c r="J29">
        <f t="shared" si="10"/>
        <v>3.9457</v>
      </c>
      <c r="K29">
        <f t="shared" si="11"/>
        <v>3.6916999999999995</v>
      </c>
      <c r="L29">
        <f t="shared" si="12"/>
        <v>2.6588624796694127</v>
      </c>
      <c r="M29">
        <f t="shared" si="13"/>
        <v>2.665132090790598</v>
      </c>
      <c r="N29">
        <f t="shared" si="14"/>
        <v>2.4935672097654789</v>
      </c>
      <c r="O29">
        <f t="shared" si="15"/>
        <v>7.4287870573500046</v>
      </c>
      <c r="P29">
        <f t="shared" si="16"/>
        <v>7.6821046784079963</v>
      </c>
      <c r="Q29">
        <f t="shared" si="17"/>
        <v>0.75019029355469757</v>
      </c>
      <c r="Z29" s="9" t="s">
        <v>52</v>
      </c>
      <c r="AA29" s="9"/>
      <c r="AB29" s="9">
        <v>-2.9999999999999997E-4</v>
      </c>
    </row>
    <row r="30" spans="1:37" x14ac:dyDescent="0.25">
      <c r="A30">
        <v>15</v>
      </c>
      <c r="C30" s="1">
        <v>23071</v>
      </c>
      <c r="D30">
        <v>3.0310000000000001</v>
      </c>
      <c r="E30">
        <f t="shared" si="6"/>
        <v>3.6731666666666669</v>
      </c>
      <c r="F30">
        <f t="shared" si="7"/>
        <v>3.6451250000000002</v>
      </c>
      <c r="G30">
        <f t="shared" si="8"/>
        <v>0.83152155275882167</v>
      </c>
      <c r="H30" s="6">
        <v>0.82290308258679179</v>
      </c>
      <c r="I30">
        <f t="shared" si="9"/>
        <v>3.9615477017195766</v>
      </c>
      <c r="J30">
        <f>$AA$27+A30*$AA$28</f>
        <v>3.9697999999999998</v>
      </c>
      <c r="K30">
        <f t="shared" si="11"/>
        <v>3.7412999999999998</v>
      </c>
      <c r="L30">
        <f t="shared" si="12"/>
        <v>3.2599698155596601</v>
      </c>
      <c r="M30">
        <f t="shared" si="13"/>
        <v>3.2667606572530459</v>
      </c>
      <c r="N30">
        <f t="shared" si="14"/>
        <v>3.0787273028819642</v>
      </c>
      <c r="O30">
        <f t="shared" si="15"/>
        <v>7.554266432189376</v>
      </c>
      <c r="P30">
        <f t="shared" si="16"/>
        <v>7.7783126774346991</v>
      </c>
      <c r="Q30">
        <f t="shared" si="17"/>
        <v>1.5746388281743329</v>
      </c>
    </row>
    <row r="31" spans="1:37" x14ac:dyDescent="0.25">
      <c r="A31">
        <v>16</v>
      </c>
      <c r="C31" s="2">
        <v>23102</v>
      </c>
      <c r="D31">
        <v>3.266</v>
      </c>
      <c r="E31">
        <f t="shared" si="6"/>
        <v>3.6875833333333339</v>
      </c>
      <c r="F31">
        <f t="shared" si="7"/>
        <v>3.6803750000000006</v>
      </c>
      <c r="G31">
        <f t="shared" si="8"/>
        <v>0.88740957103556006</v>
      </c>
      <c r="H31" s="7">
        <v>0.83738328049382749</v>
      </c>
      <c r="I31">
        <f t="shared" si="9"/>
        <v>3.9866774966931215</v>
      </c>
      <c r="J31">
        <f t="shared" si="10"/>
        <v>3.9939</v>
      </c>
      <c r="K31">
        <f t="shared" si="11"/>
        <v>3.7902999999999998</v>
      </c>
      <c r="L31">
        <f t="shared" si="12"/>
        <v>3.338377080451806</v>
      </c>
      <c r="M31">
        <f t="shared" si="13"/>
        <v>3.3444250839642975</v>
      </c>
      <c r="N31">
        <f t="shared" si="14"/>
        <v>3.173933848055754</v>
      </c>
      <c r="O31">
        <f t="shared" si="15"/>
        <v>2.2160771724374162</v>
      </c>
      <c r="P31">
        <f t="shared" si="16"/>
        <v>2.4012579290966771</v>
      </c>
      <c r="Q31">
        <f t="shared" si="17"/>
        <v>2.8189268813302526</v>
      </c>
    </row>
    <row r="32" spans="1:37" x14ac:dyDescent="0.25">
      <c r="A32">
        <v>17</v>
      </c>
      <c r="C32" s="1">
        <v>23132</v>
      </c>
      <c r="D32">
        <v>3.7759999999999998</v>
      </c>
      <c r="E32">
        <f t="shared" si="6"/>
        <v>3.7770833333333331</v>
      </c>
      <c r="F32">
        <f t="shared" si="7"/>
        <v>3.7323333333333335</v>
      </c>
      <c r="G32">
        <f t="shared" si="8"/>
        <v>1.0116995623827809</v>
      </c>
      <c r="H32" s="6">
        <v>0.92094095515555208</v>
      </c>
      <c r="I32">
        <f t="shared" si="9"/>
        <v>4.0118072916666669</v>
      </c>
      <c r="J32">
        <f t="shared" si="10"/>
        <v>4.0179999999999998</v>
      </c>
      <c r="K32">
        <f t="shared" si="11"/>
        <v>3.8386999999999998</v>
      </c>
      <c r="L32">
        <f t="shared" si="12"/>
        <v>3.6946376390875089</v>
      </c>
      <c r="M32">
        <f t="shared" si="13"/>
        <v>3.7003407578150083</v>
      </c>
      <c r="N32">
        <f t="shared" si="14"/>
        <v>3.5352160445556176</v>
      </c>
      <c r="O32">
        <f t="shared" si="15"/>
        <v>2.1547235411146968</v>
      </c>
      <c r="P32">
        <f t="shared" si="16"/>
        <v>2.0036875578652422</v>
      </c>
      <c r="Q32">
        <f t="shared" si="17"/>
        <v>6.3766937352855466</v>
      </c>
    </row>
    <row r="33" spans="1:26" x14ac:dyDescent="0.25">
      <c r="A33">
        <v>18</v>
      </c>
      <c r="C33" s="2">
        <v>23163</v>
      </c>
      <c r="D33">
        <v>3.23</v>
      </c>
      <c r="E33">
        <f t="shared" si="6"/>
        <v>3.8641666666666663</v>
      </c>
      <c r="F33">
        <f t="shared" si="7"/>
        <v>3.8206249999999997</v>
      </c>
      <c r="G33">
        <f t="shared" si="8"/>
        <v>0.84541141828889255</v>
      </c>
      <c r="H33" s="7">
        <v>0.87175494958068533</v>
      </c>
      <c r="I33">
        <f t="shared" si="9"/>
        <v>4.0369370866402123</v>
      </c>
      <c r="J33">
        <f t="shared" si="10"/>
        <v>4.0420999999999996</v>
      </c>
      <c r="K33">
        <f t="shared" si="11"/>
        <v>3.8864999999999998</v>
      </c>
      <c r="L33">
        <f t="shared" si="12"/>
        <v>3.5192198864244371</v>
      </c>
      <c r="M33">
        <f t="shared" si="13"/>
        <v>3.5237206817000879</v>
      </c>
      <c r="N33">
        <f t="shared" si="14"/>
        <v>3.3880756115453332</v>
      </c>
      <c r="O33">
        <f t="shared" si="15"/>
        <v>8.954176050292169</v>
      </c>
      <c r="P33">
        <f t="shared" si="16"/>
        <v>9.0935195572782632</v>
      </c>
      <c r="Q33">
        <f t="shared" si="17"/>
        <v>4.8939817815892637</v>
      </c>
    </row>
    <row r="34" spans="1:26" x14ac:dyDescent="0.25">
      <c r="A34">
        <v>19</v>
      </c>
      <c r="C34" s="1">
        <v>23193</v>
      </c>
      <c r="D34">
        <v>3.028</v>
      </c>
      <c r="E34">
        <f t="shared" si="6"/>
        <v>3.9118333333333335</v>
      </c>
      <c r="F34">
        <f t="shared" si="7"/>
        <v>3.8879999999999999</v>
      </c>
      <c r="G34">
        <f t="shared" si="8"/>
        <v>0.7788065843621399</v>
      </c>
      <c r="H34" s="6">
        <v>0.74732115412538846</v>
      </c>
      <c r="I34">
        <f t="shared" si="9"/>
        <v>4.0620668816137577</v>
      </c>
      <c r="J34">
        <f t="shared" si="10"/>
        <v>4.0662000000000003</v>
      </c>
      <c r="K34">
        <f t="shared" si="11"/>
        <v>3.9337</v>
      </c>
      <c r="L34">
        <f t="shared" si="12"/>
        <v>3.035668510102111</v>
      </c>
      <c r="M34">
        <f t="shared" si="13"/>
        <v>3.0387572769046547</v>
      </c>
      <c r="N34">
        <f t="shared" si="14"/>
        <v>2.9397372239830406</v>
      </c>
      <c r="O34">
        <f t="shared" si="15"/>
        <v>0.25325330588213352</v>
      </c>
      <c r="P34">
        <f t="shared" si="16"/>
        <v>0.35526013555662705</v>
      </c>
      <c r="Q34">
        <f t="shared" si="17"/>
        <v>2.9148869226208527</v>
      </c>
    </row>
    <row r="35" spans="1:26" x14ac:dyDescent="0.25">
      <c r="A35">
        <v>20</v>
      </c>
      <c r="C35" s="2">
        <v>23224</v>
      </c>
      <c r="D35">
        <v>1.7589999999999999</v>
      </c>
      <c r="E35">
        <f t="shared" si="6"/>
        <v>3.9560833333333334</v>
      </c>
      <c r="F35">
        <f t="shared" si="7"/>
        <v>3.9339583333333334</v>
      </c>
      <c r="G35">
        <f t="shared" si="8"/>
        <v>0.44713234125933377</v>
      </c>
      <c r="H35" s="7">
        <v>0.34048433723726607</v>
      </c>
      <c r="I35">
        <f t="shared" si="9"/>
        <v>4.0871966765873031</v>
      </c>
      <c r="J35">
        <f t="shared" si="10"/>
        <v>4.0903</v>
      </c>
      <c r="K35">
        <f t="shared" si="11"/>
        <v>3.9802999999999997</v>
      </c>
      <c r="L35">
        <f t="shared" si="12"/>
        <v>1.3916264515861845</v>
      </c>
      <c r="M35">
        <f t="shared" si="13"/>
        <v>1.3926830846015894</v>
      </c>
      <c r="N35">
        <f t="shared" si="14"/>
        <v>1.35522980750549</v>
      </c>
      <c r="O35">
        <f t="shared" si="15"/>
        <v>20.885363752917311</v>
      </c>
      <c r="P35">
        <f t="shared" si="16"/>
        <v>20.825293655395708</v>
      </c>
      <c r="Q35">
        <f t="shared" si="17"/>
        <v>22.954530556822618</v>
      </c>
    </row>
    <row r="36" spans="1:26" x14ac:dyDescent="0.25">
      <c r="A36">
        <v>21</v>
      </c>
      <c r="C36" s="1">
        <v>23255</v>
      </c>
      <c r="D36">
        <v>3.5950000000000002</v>
      </c>
      <c r="E36">
        <f t="shared" si="6"/>
        <v>4.0407500000000001</v>
      </c>
      <c r="F36">
        <f t="shared" si="7"/>
        <v>3.9984166666666665</v>
      </c>
      <c r="G36">
        <f t="shared" si="8"/>
        <v>0.8991058960838666</v>
      </c>
      <c r="H36" s="6">
        <v>0.95445386192516579</v>
      </c>
      <c r="I36">
        <f t="shared" si="9"/>
        <v>4.1123264715608485</v>
      </c>
      <c r="J36">
        <f t="shared" si="10"/>
        <v>4.1143999999999998</v>
      </c>
      <c r="K36">
        <f t="shared" si="11"/>
        <v>4.0263</v>
      </c>
      <c r="L36">
        <f t="shared" si="12"/>
        <v>3.9250258822783421</v>
      </c>
      <c r="M36">
        <f t="shared" si="13"/>
        <v>3.9270049695049019</v>
      </c>
      <c r="N36">
        <f t="shared" si="14"/>
        <v>3.8429175842692951</v>
      </c>
      <c r="O36">
        <f t="shared" si="15"/>
        <v>9.1801358074643105</v>
      </c>
      <c r="P36">
        <f t="shared" si="16"/>
        <v>9.2351869125146475</v>
      </c>
      <c r="Q36">
        <f t="shared" si="17"/>
        <v>6.8961775874630016</v>
      </c>
    </row>
    <row r="37" spans="1:26" x14ac:dyDescent="0.25">
      <c r="A37">
        <v>22</v>
      </c>
      <c r="C37" s="2">
        <v>23285</v>
      </c>
      <c r="D37">
        <v>4.4740000000000002</v>
      </c>
      <c r="E37">
        <f t="shared" si="6"/>
        <v>4.0621666666666671</v>
      </c>
      <c r="F37">
        <f t="shared" si="7"/>
        <v>4.0514583333333336</v>
      </c>
      <c r="G37">
        <f t="shared" si="8"/>
        <v>1.1042937213966164</v>
      </c>
      <c r="H37" s="7">
        <v>1.2344775738128972</v>
      </c>
      <c r="I37">
        <f t="shared" si="9"/>
        <v>4.1374562665343939</v>
      </c>
      <c r="J37">
        <f t="shared" si="10"/>
        <v>4.1384999999999996</v>
      </c>
      <c r="K37">
        <f t="shared" si="11"/>
        <v>4.0716999999999999</v>
      </c>
      <c r="L37">
        <f t="shared" si="12"/>
        <v>5.1075969736683469</v>
      </c>
      <c r="M37">
        <f t="shared" si="13"/>
        <v>5.1088854392246752</v>
      </c>
      <c r="N37">
        <f t="shared" si="14"/>
        <v>5.0264223372939734</v>
      </c>
      <c r="O37">
        <f t="shared" si="15"/>
        <v>14.161756228617493</v>
      </c>
      <c r="P37">
        <f t="shared" si="16"/>
        <v>14.190555190538108</v>
      </c>
      <c r="Q37">
        <f t="shared" si="17"/>
        <v>12.347392429458496</v>
      </c>
    </row>
    <row r="38" spans="1:26" x14ac:dyDescent="0.25">
      <c r="A38">
        <v>23</v>
      </c>
      <c r="C38" s="1">
        <v>23316</v>
      </c>
      <c r="D38">
        <v>6.8380000000000001</v>
      </c>
      <c r="E38">
        <f t="shared" si="6"/>
        <v>4.0755833333333333</v>
      </c>
      <c r="F38">
        <f t="shared" si="7"/>
        <v>4.0688750000000002</v>
      </c>
      <c r="G38">
        <f t="shared" si="8"/>
        <v>1.6805628091302878</v>
      </c>
      <c r="H38" s="6">
        <v>1.7207251623615483</v>
      </c>
      <c r="I38">
        <f t="shared" si="9"/>
        <v>4.1625860615079393</v>
      </c>
      <c r="J38">
        <f t="shared" si="10"/>
        <v>4.1625999999999994</v>
      </c>
      <c r="K38">
        <f t="shared" si="11"/>
        <v>4.1165000000000003</v>
      </c>
      <c r="L38">
        <f t="shared" si="12"/>
        <v>7.1626665765321667</v>
      </c>
      <c r="M38">
        <f t="shared" si="13"/>
        <v>7.1626905608461797</v>
      </c>
      <c r="N38">
        <f t="shared" si="14"/>
        <v>7.0833651308613135</v>
      </c>
      <c r="O38">
        <f t="shared" si="15"/>
        <v>4.7479756731817284</v>
      </c>
      <c r="P38">
        <f t="shared" si="16"/>
        <v>4.7483264236060192</v>
      </c>
      <c r="Q38">
        <f t="shared" si="17"/>
        <v>3.5882587139706552</v>
      </c>
    </row>
    <row r="39" spans="1:26" x14ac:dyDescent="0.25">
      <c r="A39">
        <v>24</v>
      </c>
      <c r="C39" s="2">
        <v>23346</v>
      </c>
      <c r="D39">
        <v>8.3569999999999993</v>
      </c>
      <c r="E39">
        <f t="shared" si="6"/>
        <v>4.1385833333333322</v>
      </c>
      <c r="F39">
        <f t="shared" si="7"/>
        <v>4.1070833333333328</v>
      </c>
      <c r="G39">
        <f t="shared" si="8"/>
        <v>2.0347773156132698</v>
      </c>
      <c r="H39" s="7">
        <v>2.1326954617078822</v>
      </c>
      <c r="I39">
        <f t="shared" si="9"/>
        <v>4.1877158564814847</v>
      </c>
      <c r="J39">
        <f t="shared" si="10"/>
        <v>4.1867000000000001</v>
      </c>
      <c r="K39">
        <f t="shared" si="11"/>
        <v>4.1607000000000003</v>
      </c>
      <c r="L39">
        <f t="shared" si="12"/>
        <v>8.9311226020401993</v>
      </c>
      <c r="M39">
        <f t="shared" si="13"/>
        <v>8.9289560895323898</v>
      </c>
      <c r="N39">
        <f t="shared" si="14"/>
        <v>8.8735060075279861</v>
      </c>
      <c r="O39">
        <f t="shared" si="15"/>
        <v>6.8699605365585734</v>
      </c>
      <c r="P39">
        <f t="shared" si="16"/>
        <v>6.844036012114282</v>
      </c>
      <c r="Q39">
        <f t="shared" si="17"/>
        <v>6.1805194151966836</v>
      </c>
    </row>
    <row r="40" spans="1:26" ht="18.75" x14ac:dyDescent="0.3">
      <c r="A40">
        <v>25</v>
      </c>
      <c r="B40">
        <v>1964</v>
      </c>
      <c r="C40" s="1">
        <v>23377</v>
      </c>
      <c r="D40">
        <v>3.113</v>
      </c>
      <c r="E40">
        <f t="shared" si="6"/>
        <v>4.157916666666666</v>
      </c>
      <c r="F40">
        <f t="shared" si="7"/>
        <v>4.1482499999999991</v>
      </c>
      <c r="G40">
        <f t="shared" si="8"/>
        <v>0.75043693123606359</v>
      </c>
      <c r="H40" s="6">
        <v>0.74140789351252767</v>
      </c>
      <c r="I40">
        <f t="shared" si="9"/>
        <v>4.2128456514550301</v>
      </c>
      <c r="J40">
        <f t="shared" si="10"/>
        <v>4.2107999999999999</v>
      </c>
      <c r="K40">
        <f t="shared" si="11"/>
        <v>4.2042999999999999</v>
      </c>
      <c r="L40">
        <f t="shared" si="12"/>
        <v>3.1234370201386863</v>
      </c>
      <c r="M40">
        <f t="shared" si="13"/>
        <v>3.1219203580025514</v>
      </c>
      <c r="N40">
        <f t="shared" si="14"/>
        <v>3.1171012066947199</v>
      </c>
      <c r="O40">
        <f t="shared" si="15"/>
        <v>0.33527208926072288</v>
      </c>
      <c r="P40">
        <f t="shared" si="16"/>
        <v>0.286551815051443</v>
      </c>
      <c r="Q40">
        <f t="shared" si="17"/>
        <v>0.13174451316157779</v>
      </c>
      <c r="R40" s="12" t="s">
        <v>62</v>
      </c>
      <c r="S40" s="12"/>
      <c r="T40" s="12"/>
      <c r="U40" s="12"/>
      <c r="V40" s="12"/>
      <c r="W40" s="12"/>
      <c r="X40" s="12"/>
      <c r="Y40" s="12"/>
      <c r="Z40" s="12"/>
    </row>
    <row r="41" spans="1:26" x14ac:dyDescent="0.25">
      <c r="A41">
        <v>26</v>
      </c>
      <c r="C41" s="2">
        <v>23408</v>
      </c>
      <c r="D41">
        <v>3.0059999999999998</v>
      </c>
      <c r="E41">
        <f t="shared" si="6"/>
        <v>4.1424166666666666</v>
      </c>
      <c r="F41">
        <f t="shared" si="7"/>
        <v>4.1501666666666663</v>
      </c>
      <c r="G41">
        <f t="shared" si="8"/>
        <v>0.72430826071242116</v>
      </c>
      <c r="H41" s="7">
        <v>0.67545228750046837</v>
      </c>
      <c r="I41">
        <f t="shared" si="9"/>
        <v>4.2379754464285755</v>
      </c>
      <c r="J41">
        <f t="shared" si="10"/>
        <v>4.2348999999999997</v>
      </c>
      <c r="K41">
        <f t="shared" si="11"/>
        <v>4.2473000000000001</v>
      </c>
      <c r="L41">
        <f t="shared" si="12"/>
        <v>2.8625502096609998</v>
      </c>
      <c r="M41">
        <f t="shared" si="13"/>
        <v>2.8604728923357334</v>
      </c>
      <c r="N41">
        <f t="shared" si="14"/>
        <v>2.8688485007007394</v>
      </c>
      <c r="O41">
        <f t="shared" si="15"/>
        <v>4.7721154470725207</v>
      </c>
      <c r="P41">
        <f t="shared" si="16"/>
        <v>4.8412211465158475</v>
      </c>
      <c r="Q41">
        <f t="shared" si="17"/>
        <v>4.562591460387905</v>
      </c>
      <c r="R41" s="12" t="s">
        <v>63</v>
      </c>
      <c r="S41" s="12"/>
      <c r="T41" s="12"/>
      <c r="U41" s="12"/>
      <c r="V41" s="12"/>
      <c r="W41" s="12"/>
      <c r="X41" s="12"/>
      <c r="Y41" s="12"/>
      <c r="Z41" s="12"/>
    </row>
    <row r="42" spans="1:26" x14ac:dyDescent="0.25">
      <c r="A42">
        <v>27</v>
      </c>
      <c r="C42" s="1">
        <v>23437</v>
      </c>
      <c r="D42">
        <v>4.0469999999999997</v>
      </c>
      <c r="E42">
        <f t="shared" si="6"/>
        <v>4.1368333333333327</v>
      </c>
      <c r="F42">
        <f t="shared" si="7"/>
        <v>4.1396249999999997</v>
      </c>
      <c r="G42">
        <f t="shared" si="8"/>
        <v>0.97762478485370052</v>
      </c>
      <c r="H42" s="6">
        <v>0.82290308258679179</v>
      </c>
      <c r="I42">
        <f t="shared" si="9"/>
        <v>4.2631052414021209</v>
      </c>
      <c r="J42">
        <f t="shared" si="10"/>
        <v>4.2589999999999995</v>
      </c>
      <c r="K42">
        <f t="shared" si="11"/>
        <v>4.2896999999999998</v>
      </c>
      <c r="L42">
        <f t="shared" si="12"/>
        <v>3.5081224445417143</v>
      </c>
      <c r="M42">
        <f t="shared" si="13"/>
        <v>3.5047442287371458</v>
      </c>
      <c r="N42">
        <f t="shared" si="14"/>
        <v>3.5300073533725604</v>
      </c>
      <c r="O42">
        <f t="shared" si="15"/>
        <v>13.315481973271199</v>
      </c>
      <c r="P42">
        <f t="shared" si="16"/>
        <v>13.398956542200494</v>
      </c>
      <c r="Q42">
        <f t="shared" si="17"/>
        <v>12.774713284592027</v>
      </c>
    </row>
    <row r="43" spans="1:26" x14ac:dyDescent="0.25">
      <c r="A43">
        <v>28</v>
      </c>
      <c r="C43" s="2">
        <v>23468</v>
      </c>
      <c r="D43">
        <v>3.5230000000000001</v>
      </c>
      <c r="E43">
        <f t="shared" si="6"/>
        <v>4.1982499999999989</v>
      </c>
      <c r="F43">
        <f t="shared" si="7"/>
        <v>4.1675416666666658</v>
      </c>
      <c r="G43">
        <f t="shared" si="8"/>
        <v>0.8453424780796035</v>
      </c>
      <c r="H43" s="7">
        <v>0.83738328049382749</v>
      </c>
      <c r="I43">
        <f t="shared" si="9"/>
        <v>4.2882350363756663</v>
      </c>
      <c r="J43">
        <f t="shared" si="10"/>
        <v>4.2831000000000001</v>
      </c>
      <c r="K43">
        <f t="shared" si="11"/>
        <v>4.3315000000000001</v>
      </c>
      <c r="L43">
        <f t="shared" si="12"/>
        <v>3.5908963222888231</v>
      </c>
      <c r="M43">
        <f t="shared" si="13"/>
        <v>3.5865963286831124</v>
      </c>
      <c r="N43">
        <f t="shared" si="14"/>
        <v>3.6271256794590139</v>
      </c>
      <c r="O43">
        <f t="shared" si="15"/>
        <v>1.9272302665007923</v>
      </c>
      <c r="P43">
        <f t="shared" si="16"/>
        <v>1.8051753812975382</v>
      </c>
      <c r="Q43">
        <f t="shared" si="17"/>
        <v>2.9555969190750422</v>
      </c>
    </row>
    <row r="44" spans="1:26" x14ac:dyDescent="0.25">
      <c r="A44">
        <v>29</v>
      </c>
      <c r="C44" s="1">
        <v>23498</v>
      </c>
      <c r="D44">
        <v>3.9369999999999998</v>
      </c>
      <c r="E44">
        <f t="shared" si="6"/>
        <v>4.2629166666666665</v>
      </c>
      <c r="F44">
        <f t="shared" si="7"/>
        <v>4.2305833333333327</v>
      </c>
      <c r="G44">
        <f t="shared" si="8"/>
        <v>0.9306045265625309</v>
      </c>
      <c r="H44" s="6">
        <v>0.92094095515555208</v>
      </c>
      <c r="I44">
        <f t="shared" si="9"/>
        <v>4.3133648313492117</v>
      </c>
      <c r="J44">
        <f t="shared" si="10"/>
        <v>4.3071999999999999</v>
      </c>
      <c r="K44">
        <f t="shared" si="11"/>
        <v>4.3727</v>
      </c>
      <c r="L44">
        <f t="shared" si="12"/>
        <v>3.9723543277171096</v>
      </c>
      <c r="M44">
        <f t="shared" si="13"/>
        <v>3.9666768820459937</v>
      </c>
      <c r="N44">
        <f t="shared" si="14"/>
        <v>4.0269985146086826</v>
      </c>
      <c r="O44">
        <f t="shared" si="15"/>
        <v>0.89800172001802847</v>
      </c>
      <c r="P44">
        <f t="shared" si="16"/>
        <v>0.7537943115568666</v>
      </c>
      <c r="Q44">
        <f t="shared" si="17"/>
        <v>2.2859668429942293</v>
      </c>
    </row>
    <row r="45" spans="1:26" x14ac:dyDescent="0.25">
      <c r="A45">
        <v>30</v>
      </c>
      <c r="C45" s="2">
        <v>23529</v>
      </c>
      <c r="D45">
        <v>3.9860000000000002</v>
      </c>
      <c r="E45">
        <f t="shared" si="6"/>
        <v>4.3376666666666663</v>
      </c>
      <c r="F45">
        <f t="shared" si="7"/>
        <v>4.3002916666666664</v>
      </c>
      <c r="G45">
        <f t="shared" si="8"/>
        <v>0.92691387212107712</v>
      </c>
      <c r="H45" s="7">
        <v>0.87175494958068533</v>
      </c>
      <c r="I45">
        <f t="shared" si="9"/>
        <v>4.3384946263227571</v>
      </c>
      <c r="J45">
        <f t="shared" si="10"/>
        <v>4.3312999999999997</v>
      </c>
      <c r="K45">
        <f t="shared" si="11"/>
        <v>4.4133000000000004</v>
      </c>
      <c r="L45">
        <f t="shared" si="12"/>
        <v>3.7821041642260695</v>
      </c>
      <c r="M45">
        <f t="shared" si="13"/>
        <v>3.775832213118822</v>
      </c>
      <c r="N45">
        <f t="shared" si="14"/>
        <v>3.8473161189844389</v>
      </c>
      <c r="O45">
        <f t="shared" si="15"/>
        <v>5.1152994423966556</v>
      </c>
      <c r="P45">
        <f t="shared" si="16"/>
        <v>5.2726489433311139</v>
      </c>
      <c r="Q45">
        <f t="shared" si="17"/>
        <v>3.4792744860903482</v>
      </c>
    </row>
    <row r="46" spans="1:26" x14ac:dyDescent="0.25">
      <c r="A46">
        <v>31</v>
      </c>
      <c r="C46" s="1">
        <v>23559</v>
      </c>
      <c r="D46">
        <v>3.26</v>
      </c>
      <c r="E46">
        <f t="shared" si="6"/>
        <v>4.5261666666666658</v>
      </c>
      <c r="F46">
        <f t="shared" si="7"/>
        <v>4.4319166666666661</v>
      </c>
      <c r="G46">
        <f t="shared" si="8"/>
        <v>0.73557339751424333</v>
      </c>
      <c r="H46" s="6">
        <v>0.74732115412538846</v>
      </c>
      <c r="I46">
        <f t="shared" si="9"/>
        <v>4.3636244212963025</v>
      </c>
      <c r="J46">
        <f t="shared" si="10"/>
        <v>4.3553999999999995</v>
      </c>
      <c r="K46">
        <f t="shared" si="11"/>
        <v>4.4533000000000005</v>
      </c>
      <c r="L46">
        <f t="shared" si="12"/>
        <v>3.2610288386928832</v>
      </c>
      <c r="M46">
        <f t="shared" si="13"/>
        <v>3.2548825546777165</v>
      </c>
      <c r="N46">
        <f t="shared" si="14"/>
        <v>3.3280452956665929</v>
      </c>
      <c r="O46">
        <f t="shared" si="15"/>
        <v>3.1559469106852568E-2</v>
      </c>
      <c r="P46">
        <f t="shared" si="16"/>
        <v>0.15697685037678863</v>
      </c>
      <c r="Q46">
        <f t="shared" si="17"/>
        <v>2.0872790081777031</v>
      </c>
    </row>
    <row r="47" spans="1:26" x14ac:dyDescent="0.25">
      <c r="A47">
        <v>32</v>
      </c>
      <c r="C47" s="2">
        <v>23590</v>
      </c>
      <c r="D47">
        <v>1.573</v>
      </c>
      <c r="E47">
        <f t="shared" si="6"/>
        <v>4.5329999999999995</v>
      </c>
      <c r="F47">
        <f t="shared" si="7"/>
        <v>4.5295833333333331</v>
      </c>
      <c r="G47">
        <f t="shared" si="8"/>
        <v>0.34727256002207707</v>
      </c>
      <c r="H47" s="7">
        <v>0.34048433723726607</v>
      </c>
      <c r="I47">
        <f t="shared" si="9"/>
        <v>4.3887542162698479</v>
      </c>
      <c r="J47">
        <f t="shared" si="10"/>
        <v>4.3795000000000002</v>
      </c>
      <c r="K47">
        <f t="shared" si="11"/>
        <v>4.4927000000000001</v>
      </c>
      <c r="L47">
        <f t="shared" si="12"/>
        <v>1.4943020706238963</v>
      </c>
      <c r="M47">
        <f t="shared" si="13"/>
        <v>1.4911511549306069</v>
      </c>
      <c r="N47">
        <f t="shared" si="14"/>
        <v>1.5296939819058653</v>
      </c>
      <c r="O47">
        <f t="shared" si="15"/>
        <v>5.0030470042023936</v>
      </c>
      <c r="P47">
        <f t="shared" si="16"/>
        <v>5.2033595085437412</v>
      </c>
      <c r="Q47">
        <f t="shared" si="17"/>
        <v>2.7530844306506488</v>
      </c>
    </row>
    <row r="48" spans="1:26" x14ac:dyDescent="0.25">
      <c r="A48">
        <v>33</v>
      </c>
      <c r="C48" s="1">
        <v>23621</v>
      </c>
      <c r="D48">
        <v>3.528</v>
      </c>
      <c r="E48">
        <f t="shared" si="6"/>
        <v>4.5055833333333331</v>
      </c>
      <c r="F48">
        <f t="shared" si="7"/>
        <v>4.5192916666666658</v>
      </c>
      <c r="G48">
        <f t="shared" si="8"/>
        <v>0.78065331034546359</v>
      </c>
      <c r="H48" s="6">
        <v>0.95445386192516579</v>
      </c>
      <c r="I48">
        <f t="shared" si="9"/>
        <v>4.4138840112433932</v>
      </c>
      <c r="J48">
        <f t="shared" si="10"/>
        <v>4.4036</v>
      </c>
      <c r="K48">
        <f t="shared" si="11"/>
        <v>4.5315000000000003</v>
      </c>
      <c r="L48">
        <f t="shared" si="12"/>
        <v>4.2128486406209982</v>
      </c>
      <c r="M48">
        <f t="shared" si="13"/>
        <v>4.2030330263736602</v>
      </c>
      <c r="N48">
        <f t="shared" si="14"/>
        <v>4.3251076753138893</v>
      </c>
      <c r="O48">
        <f t="shared" si="15"/>
        <v>19.411809541411511</v>
      </c>
      <c r="P48">
        <f t="shared" si="16"/>
        <v>19.133589182926876</v>
      </c>
      <c r="Q48">
        <f t="shared" si="17"/>
        <v>22.593754969214547</v>
      </c>
    </row>
    <row r="49" spans="1:17" x14ac:dyDescent="0.25">
      <c r="A49">
        <v>34</v>
      </c>
      <c r="C49" s="2">
        <v>23651</v>
      </c>
      <c r="D49">
        <v>5.2110000000000003</v>
      </c>
      <c r="E49">
        <f t="shared" si="6"/>
        <v>4.5881666666666669</v>
      </c>
      <c r="F49">
        <f t="shared" si="7"/>
        <v>4.546875</v>
      </c>
      <c r="G49">
        <f t="shared" si="8"/>
        <v>1.1460618556701032</v>
      </c>
      <c r="H49" s="7">
        <v>1.2344775738128972</v>
      </c>
      <c r="I49">
        <f t="shared" si="9"/>
        <v>4.4390138062169386</v>
      </c>
      <c r="J49">
        <f t="shared" si="10"/>
        <v>4.4276999999999997</v>
      </c>
      <c r="K49">
        <f t="shared" si="11"/>
        <v>4.5697000000000001</v>
      </c>
      <c r="L49">
        <f t="shared" si="12"/>
        <v>5.4798629936206407</v>
      </c>
      <c r="M49">
        <f t="shared" si="13"/>
        <v>5.4658963535713649</v>
      </c>
      <c r="N49">
        <f t="shared" si="14"/>
        <v>5.6411921690527969</v>
      </c>
      <c r="O49">
        <f t="shared" si="15"/>
        <v>5.1595277992830617</v>
      </c>
      <c r="P49">
        <f t="shared" si="16"/>
        <v>4.8915055377348802</v>
      </c>
      <c r="Q49">
        <f t="shared" si="17"/>
        <v>8.2554628488350907</v>
      </c>
    </row>
    <row r="50" spans="1:17" x14ac:dyDescent="0.25">
      <c r="A50">
        <v>35</v>
      </c>
      <c r="C50" s="1">
        <v>23682</v>
      </c>
      <c r="D50">
        <v>7.6139999999999999</v>
      </c>
      <c r="E50">
        <f t="shared" si="6"/>
        <v>4.6367500000000001</v>
      </c>
      <c r="F50">
        <f t="shared" si="7"/>
        <v>4.6124583333333335</v>
      </c>
      <c r="G50">
        <f t="shared" si="8"/>
        <v>1.6507466192106521</v>
      </c>
      <c r="H50" s="6">
        <v>1.7207251623615483</v>
      </c>
      <c r="I50">
        <f t="shared" si="9"/>
        <v>4.464143601190484</v>
      </c>
      <c r="J50">
        <f t="shared" si="10"/>
        <v>4.4517999999999995</v>
      </c>
      <c r="K50">
        <f t="shared" si="11"/>
        <v>4.6073000000000004</v>
      </c>
      <c r="L50">
        <f t="shared" si="12"/>
        <v>7.6815642229637628</v>
      </c>
      <c r="M50">
        <f t="shared" si="13"/>
        <v>7.6603242778011396</v>
      </c>
      <c r="N50">
        <f t="shared" si="14"/>
        <v>7.9278970405483618</v>
      </c>
      <c r="O50">
        <f t="shared" si="15"/>
        <v>0.88736830790337495</v>
      </c>
      <c r="P50">
        <f t="shared" si="16"/>
        <v>0.60840921724638408</v>
      </c>
      <c r="Q50">
        <f t="shared" si="17"/>
        <v>4.1226298995056725</v>
      </c>
    </row>
    <row r="51" spans="1:17" x14ac:dyDescent="0.25">
      <c r="A51">
        <v>36</v>
      </c>
      <c r="C51" s="2">
        <v>23712</v>
      </c>
      <c r="D51">
        <v>9.2539999999999996</v>
      </c>
      <c r="E51">
        <f t="shared" si="6"/>
        <v>4.6828333333333338</v>
      </c>
      <c r="F51">
        <f t="shared" si="7"/>
        <v>4.659791666666667</v>
      </c>
      <c r="G51">
        <f t="shared" si="8"/>
        <v>1.9859256941029193</v>
      </c>
      <c r="H51" s="7">
        <v>2.1326954617078822</v>
      </c>
      <c r="I51">
        <f t="shared" si="9"/>
        <v>4.4892733961640294</v>
      </c>
      <c r="J51">
        <f t="shared" si="10"/>
        <v>4.4759000000000002</v>
      </c>
      <c r="K51">
        <f t="shared" si="11"/>
        <v>4.6442999999999994</v>
      </c>
      <c r="L51">
        <f t="shared" si="12"/>
        <v>9.5742529983649565</v>
      </c>
      <c r="M51">
        <f t="shared" si="13"/>
        <v>9.5457316170583102</v>
      </c>
      <c r="N51">
        <f t="shared" si="14"/>
        <v>9.9048775328099161</v>
      </c>
      <c r="O51">
        <f t="shared" si="15"/>
        <v>3.4606980588389553</v>
      </c>
      <c r="P51">
        <f t="shared" si="16"/>
        <v>3.1524920797310423</v>
      </c>
      <c r="Q51">
        <f t="shared" si="17"/>
        <v>7.0334723666513561</v>
      </c>
    </row>
    <row r="52" spans="1:17" x14ac:dyDescent="0.25">
      <c r="A52">
        <v>37</v>
      </c>
      <c r="B52">
        <v>1965</v>
      </c>
      <c r="C52" s="1">
        <v>23743</v>
      </c>
      <c r="D52">
        <v>5.375</v>
      </c>
      <c r="E52">
        <f t="shared" si="6"/>
        <v>4.7164166666666674</v>
      </c>
      <c r="F52">
        <f t="shared" si="7"/>
        <v>4.6996250000000011</v>
      </c>
      <c r="G52">
        <f t="shared" si="8"/>
        <v>1.1437082745963771</v>
      </c>
      <c r="H52" s="6">
        <v>0.74140789351252767</v>
      </c>
      <c r="I52">
        <f t="shared" si="9"/>
        <v>4.5144031911375748</v>
      </c>
      <c r="J52">
        <f t="shared" si="10"/>
        <v>4.5</v>
      </c>
      <c r="K52">
        <f t="shared" si="11"/>
        <v>4.6806999999999999</v>
      </c>
      <c r="L52">
        <f t="shared" si="12"/>
        <v>3.3470141604075421</v>
      </c>
      <c r="M52">
        <f t="shared" si="13"/>
        <v>3.3363355208063745</v>
      </c>
      <c r="N52">
        <f t="shared" si="14"/>
        <v>3.4703079271640882</v>
      </c>
      <c r="O52">
        <f t="shared" si="15"/>
        <v>37.729969108696892</v>
      </c>
      <c r="P52">
        <f t="shared" si="16"/>
        <v>37.928641473369773</v>
      </c>
      <c r="Q52">
        <f t="shared" si="17"/>
        <v>35.436131587644873</v>
      </c>
    </row>
    <row r="53" spans="1:17" x14ac:dyDescent="0.25">
      <c r="A53">
        <v>38</v>
      </c>
      <c r="C53" s="2">
        <v>23774</v>
      </c>
      <c r="D53">
        <v>3.0880000000000001</v>
      </c>
      <c r="E53">
        <f t="shared" si="6"/>
        <v>4.7222499999999998</v>
      </c>
      <c r="F53">
        <f t="shared" si="7"/>
        <v>4.7193333333333332</v>
      </c>
      <c r="G53">
        <f t="shared" si="8"/>
        <v>0.65432970758581721</v>
      </c>
      <c r="H53" s="7">
        <v>0.67545228750046837</v>
      </c>
      <c r="I53">
        <f t="shared" si="9"/>
        <v>4.5395329861111202</v>
      </c>
      <c r="J53">
        <f t="shared" si="10"/>
        <v>4.5240999999999998</v>
      </c>
      <c r="K53">
        <f t="shared" si="11"/>
        <v>4.716499999999999</v>
      </c>
      <c r="L53">
        <f t="shared" si="12"/>
        <v>3.0662379396525883</v>
      </c>
      <c r="M53">
        <f t="shared" si="13"/>
        <v>3.0558136938808689</v>
      </c>
      <c r="N53">
        <f t="shared" si="14"/>
        <v>3.1857707139959586</v>
      </c>
      <c r="O53">
        <f t="shared" si="15"/>
        <v>0.70472993353017466</v>
      </c>
      <c r="P53">
        <f t="shared" si="16"/>
        <v>1.0423026592982902</v>
      </c>
      <c r="Q53">
        <f t="shared" si="17"/>
        <v>3.1661500646359615</v>
      </c>
    </row>
    <row r="54" spans="1:17" x14ac:dyDescent="0.25">
      <c r="A54">
        <v>39</v>
      </c>
      <c r="C54" s="1">
        <v>23802</v>
      </c>
      <c r="D54">
        <v>3.718</v>
      </c>
      <c r="E54">
        <f t="shared" si="6"/>
        <v>4.8231666666666673</v>
      </c>
      <c r="F54">
        <f t="shared" si="7"/>
        <v>4.772708333333334</v>
      </c>
      <c r="G54">
        <f t="shared" si="8"/>
        <v>0.77901261512942499</v>
      </c>
      <c r="H54" s="6">
        <v>0.82290308258679179</v>
      </c>
      <c r="I54">
        <f t="shared" si="9"/>
        <v>4.5646627810846656</v>
      </c>
      <c r="J54">
        <f t="shared" si="10"/>
        <v>4.5481999999999996</v>
      </c>
      <c r="K54">
        <f t="shared" si="11"/>
        <v>4.7517000000000005</v>
      </c>
      <c r="L54">
        <f t="shared" si="12"/>
        <v>3.7562750735237693</v>
      </c>
      <c r="M54">
        <f t="shared" si="13"/>
        <v>3.7427278002212461</v>
      </c>
      <c r="N54">
        <f t="shared" si="14"/>
        <v>3.9101885775276588</v>
      </c>
      <c r="O54">
        <f t="shared" si="15"/>
        <v>1.0294532954214457</v>
      </c>
      <c r="P54">
        <f t="shared" si="16"/>
        <v>0.66508338411097634</v>
      </c>
      <c r="Q54">
        <f t="shared" si="17"/>
        <v>5.1691387177960957</v>
      </c>
    </row>
    <row r="55" spans="1:17" x14ac:dyDescent="0.25">
      <c r="A55">
        <v>40</v>
      </c>
      <c r="C55" s="2">
        <v>23833</v>
      </c>
      <c r="D55">
        <v>4.5140000000000002</v>
      </c>
      <c r="E55">
        <f t="shared" si="6"/>
        <v>4.8412499999999996</v>
      </c>
      <c r="F55">
        <f t="shared" si="7"/>
        <v>4.8322083333333339</v>
      </c>
      <c r="G55">
        <f t="shared" si="8"/>
        <v>0.93414846559112896</v>
      </c>
      <c r="H55" s="7">
        <v>0.83738328049382749</v>
      </c>
      <c r="I55">
        <f t="shared" ref="I55:I86" si="18">I54+$W$16</f>
        <v>4.589792576058211</v>
      </c>
      <c r="J55">
        <f t="shared" si="10"/>
        <v>4.5723000000000003</v>
      </c>
      <c r="K55">
        <f t="shared" si="11"/>
        <v>4.7862999999999998</v>
      </c>
      <c r="L55">
        <f t="shared" si="12"/>
        <v>3.8434155641258401</v>
      </c>
      <c r="M55">
        <f t="shared" si="13"/>
        <v>3.8287675734019277</v>
      </c>
      <c r="N55">
        <f t="shared" si="14"/>
        <v>4.0079675954276066</v>
      </c>
      <c r="O55">
        <f t="shared" si="15"/>
        <v>14.855658747766066</v>
      </c>
      <c r="P55">
        <f t="shared" si="16"/>
        <v>15.180160093001163</v>
      </c>
      <c r="Q55">
        <f t="shared" si="17"/>
        <v>11.210288094204556</v>
      </c>
    </row>
    <row r="56" spans="1:17" x14ac:dyDescent="0.25">
      <c r="A56">
        <v>41</v>
      </c>
      <c r="C56" s="1">
        <v>23863</v>
      </c>
      <c r="D56">
        <v>4.5199999999999996</v>
      </c>
      <c r="E56">
        <f t="shared" si="6"/>
        <v>4.8995833333333323</v>
      </c>
      <c r="F56">
        <f t="shared" si="7"/>
        <v>4.8704166666666655</v>
      </c>
      <c r="G56">
        <f t="shared" si="8"/>
        <v>0.92805201471468912</v>
      </c>
      <c r="H56" s="6">
        <v>0.92094095515555208</v>
      </c>
      <c r="I56">
        <f t="shared" si="18"/>
        <v>4.6149223710317564</v>
      </c>
      <c r="J56">
        <f t="shared" si="10"/>
        <v>4.5964</v>
      </c>
      <c r="K56">
        <f t="shared" si="11"/>
        <v>4.8203000000000005</v>
      </c>
      <c r="L56">
        <f t="shared" si="12"/>
        <v>4.2500710163467108</v>
      </c>
      <c r="M56">
        <f t="shared" si="13"/>
        <v>4.2330130062769795</v>
      </c>
      <c r="N56">
        <f t="shared" si="14"/>
        <v>4.439211686136308</v>
      </c>
      <c r="O56">
        <f t="shared" si="15"/>
        <v>5.9718801693205483</v>
      </c>
      <c r="P56">
        <f t="shared" si="16"/>
        <v>6.3492697726331873</v>
      </c>
      <c r="Q56">
        <f t="shared" si="17"/>
        <v>1.7873520766303446</v>
      </c>
    </row>
    <row r="57" spans="1:17" x14ac:dyDescent="0.25">
      <c r="A57">
        <v>42</v>
      </c>
      <c r="C57" s="2">
        <v>23894</v>
      </c>
      <c r="D57">
        <v>4.5389999999999997</v>
      </c>
      <c r="E57">
        <f t="shared" si="6"/>
        <v>5.0159999999999991</v>
      </c>
      <c r="F57">
        <f t="shared" si="7"/>
        <v>4.9577916666666653</v>
      </c>
      <c r="G57">
        <f t="shared" si="8"/>
        <v>0.91552858715658036</v>
      </c>
      <c r="H57" s="7">
        <v>0.87175494958068533</v>
      </c>
      <c r="I57">
        <f t="shared" si="18"/>
        <v>4.6400521660053018</v>
      </c>
      <c r="J57">
        <f t="shared" si="10"/>
        <v>4.6204999999999998</v>
      </c>
      <c r="K57">
        <f t="shared" si="11"/>
        <v>4.8536999999999999</v>
      </c>
      <c r="L57">
        <f t="shared" si="12"/>
        <v>4.0449884420277016</v>
      </c>
      <c r="M57">
        <f t="shared" si="13"/>
        <v>4.0279437445375565</v>
      </c>
      <c r="N57">
        <f t="shared" si="14"/>
        <v>4.2312369987797727</v>
      </c>
      <c r="O57">
        <f t="shared" si="15"/>
        <v>10.883709142372728</v>
      </c>
      <c r="P57">
        <f t="shared" si="16"/>
        <v>11.25922572069714</v>
      </c>
      <c r="Q57">
        <f t="shared" si="17"/>
        <v>6.7804142150303388</v>
      </c>
    </row>
    <row r="58" spans="1:17" x14ac:dyDescent="0.25">
      <c r="A58">
        <v>43</v>
      </c>
      <c r="C58" s="1">
        <v>23924</v>
      </c>
      <c r="D58">
        <v>3.6629999999999998</v>
      </c>
      <c r="E58">
        <f t="shared" si="6"/>
        <v>4.8708333333333327</v>
      </c>
      <c r="F58">
        <f t="shared" si="7"/>
        <v>4.9434166666666659</v>
      </c>
      <c r="G58">
        <f t="shared" si="8"/>
        <v>0.74098548574703738</v>
      </c>
      <c r="H58" s="6">
        <v>0.74732115412538846</v>
      </c>
      <c r="I58">
        <f t="shared" si="18"/>
        <v>4.6651819609788472</v>
      </c>
      <c r="J58">
        <f t="shared" si="10"/>
        <v>4.6445999999999996</v>
      </c>
      <c r="K58">
        <f t="shared" si="11"/>
        <v>4.8864999999999998</v>
      </c>
      <c r="L58">
        <f t="shared" si="12"/>
        <v>3.4863891672836549</v>
      </c>
      <c r="M58">
        <f t="shared" si="13"/>
        <v>3.4710078324507792</v>
      </c>
      <c r="N58">
        <f t="shared" si="14"/>
        <v>3.6517848196337108</v>
      </c>
      <c r="O58">
        <f t="shared" si="15"/>
        <v>4.8214805546367714</v>
      </c>
      <c r="P58">
        <f t="shared" si="16"/>
        <v>5.2413914154851398</v>
      </c>
      <c r="Q58">
        <f t="shared" si="17"/>
        <v>0.30617473017441965</v>
      </c>
    </row>
    <row r="59" spans="1:17" x14ac:dyDescent="0.25">
      <c r="A59">
        <v>44</v>
      </c>
      <c r="C59" s="2">
        <v>23955</v>
      </c>
      <c r="D59">
        <v>1.643</v>
      </c>
      <c r="E59">
        <f t="shared" si="6"/>
        <v>4.971166666666667</v>
      </c>
      <c r="F59">
        <f t="shared" si="7"/>
        <v>4.9209999999999994</v>
      </c>
      <c r="G59">
        <f t="shared" si="8"/>
        <v>0.33387522861207075</v>
      </c>
      <c r="H59" s="7">
        <v>0.34048433723726607</v>
      </c>
      <c r="I59">
        <f t="shared" si="18"/>
        <v>4.6903117559523926</v>
      </c>
      <c r="J59">
        <f t="shared" si="10"/>
        <v>4.6686999999999994</v>
      </c>
      <c r="K59">
        <f t="shared" si="11"/>
        <v>4.9186999999999994</v>
      </c>
      <c r="L59">
        <f t="shared" si="12"/>
        <v>1.5969776896616079</v>
      </c>
      <c r="M59">
        <f t="shared" si="13"/>
        <v>1.589619225259624</v>
      </c>
      <c r="N59">
        <f t="shared" si="14"/>
        <v>1.6747403095689404</v>
      </c>
      <c r="O59">
        <f t="shared" si="15"/>
        <v>2.8011144454286123</v>
      </c>
      <c r="P59">
        <f t="shared" si="16"/>
        <v>3.2489820292377392</v>
      </c>
      <c r="Q59">
        <f t="shared" si="17"/>
        <v>1.9318508562958223</v>
      </c>
    </row>
    <row r="60" spans="1:17" x14ac:dyDescent="0.25">
      <c r="A60">
        <v>45</v>
      </c>
      <c r="C60" s="1">
        <v>23986</v>
      </c>
      <c r="D60">
        <v>4.7389999999999999</v>
      </c>
      <c r="E60">
        <f t="shared" si="6"/>
        <v>5.0075000000000003</v>
      </c>
      <c r="F60">
        <f t="shared" si="7"/>
        <v>4.9893333333333336</v>
      </c>
      <c r="G60">
        <f t="shared" si="8"/>
        <v>0.94982629609834301</v>
      </c>
      <c r="H60" s="6">
        <v>0.95445386192516579</v>
      </c>
      <c r="I60">
        <f t="shared" si="18"/>
        <v>4.715441550925938</v>
      </c>
      <c r="J60">
        <f t="shared" si="10"/>
        <v>4.6928000000000001</v>
      </c>
      <c r="K60">
        <f t="shared" si="11"/>
        <v>4.9503000000000004</v>
      </c>
      <c r="L60">
        <f t="shared" si="12"/>
        <v>4.5006713989636546</v>
      </c>
      <c r="M60">
        <f t="shared" si="13"/>
        <v>4.479061083242418</v>
      </c>
      <c r="N60">
        <f t="shared" si="14"/>
        <v>4.724832952688149</v>
      </c>
      <c r="O60">
        <f t="shared" si="15"/>
        <v>5.0290905472957421</v>
      </c>
      <c r="P60">
        <f t="shared" si="16"/>
        <v>5.4851005857265633</v>
      </c>
      <c r="Q60">
        <f t="shared" si="17"/>
        <v>0.29894592344061877</v>
      </c>
    </row>
    <row r="61" spans="1:17" x14ac:dyDescent="0.25">
      <c r="A61">
        <v>46</v>
      </c>
      <c r="C61" s="2">
        <v>24016</v>
      </c>
      <c r="D61">
        <v>5.4279999999999999</v>
      </c>
      <c r="E61">
        <f t="shared" si="6"/>
        <v>4.9747500000000011</v>
      </c>
      <c r="F61">
        <f t="shared" si="7"/>
        <v>4.9911250000000003</v>
      </c>
      <c r="G61">
        <f t="shared" si="8"/>
        <v>1.0875303664003606</v>
      </c>
      <c r="H61" s="7">
        <v>1.2344775738128972</v>
      </c>
      <c r="I61">
        <f t="shared" si="18"/>
        <v>4.7405713458994834</v>
      </c>
      <c r="J61">
        <f t="shared" si="10"/>
        <v>4.7168999999999999</v>
      </c>
      <c r="K61">
        <f t="shared" si="11"/>
        <v>4.9812999999999992</v>
      </c>
      <c r="L61">
        <f t="shared" si="12"/>
        <v>5.8521290135729354</v>
      </c>
      <c r="M61">
        <f t="shared" si="13"/>
        <v>5.8229072679180547</v>
      </c>
      <c r="N61">
        <f t="shared" si="14"/>
        <v>6.1493031384341839</v>
      </c>
      <c r="O61">
        <f t="shared" si="15"/>
        <v>7.8137253790150227</v>
      </c>
      <c r="P61">
        <f t="shared" si="16"/>
        <v>7.2753733956900284</v>
      </c>
      <c r="Q61">
        <f t="shared" si="17"/>
        <v>13.288561872405747</v>
      </c>
    </row>
    <row r="62" spans="1:17" x14ac:dyDescent="0.25">
      <c r="A62">
        <v>47</v>
      </c>
      <c r="C62" s="1">
        <v>24047</v>
      </c>
      <c r="D62">
        <v>8.3140000000000001</v>
      </c>
      <c r="E62">
        <f t="shared" si="6"/>
        <v>4.9853333333333341</v>
      </c>
      <c r="F62">
        <f t="shared" si="7"/>
        <v>4.9800416666666676</v>
      </c>
      <c r="G62">
        <f t="shared" si="8"/>
        <v>1.6694639435747689</v>
      </c>
      <c r="H62" s="6">
        <v>1.7207251623615483</v>
      </c>
      <c r="I62">
        <f t="shared" si="18"/>
        <v>4.7657011408730288</v>
      </c>
      <c r="J62">
        <f t="shared" si="10"/>
        <v>4.7409999999999997</v>
      </c>
      <c r="K62">
        <f t="shared" si="11"/>
        <v>5.0117000000000003</v>
      </c>
      <c r="L62">
        <f t="shared" si="12"/>
        <v>8.2004618693953581</v>
      </c>
      <c r="M62">
        <f t="shared" si="13"/>
        <v>8.1579579947560994</v>
      </c>
      <c r="N62">
        <f t="shared" si="14"/>
        <v>8.623758296207372</v>
      </c>
      <c r="O62">
        <f t="shared" si="15"/>
        <v>1.3656258191561452</v>
      </c>
      <c r="P62">
        <f t="shared" si="16"/>
        <v>1.8768583743553122</v>
      </c>
      <c r="Q62">
        <f t="shared" si="17"/>
        <v>3.7257432788955009</v>
      </c>
    </row>
    <row r="63" spans="1:17" x14ac:dyDescent="0.25">
      <c r="A63">
        <v>48</v>
      </c>
      <c r="C63" s="2">
        <v>24077</v>
      </c>
      <c r="D63">
        <v>10.651</v>
      </c>
      <c r="E63">
        <f t="shared" si="6"/>
        <v>5.0031666666666679</v>
      </c>
      <c r="F63">
        <f t="shared" si="7"/>
        <v>4.994250000000001</v>
      </c>
      <c r="G63">
        <f t="shared" si="8"/>
        <v>2.1326525504329976</v>
      </c>
      <c r="H63" s="7">
        <v>2.1326954617078822</v>
      </c>
      <c r="I63">
        <f t="shared" si="18"/>
        <v>4.7908309358465742</v>
      </c>
      <c r="J63">
        <f t="shared" si="10"/>
        <v>4.7651000000000003</v>
      </c>
      <c r="K63">
        <f t="shared" si="11"/>
        <v>5.0414999999999992</v>
      </c>
      <c r="L63">
        <f t="shared" si="12"/>
        <v>10.217383394689715</v>
      </c>
      <c r="M63">
        <f t="shared" si="13"/>
        <v>10.162507144584231</v>
      </c>
      <c r="N63">
        <f t="shared" si="14"/>
        <v>10.751984170200286</v>
      </c>
      <c r="O63">
        <f t="shared" si="15"/>
        <v>4.0711351545421497</v>
      </c>
      <c r="P63">
        <f t="shared" si="16"/>
        <v>4.5863567309714508</v>
      </c>
      <c r="Q63">
        <f t="shared" si="17"/>
        <v>0.94811914562281729</v>
      </c>
    </row>
    <row r="64" spans="1:17" x14ac:dyDescent="0.25">
      <c r="A64">
        <v>49</v>
      </c>
      <c r="B64">
        <v>1966</v>
      </c>
      <c r="C64" s="1">
        <v>24108</v>
      </c>
      <c r="D64">
        <v>3.633</v>
      </c>
      <c r="E64">
        <f t="shared" si="6"/>
        <v>5.0283333333333333</v>
      </c>
      <c r="F64">
        <f t="shared" si="7"/>
        <v>5.0157500000000006</v>
      </c>
      <c r="G64">
        <f t="shared" si="8"/>
        <v>0.72431839704929468</v>
      </c>
      <c r="H64" s="6">
        <v>0.74140789351252767</v>
      </c>
      <c r="I64">
        <f t="shared" si="18"/>
        <v>4.8159607308201196</v>
      </c>
      <c r="J64">
        <f t="shared" si="10"/>
        <v>4.7892000000000001</v>
      </c>
      <c r="K64">
        <f t="shared" si="11"/>
        <v>5.0707000000000004</v>
      </c>
      <c r="L64">
        <f t="shared" si="12"/>
        <v>3.5705913006763983</v>
      </c>
      <c r="M64">
        <f t="shared" si="13"/>
        <v>3.5507506836101976</v>
      </c>
      <c r="N64">
        <f t="shared" si="14"/>
        <v>3.7594570056339744</v>
      </c>
      <c r="O64">
        <f t="shared" si="15"/>
        <v>1.717828222504864</v>
      </c>
      <c r="P64">
        <f t="shared" si="16"/>
        <v>2.2639503547977533</v>
      </c>
      <c r="Q64">
        <f t="shared" si="17"/>
        <v>3.4807873832638161</v>
      </c>
    </row>
    <row r="65" spans="1:17" x14ac:dyDescent="0.25">
      <c r="A65">
        <v>50</v>
      </c>
      <c r="C65" s="2">
        <v>24139</v>
      </c>
      <c r="D65">
        <v>4.2919999999999998</v>
      </c>
      <c r="E65">
        <f t="shared" si="6"/>
        <v>5.0350000000000001</v>
      </c>
      <c r="F65">
        <f t="shared" si="7"/>
        <v>5.0316666666666663</v>
      </c>
      <c r="G65">
        <f t="shared" si="8"/>
        <v>0.85299768135144094</v>
      </c>
      <c r="H65" s="7">
        <v>0.67545228750046837</v>
      </c>
      <c r="I65">
        <f t="shared" si="18"/>
        <v>4.8410905257936649</v>
      </c>
      <c r="J65">
        <f t="shared" si="10"/>
        <v>4.8132999999999999</v>
      </c>
      <c r="K65">
        <f t="shared" si="11"/>
        <v>5.0992999999999995</v>
      </c>
      <c r="L65">
        <f t="shared" si="12"/>
        <v>3.2699256696441763</v>
      </c>
      <c r="M65">
        <f t="shared" si="13"/>
        <v>3.2511544954260043</v>
      </c>
      <c r="N65">
        <f t="shared" si="14"/>
        <v>3.4443338496511382</v>
      </c>
      <c r="O65">
        <f t="shared" si="15"/>
        <v>23.813474612204651</v>
      </c>
      <c r="P65">
        <f t="shared" si="16"/>
        <v>24.25082722679393</v>
      </c>
      <c r="Q65">
        <f t="shared" si="17"/>
        <v>19.749910306357446</v>
      </c>
    </row>
    <row r="66" spans="1:17" x14ac:dyDescent="0.25">
      <c r="A66">
        <v>51</v>
      </c>
      <c r="C66" s="1">
        <v>24167</v>
      </c>
      <c r="D66">
        <v>4.1539999999999999</v>
      </c>
      <c r="E66">
        <f t="shared" si="6"/>
        <v>5.0607499999999996</v>
      </c>
      <c r="F66">
        <f t="shared" si="7"/>
        <v>5.0478749999999994</v>
      </c>
      <c r="G66">
        <f t="shared" si="8"/>
        <v>0.82292053586905389</v>
      </c>
      <c r="H66" s="6">
        <v>0.82290308258679179</v>
      </c>
      <c r="I66">
        <f t="shared" si="18"/>
        <v>4.8662203207672103</v>
      </c>
      <c r="J66">
        <f t="shared" si="10"/>
        <v>4.8373999999999997</v>
      </c>
      <c r="K66">
        <f t="shared" si="11"/>
        <v>5.1273</v>
      </c>
      <c r="L66">
        <f t="shared" si="12"/>
        <v>4.0044277025058239</v>
      </c>
      <c r="M66">
        <f t="shared" si="13"/>
        <v>3.9807113717053464</v>
      </c>
      <c r="N66">
        <f t="shared" si="14"/>
        <v>4.2192709753472579</v>
      </c>
      <c r="O66">
        <f t="shared" si="15"/>
        <v>3.6006812107408761</v>
      </c>
      <c r="P66">
        <f t="shared" si="16"/>
        <v>4.1716087697316686</v>
      </c>
      <c r="Q66">
        <f t="shared" si="17"/>
        <v>1.5712800998376988</v>
      </c>
    </row>
    <row r="67" spans="1:17" x14ac:dyDescent="0.25">
      <c r="A67">
        <v>52</v>
      </c>
      <c r="C67" s="2">
        <v>24198</v>
      </c>
      <c r="D67">
        <v>4.1210000000000004</v>
      </c>
      <c r="E67">
        <f t="shared" si="6"/>
        <v>5.1852499999999999</v>
      </c>
      <c r="F67">
        <f t="shared" si="7"/>
        <v>5.1229999999999993</v>
      </c>
      <c r="G67">
        <f t="shared" si="8"/>
        <v>0.8044114776498148</v>
      </c>
      <c r="H67" s="7">
        <v>0.83738328049382749</v>
      </c>
      <c r="I67">
        <f t="shared" si="18"/>
        <v>4.8913501157407557</v>
      </c>
      <c r="J67">
        <f t="shared" si="10"/>
        <v>4.8614999999999995</v>
      </c>
      <c r="K67">
        <f t="shared" si="11"/>
        <v>5.1547000000000001</v>
      </c>
      <c r="L67">
        <f t="shared" si="12"/>
        <v>4.0959348059628571</v>
      </c>
      <c r="M67">
        <f t="shared" si="13"/>
        <v>4.0709388181207418</v>
      </c>
      <c r="N67">
        <f t="shared" si="14"/>
        <v>4.3164595959615326</v>
      </c>
      <c r="O67">
        <f t="shared" si="15"/>
        <v>0.60823086719590769</v>
      </c>
      <c r="P67">
        <f t="shared" si="16"/>
        <v>1.2147823799868642</v>
      </c>
      <c r="Q67">
        <f t="shared" si="17"/>
        <v>4.7430137335969951</v>
      </c>
    </row>
    <row r="68" spans="1:17" x14ac:dyDescent="0.25">
      <c r="A68">
        <v>53</v>
      </c>
      <c r="C68" s="1">
        <v>24228</v>
      </c>
      <c r="D68">
        <v>4.6470000000000002</v>
      </c>
      <c r="E68">
        <f t="shared" si="6"/>
        <v>5.3139166666666666</v>
      </c>
      <c r="F68">
        <f t="shared" si="7"/>
        <v>5.2495833333333337</v>
      </c>
      <c r="G68">
        <f t="shared" si="8"/>
        <v>0.88521311215175802</v>
      </c>
      <c r="H68" s="6">
        <v>0.92094095515555208</v>
      </c>
      <c r="I68">
        <f t="shared" si="18"/>
        <v>4.9164799107143011</v>
      </c>
      <c r="J68">
        <f t="shared" si="10"/>
        <v>4.8856000000000002</v>
      </c>
      <c r="K68">
        <f t="shared" si="11"/>
        <v>5.1815000000000007</v>
      </c>
      <c r="L68">
        <f t="shared" si="12"/>
        <v>4.527787704976312</v>
      </c>
      <c r="M68">
        <f t="shared" si="13"/>
        <v>4.4993491305079658</v>
      </c>
      <c r="N68">
        <f t="shared" si="14"/>
        <v>4.7718555591384941</v>
      </c>
      <c r="O68">
        <f t="shared" si="15"/>
        <v>2.565360340514057</v>
      </c>
      <c r="P68">
        <f t="shared" si="16"/>
        <v>3.1773374110616404</v>
      </c>
      <c r="Q68">
        <f t="shared" si="17"/>
        <v>2.6867992067676756</v>
      </c>
    </row>
    <row r="69" spans="1:17" x14ac:dyDescent="0.25">
      <c r="A69">
        <v>54</v>
      </c>
      <c r="C69" s="2">
        <v>24259</v>
      </c>
      <c r="D69">
        <v>4.7530000000000001</v>
      </c>
      <c r="E69">
        <f t="shared" si="6"/>
        <v>5.3705833333333333</v>
      </c>
      <c r="F69">
        <f t="shared" si="7"/>
        <v>5.3422499999999999</v>
      </c>
      <c r="G69">
        <f t="shared" si="8"/>
        <v>0.88970003275773324</v>
      </c>
      <c r="H69" s="7">
        <v>0.87175494958068533</v>
      </c>
      <c r="I69">
        <f t="shared" si="18"/>
        <v>4.9416097056878465</v>
      </c>
      <c r="J69">
        <f t="shared" si="10"/>
        <v>4.9097</v>
      </c>
      <c r="K69">
        <f t="shared" si="11"/>
        <v>5.2077</v>
      </c>
      <c r="L69">
        <f t="shared" si="12"/>
        <v>4.3078727198293336</v>
      </c>
      <c r="M69">
        <f t="shared" si="13"/>
        <v>4.2800552759562907</v>
      </c>
      <c r="N69">
        <f t="shared" si="14"/>
        <v>4.5398382509313349</v>
      </c>
      <c r="O69">
        <f t="shared" si="15"/>
        <v>9.3651857809944552</v>
      </c>
      <c r="P69">
        <f t="shared" si="16"/>
        <v>9.9504465399476008</v>
      </c>
      <c r="Q69">
        <f t="shared" si="17"/>
        <v>4.4847832751665315</v>
      </c>
    </row>
    <row r="70" spans="1:17" x14ac:dyDescent="0.25">
      <c r="A70">
        <v>55</v>
      </c>
      <c r="C70" s="1">
        <v>24289</v>
      </c>
      <c r="D70">
        <v>3.9649999999999999</v>
      </c>
      <c r="E70">
        <f t="shared" si="6"/>
        <v>5.4024999999999999</v>
      </c>
      <c r="F70">
        <f t="shared" si="7"/>
        <v>5.3865416666666661</v>
      </c>
      <c r="G70">
        <f t="shared" si="8"/>
        <v>0.73609381405818519</v>
      </c>
      <c r="H70" s="6">
        <v>0.74732115412538846</v>
      </c>
      <c r="I70">
        <f t="shared" si="18"/>
        <v>4.9667395006613919</v>
      </c>
      <c r="J70">
        <f t="shared" si="10"/>
        <v>4.9337999999999997</v>
      </c>
      <c r="K70">
        <f t="shared" si="11"/>
        <v>5.2332999999999998</v>
      </c>
      <c r="L70">
        <f t="shared" si="12"/>
        <v>3.711749495874427</v>
      </c>
      <c r="M70">
        <f t="shared" si="13"/>
        <v>3.6871331102238414</v>
      </c>
      <c r="N70">
        <f t="shared" si="14"/>
        <v>3.9109557958843952</v>
      </c>
      <c r="O70">
        <f t="shared" si="15"/>
        <v>6.3871501671014581</v>
      </c>
      <c r="P70">
        <f t="shared" si="16"/>
        <v>7.0079921759434667</v>
      </c>
      <c r="Q70">
        <f t="shared" si="17"/>
        <v>1.363031629649549</v>
      </c>
    </row>
    <row r="71" spans="1:17" x14ac:dyDescent="0.25">
      <c r="A71">
        <v>56</v>
      </c>
      <c r="C71" s="2">
        <v>24320</v>
      </c>
      <c r="D71">
        <v>1.7230000000000001</v>
      </c>
      <c r="E71">
        <f t="shared" si="6"/>
        <v>5.3745833333333337</v>
      </c>
      <c r="F71">
        <f t="shared" si="7"/>
        <v>5.3885416666666668</v>
      </c>
      <c r="G71">
        <f t="shared" si="8"/>
        <v>0.31975256137637736</v>
      </c>
      <c r="H71" s="7">
        <v>0.34048433723726607</v>
      </c>
      <c r="I71">
        <f t="shared" si="18"/>
        <v>4.9918692956349373</v>
      </c>
      <c r="J71">
        <f t="shared" si="10"/>
        <v>4.9578999999999995</v>
      </c>
      <c r="K71">
        <f t="shared" si="11"/>
        <v>5.2582999999999993</v>
      </c>
      <c r="L71">
        <f t="shared" si="12"/>
        <v>1.6996533086993197</v>
      </c>
      <c r="M71">
        <f t="shared" si="13"/>
        <v>1.6880872955886412</v>
      </c>
      <c r="N71">
        <f t="shared" si="14"/>
        <v>1.7903687904947159</v>
      </c>
      <c r="O71">
        <f t="shared" si="15"/>
        <v>1.3550023970214942</v>
      </c>
      <c r="P71">
        <f t="shared" si="16"/>
        <v>2.0262741968287203</v>
      </c>
      <c r="Q71">
        <f t="shared" si="17"/>
        <v>3.9099704291767718</v>
      </c>
    </row>
    <row r="72" spans="1:17" x14ac:dyDescent="0.25">
      <c r="A72">
        <v>57</v>
      </c>
      <c r="C72" s="1">
        <v>24351</v>
      </c>
      <c r="D72">
        <v>5.048</v>
      </c>
      <c r="E72">
        <f t="shared" si="6"/>
        <v>5.4042500000000002</v>
      </c>
      <c r="F72">
        <f t="shared" si="7"/>
        <v>5.3894166666666674</v>
      </c>
      <c r="G72">
        <f t="shared" si="8"/>
        <v>0.93665053422602929</v>
      </c>
      <c r="H72" s="6">
        <v>0.95445386192516579</v>
      </c>
      <c r="I72">
        <f t="shared" si="18"/>
        <v>5.0169990906084827</v>
      </c>
      <c r="J72">
        <f t="shared" si="10"/>
        <v>4.9819999999999993</v>
      </c>
      <c r="K72">
        <f t="shared" si="11"/>
        <v>5.2827000000000002</v>
      </c>
      <c r="L72">
        <f t="shared" si="12"/>
        <v>4.7884941573063111</v>
      </c>
      <c r="M72">
        <f t="shared" si="13"/>
        <v>4.755089140111175</v>
      </c>
      <c r="N72">
        <f t="shared" si="14"/>
        <v>5.0420934163920732</v>
      </c>
      <c r="O72">
        <f t="shared" si="15"/>
        <v>5.1407655050255334</v>
      </c>
      <c r="P72">
        <f t="shared" si="16"/>
        <v>5.8025130722825882</v>
      </c>
      <c r="Q72">
        <f t="shared" si="17"/>
        <v>0.11700839159918464</v>
      </c>
    </row>
    <row r="73" spans="1:17" x14ac:dyDescent="0.25">
      <c r="A73">
        <v>58</v>
      </c>
      <c r="C73" s="2">
        <v>24381</v>
      </c>
      <c r="D73">
        <v>6.9219999999999997</v>
      </c>
      <c r="E73">
        <f t="shared" si="6"/>
        <v>5.4171666666666667</v>
      </c>
      <c r="F73">
        <f t="shared" si="7"/>
        <v>5.4107083333333339</v>
      </c>
      <c r="G73">
        <f t="shared" si="8"/>
        <v>1.2793149387403064</v>
      </c>
      <c r="H73" s="7">
        <v>1.2344775738128972</v>
      </c>
      <c r="I73">
        <f t="shared" si="18"/>
        <v>5.0421288855820281</v>
      </c>
      <c r="J73">
        <f t="shared" si="10"/>
        <v>5.0061</v>
      </c>
      <c r="K73">
        <f t="shared" si="11"/>
        <v>5.3064999999999998</v>
      </c>
      <c r="L73">
        <f t="shared" si="12"/>
        <v>6.2243950335252292</v>
      </c>
      <c r="M73">
        <f t="shared" si="13"/>
        <v>6.1799181822647453</v>
      </c>
      <c r="N73">
        <f t="shared" si="14"/>
        <v>6.5507552454381388</v>
      </c>
      <c r="O73">
        <f t="shared" si="15"/>
        <v>10.078083884350919</v>
      </c>
      <c r="P73">
        <f t="shared" si="16"/>
        <v>10.720627242635862</v>
      </c>
      <c r="Q73">
        <f t="shared" si="17"/>
        <v>5.3632585172184468</v>
      </c>
    </row>
    <row r="74" spans="1:17" x14ac:dyDescent="0.25">
      <c r="A74">
        <v>59</v>
      </c>
      <c r="C74" s="1">
        <v>24412</v>
      </c>
      <c r="D74">
        <v>9.8580000000000005</v>
      </c>
      <c r="E74">
        <f t="shared" si="6"/>
        <v>5.4439166666666674</v>
      </c>
      <c r="F74">
        <f t="shared" si="7"/>
        <v>5.4305416666666666</v>
      </c>
      <c r="G74">
        <f t="shared" si="8"/>
        <v>1.8152885301496935</v>
      </c>
      <c r="H74" s="6">
        <v>1.7207251623615483</v>
      </c>
      <c r="I74">
        <f t="shared" si="18"/>
        <v>5.0672586805555735</v>
      </c>
      <c r="J74">
        <f t="shared" si="10"/>
        <v>5.0301999999999998</v>
      </c>
      <c r="K74">
        <f t="shared" si="11"/>
        <v>5.3296999999999999</v>
      </c>
      <c r="L74">
        <f t="shared" si="12"/>
        <v>8.7193595158269535</v>
      </c>
      <c r="M74">
        <f t="shared" si="13"/>
        <v>8.6555917117110592</v>
      </c>
      <c r="N74">
        <f t="shared" si="14"/>
        <v>9.1709488978383433</v>
      </c>
      <c r="O74">
        <f t="shared" si="15"/>
        <v>11.550420817336651</v>
      </c>
      <c r="P74">
        <f t="shared" si="16"/>
        <v>12.197284320236776</v>
      </c>
      <c r="Q74">
        <f t="shared" si="17"/>
        <v>6.9694776035875146</v>
      </c>
    </row>
    <row r="75" spans="1:17" x14ac:dyDescent="0.25">
      <c r="A75">
        <v>60</v>
      </c>
      <c r="C75" s="2">
        <v>24442</v>
      </c>
      <c r="D75">
        <v>11.331</v>
      </c>
      <c r="E75">
        <f t="shared" si="6"/>
        <v>5.4375833333333334</v>
      </c>
      <c r="F75">
        <f t="shared" si="7"/>
        <v>5.4407500000000004</v>
      </c>
      <c r="G75">
        <f t="shared" si="8"/>
        <v>2.0826172862197305</v>
      </c>
      <c r="H75" s="7">
        <v>2.1326954617078822</v>
      </c>
      <c r="I75">
        <f t="shared" si="18"/>
        <v>5.0923884755291189</v>
      </c>
      <c r="J75">
        <f t="shared" si="10"/>
        <v>5.0542999999999996</v>
      </c>
      <c r="K75">
        <f t="shared" si="11"/>
        <v>5.3522999999999996</v>
      </c>
      <c r="L75">
        <f t="shared" si="12"/>
        <v>10.860513791014473</v>
      </c>
      <c r="M75">
        <f t="shared" si="13"/>
        <v>10.779282672110147</v>
      </c>
      <c r="N75">
        <f t="shared" si="14"/>
        <v>11.414825919699096</v>
      </c>
      <c r="O75">
        <f t="shared" si="15"/>
        <v>4.1522037682951805</v>
      </c>
      <c r="P75">
        <f t="shared" si="16"/>
        <v>4.8690965306667744</v>
      </c>
      <c r="Q75">
        <f t="shared" si="17"/>
        <v>0.73979277821107114</v>
      </c>
    </row>
    <row r="76" spans="1:17" x14ac:dyDescent="0.25">
      <c r="A76">
        <v>61</v>
      </c>
      <c r="B76">
        <v>1967</v>
      </c>
      <c r="C76" s="1">
        <v>24473</v>
      </c>
      <c r="D76">
        <v>4.016</v>
      </c>
      <c r="E76">
        <f t="shared" si="6"/>
        <v>5.4007500000000013</v>
      </c>
      <c r="F76">
        <f t="shared" si="7"/>
        <v>5.4191666666666674</v>
      </c>
      <c r="G76">
        <f t="shared" si="8"/>
        <v>0.74107335076118708</v>
      </c>
      <c r="H76" s="6">
        <v>0.74140789351252767</v>
      </c>
      <c r="I76">
        <f t="shared" si="18"/>
        <v>5.1175182705026643</v>
      </c>
      <c r="J76">
        <f t="shared" si="10"/>
        <v>5.0784000000000002</v>
      </c>
      <c r="K76">
        <f t="shared" si="11"/>
        <v>5.3742999999999999</v>
      </c>
      <c r="L76">
        <f t="shared" si="12"/>
        <v>3.7941684409452541</v>
      </c>
      <c r="M76">
        <f t="shared" si="13"/>
        <v>3.7651658464140207</v>
      </c>
      <c r="N76">
        <f t="shared" si="14"/>
        <v>3.9845484421043773</v>
      </c>
      <c r="O76">
        <f t="shared" si="15"/>
        <v>5.5236941995703663</v>
      </c>
      <c r="P76">
        <f t="shared" si="16"/>
        <v>6.2458703582166146</v>
      </c>
      <c r="Q76">
        <f t="shared" si="17"/>
        <v>0.78315632210215902</v>
      </c>
    </row>
    <row r="77" spans="1:17" x14ac:dyDescent="0.25">
      <c r="A77">
        <v>62</v>
      </c>
      <c r="C77" s="2">
        <v>24504</v>
      </c>
      <c r="D77">
        <v>3.9569999999999999</v>
      </c>
      <c r="E77">
        <f t="shared" si="6"/>
        <v>5.4089166666666664</v>
      </c>
      <c r="F77">
        <f t="shared" si="7"/>
        <v>5.4048333333333343</v>
      </c>
      <c r="G77">
        <f t="shared" si="8"/>
        <v>0.73212248296278004</v>
      </c>
      <c r="H77" s="7">
        <v>0.67545228750046837</v>
      </c>
      <c r="I77">
        <f t="shared" si="18"/>
        <v>5.1426480654762097</v>
      </c>
      <c r="J77">
        <f t="shared" si="10"/>
        <v>5.1025</v>
      </c>
      <c r="K77">
        <f t="shared" si="11"/>
        <v>5.3956999999999997</v>
      </c>
      <c r="L77">
        <f t="shared" si="12"/>
        <v>3.4736133996357643</v>
      </c>
      <c r="M77">
        <f t="shared" si="13"/>
        <v>3.4464952969711398</v>
      </c>
      <c r="N77">
        <f t="shared" si="14"/>
        <v>3.6445379076662769</v>
      </c>
      <c r="O77">
        <f t="shared" si="15"/>
        <v>12.215986867936204</v>
      </c>
      <c r="P77">
        <f t="shared" si="16"/>
        <v>12.901306621907004</v>
      </c>
      <c r="Q77">
        <f t="shared" si="17"/>
        <v>7.8964390278929217</v>
      </c>
    </row>
    <row r="78" spans="1:17" x14ac:dyDescent="0.25">
      <c r="A78">
        <v>63</v>
      </c>
      <c r="C78" s="1">
        <v>24532</v>
      </c>
      <c r="D78">
        <v>4.51</v>
      </c>
      <c r="E78">
        <f t="shared" si="6"/>
        <v>5.4234166666666672</v>
      </c>
      <c r="F78">
        <f t="shared" si="7"/>
        <v>5.4161666666666672</v>
      </c>
      <c r="G78">
        <f t="shared" si="8"/>
        <v>0.83269224851524748</v>
      </c>
      <c r="H78" s="6">
        <v>0.82290308258679179</v>
      </c>
      <c r="I78">
        <f t="shared" si="18"/>
        <v>5.1677778604497551</v>
      </c>
      <c r="J78">
        <f t="shared" si="10"/>
        <v>5.1265999999999998</v>
      </c>
      <c r="K78">
        <f t="shared" si="11"/>
        <v>5.4165000000000001</v>
      </c>
      <c r="L78">
        <f t="shared" si="12"/>
        <v>4.252580331487879</v>
      </c>
      <c r="M78">
        <f t="shared" si="13"/>
        <v>4.2186949431894467</v>
      </c>
      <c r="N78">
        <f t="shared" si="14"/>
        <v>4.4572545468313578</v>
      </c>
      <c r="O78">
        <f t="shared" si="15"/>
        <v>5.7077531820869369</v>
      </c>
      <c r="P78">
        <f t="shared" si="16"/>
        <v>6.4590921687484055</v>
      </c>
      <c r="Q78">
        <f t="shared" si="17"/>
        <v>1.1695222432071395</v>
      </c>
    </row>
    <row r="79" spans="1:17" x14ac:dyDescent="0.25">
      <c r="A79">
        <v>64</v>
      </c>
      <c r="C79" s="2">
        <v>24563</v>
      </c>
      <c r="D79">
        <v>4.2759999999999998</v>
      </c>
      <c r="E79">
        <f t="shared" si="6"/>
        <v>5.4192500000000008</v>
      </c>
      <c r="F79">
        <f t="shared" si="7"/>
        <v>5.421333333333334</v>
      </c>
      <c r="G79">
        <f t="shared" si="8"/>
        <v>0.78873585833743221</v>
      </c>
      <c r="H79" s="7">
        <v>0.83738328049382749</v>
      </c>
      <c r="I79">
        <f t="shared" si="18"/>
        <v>5.1929076554233005</v>
      </c>
      <c r="J79">
        <f t="shared" si="10"/>
        <v>5.1506999999999996</v>
      </c>
      <c r="K79">
        <f t="shared" si="11"/>
        <v>5.4367000000000001</v>
      </c>
      <c r="L79">
        <f t="shared" si="12"/>
        <v>4.3484540477998737</v>
      </c>
      <c r="M79">
        <f t="shared" si="13"/>
        <v>4.3131100628395567</v>
      </c>
      <c r="N79">
        <f t="shared" si="14"/>
        <v>4.5526016810607919</v>
      </c>
      <c r="O79">
        <f t="shared" si="15"/>
        <v>1.6944351683787151</v>
      </c>
      <c r="P79">
        <f t="shared" si="16"/>
        <v>0.86786863516269575</v>
      </c>
      <c r="Q79">
        <f t="shared" si="17"/>
        <v>6.4687016150793291</v>
      </c>
    </row>
    <row r="80" spans="1:17" x14ac:dyDescent="0.25">
      <c r="A80">
        <v>65</v>
      </c>
      <c r="C80" s="1">
        <v>24593</v>
      </c>
      <c r="D80">
        <v>4.968</v>
      </c>
      <c r="E80">
        <f t="shared" si="6"/>
        <v>5.4980000000000002</v>
      </c>
      <c r="F80">
        <f t="shared" si="7"/>
        <v>5.4586250000000005</v>
      </c>
      <c r="G80">
        <f t="shared" si="8"/>
        <v>0.91011930660193718</v>
      </c>
      <c r="H80" s="6">
        <v>0.92094095515555208</v>
      </c>
      <c r="I80">
        <f t="shared" si="18"/>
        <v>5.2180374503968459</v>
      </c>
      <c r="J80">
        <f t="shared" si="10"/>
        <v>5.1747999999999994</v>
      </c>
      <c r="K80">
        <f t="shared" si="11"/>
        <v>5.4562999999999997</v>
      </c>
      <c r="L80">
        <f t="shared" si="12"/>
        <v>4.8055043936059132</v>
      </c>
      <c r="M80">
        <f t="shared" si="13"/>
        <v>4.7656852547389503</v>
      </c>
      <c r="N80">
        <f t="shared" si="14"/>
        <v>5.0249301336152383</v>
      </c>
      <c r="O80">
        <f t="shared" si="15"/>
        <v>3.2708455393334699</v>
      </c>
      <c r="P80">
        <f t="shared" si="16"/>
        <v>4.0723579963979395</v>
      </c>
      <c r="Q80">
        <f t="shared" si="17"/>
        <v>1.1459366669733968</v>
      </c>
    </row>
    <row r="81" spans="1:17" x14ac:dyDescent="0.25">
      <c r="A81">
        <v>66</v>
      </c>
      <c r="C81" s="2">
        <v>24624</v>
      </c>
      <c r="D81">
        <v>4.6769999999999996</v>
      </c>
      <c r="E81">
        <f t="shared" si="6"/>
        <v>5.7134166666666664</v>
      </c>
      <c r="F81">
        <f t="shared" si="7"/>
        <v>5.6057083333333333</v>
      </c>
      <c r="G81">
        <f t="shared" si="8"/>
        <v>0.83432810304971861</v>
      </c>
      <c r="H81" s="7">
        <v>0.87175494958068533</v>
      </c>
      <c r="I81">
        <f t="shared" si="18"/>
        <v>5.2431672453703912</v>
      </c>
      <c r="J81">
        <f t="shared" si="10"/>
        <v>5.1989000000000001</v>
      </c>
      <c r="K81">
        <f t="shared" si="11"/>
        <v>5.4752999999999998</v>
      </c>
      <c r="L81">
        <f t="shared" si="12"/>
        <v>4.5707569976309665</v>
      </c>
      <c r="M81">
        <f t="shared" si="13"/>
        <v>4.5321668073750248</v>
      </c>
      <c r="N81">
        <f t="shared" si="14"/>
        <v>4.773119875439126</v>
      </c>
      <c r="O81">
        <f t="shared" si="15"/>
        <v>2.271605780821746</v>
      </c>
      <c r="P81">
        <f t="shared" si="16"/>
        <v>3.0967114095568711</v>
      </c>
      <c r="Q81">
        <f t="shared" si="17"/>
        <v>2.0551609031243614</v>
      </c>
    </row>
    <row r="82" spans="1:17" x14ac:dyDescent="0.25">
      <c r="A82">
        <v>67</v>
      </c>
      <c r="C82" s="1">
        <v>24654</v>
      </c>
      <c r="D82">
        <v>3.5230000000000001</v>
      </c>
      <c r="E82">
        <f t="shared" si="6"/>
        <v>5.5986666666666665</v>
      </c>
      <c r="F82">
        <f t="shared" si="7"/>
        <v>5.6560416666666669</v>
      </c>
      <c r="G82">
        <f t="shared" si="8"/>
        <v>0.62287377067295302</v>
      </c>
      <c r="H82" s="6">
        <v>0.74732115412538846</v>
      </c>
      <c r="I82">
        <f t="shared" si="18"/>
        <v>5.2682970403439366</v>
      </c>
      <c r="J82">
        <f t="shared" si="10"/>
        <v>5.2229999999999999</v>
      </c>
      <c r="K82">
        <f t="shared" si="11"/>
        <v>5.4936999999999996</v>
      </c>
      <c r="L82">
        <f t="shared" si="12"/>
        <v>3.9371098244651987</v>
      </c>
      <c r="M82">
        <f t="shared" si="13"/>
        <v>3.9032583879969041</v>
      </c>
      <c r="N82">
        <f t="shared" si="14"/>
        <v>4.1055582244186466</v>
      </c>
      <c r="O82">
        <f t="shared" si="15"/>
        <v>11.754465639091643</v>
      </c>
      <c r="P82">
        <f t="shared" si="16"/>
        <v>10.793596026026224</v>
      </c>
      <c r="Q82">
        <f t="shared" si="17"/>
        <v>16.535856497832711</v>
      </c>
    </row>
    <row r="83" spans="1:17" x14ac:dyDescent="0.25">
      <c r="A83">
        <v>68</v>
      </c>
      <c r="C83" s="2">
        <v>24685</v>
      </c>
      <c r="D83">
        <v>1.821</v>
      </c>
      <c r="E83">
        <f t="shared" si="6"/>
        <v>5.5104999999999995</v>
      </c>
      <c r="F83">
        <f t="shared" si="7"/>
        <v>5.5545833333333334</v>
      </c>
      <c r="G83">
        <f t="shared" si="8"/>
        <v>0.32783737154001946</v>
      </c>
      <c r="H83" s="7">
        <v>0.34048433723726607</v>
      </c>
      <c r="I83">
        <f t="shared" si="18"/>
        <v>5.293426835317482</v>
      </c>
      <c r="J83">
        <f t="shared" si="10"/>
        <v>5.2470999999999997</v>
      </c>
      <c r="K83">
        <f t="shared" si="11"/>
        <v>5.5114999999999998</v>
      </c>
      <c r="L83">
        <f t="shared" si="12"/>
        <v>1.8023289277370316</v>
      </c>
      <c r="M83">
        <f t="shared" si="13"/>
        <v>1.7865553659176587</v>
      </c>
      <c r="N83">
        <f t="shared" si="14"/>
        <v>1.8765794246831919</v>
      </c>
      <c r="O83">
        <f t="shared" si="15"/>
        <v>1.0253197288834914</v>
      </c>
      <c r="P83">
        <f t="shared" si="16"/>
        <v>1.8915230138572883</v>
      </c>
      <c r="Q83">
        <f t="shared" si="17"/>
        <v>3.0521375443817678</v>
      </c>
    </row>
    <row r="84" spans="1:17" x14ac:dyDescent="0.25">
      <c r="A84">
        <v>69</v>
      </c>
      <c r="C84" s="1">
        <v>24716</v>
      </c>
      <c r="D84">
        <v>5.2220000000000004</v>
      </c>
      <c r="E84">
        <f t="shared" si="6"/>
        <v>5.4155000000000006</v>
      </c>
      <c r="F84">
        <f t="shared" si="7"/>
        <v>5.4630000000000001</v>
      </c>
      <c r="G84">
        <f t="shared" si="8"/>
        <v>0.95588504484715364</v>
      </c>
      <c r="H84" s="6">
        <v>0.95445386192516579</v>
      </c>
      <c r="I84">
        <f t="shared" si="18"/>
        <v>5.3185566302910274</v>
      </c>
      <c r="J84">
        <f t="shared" si="10"/>
        <v>5.2712000000000003</v>
      </c>
      <c r="K84">
        <f t="shared" si="11"/>
        <v>5.5286999999999988</v>
      </c>
      <c r="L84">
        <f t="shared" si="12"/>
        <v>5.0763169156489676</v>
      </c>
      <c r="M84">
        <f t="shared" si="13"/>
        <v>5.0311171969799346</v>
      </c>
      <c r="N84">
        <f t="shared" si="14"/>
        <v>5.2768890664256629</v>
      </c>
      <c r="O84">
        <f t="shared" si="15"/>
        <v>2.7897947979899045</v>
      </c>
      <c r="P84">
        <f t="shared" si="16"/>
        <v>3.6553581581782031</v>
      </c>
      <c r="Q84">
        <f t="shared" si="17"/>
        <v>1.051111957595988</v>
      </c>
    </row>
    <row r="85" spans="1:17" x14ac:dyDescent="0.25">
      <c r="A85">
        <v>70</v>
      </c>
      <c r="C85" s="2">
        <v>24746</v>
      </c>
      <c r="D85">
        <v>6.8719999999999999</v>
      </c>
      <c r="E85">
        <f t="shared" si="6"/>
        <v>5.3708333333333327</v>
      </c>
      <c r="F85">
        <f t="shared" si="7"/>
        <v>5.3931666666666667</v>
      </c>
      <c r="G85">
        <f t="shared" si="8"/>
        <v>1.274205012515838</v>
      </c>
      <c r="H85" s="7">
        <v>1.2344775738128972</v>
      </c>
      <c r="I85">
        <f t="shared" si="18"/>
        <v>5.3436864252645728</v>
      </c>
      <c r="J85">
        <f t="shared" si="10"/>
        <v>5.2953000000000001</v>
      </c>
      <c r="K85">
        <f t="shared" si="11"/>
        <v>5.5453000000000001</v>
      </c>
      <c r="L85">
        <f t="shared" si="12"/>
        <v>6.5966610534775239</v>
      </c>
      <c r="M85">
        <f t="shared" si="13"/>
        <v>6.5369290966114351</v>
      </c>
      <c r="N85">
        <f t="shared" si="14"/>
        <v>6.845548490064659</v>
      </c>
      <c r="O85">
        <f t="shared" si="15"/>
        <v>4.0066785000360312</v>
      </c>
      <c r="P85">
        <f t="shared" si="16"/>
        <v>4.8758862541991395</v>
      </c>
      <c r="Q85">
        <f t="shared" si="17"/>
        <v>0.38491719929192147</v>
      </c>
    </row>
    <row r="86" spans="1:17" x14ac:dyDescent="0.25">
      <c r="A86">
        <v>71</v>
      </c>
      <c r="C86" s="1">
        <v>24777</v>
      </c>
      <c r="D86">
        <v>10.803000000000001</v>
      </c>
      <c r="E86">
        <f t="shared" ref="E86:E113" si="19">AVERAGE(D81:D92)</f>
        <v>5.2007500000000002</v>
      </c>
      <c r="F86">
        <f t="shared" si="7"/>
        <v>5.2857916666666664</v>
      </c>
      <c r="G86">
        <f t="shared" si="8"/>
        <v>2.0437808905950705</v>
      </c>
      <c r="H86" s="6">
        <v>1.7207251623615483</v>
      </c>
      <c r="I86">
        <f t="shared" si="18"/>
        <v>5.3688162202381182</v>
      </c>
      <c r="J86">
        <f t="shared" si="10"/>
        <v>5.3193999999999999</v>
      </c>
      <c r="K86">
        <f t="shared" si="11"/>
        <v>5.5612999999999992</v>
      </c>
      <c r="L86">
        <f t="shared" si="12"/>
        <v>9.2382571622585505</v>
      </c>
      <c r="M86">
        <f t="shared" si="13"/>
        <v>9.1532254286660191</v>
      </c>
      <c r="N86">
        <f t="shared" si="14"/>
        <v>9.5694688454412766</v>
      </c>
      <c r="O86">
        <f t="shared" si="15"/>
        <v>14.484336181999907</v>
      </c>
      <c r="P86">
        <f t="shared" si="16"/>
        <v>15.27144840631289</v>
      </c>
      <c r="Q86">
        <f t="shared" si="17"/>
        <v>11.418412983048452</v>
      </c>
    </row>
    <row r="87" spans="1:17" x14ac:dyDescent="0.25">
      <c r="A87">
        <v>72</v>
      </c>
      <c r="C87" s="2">
        <v>24807</v>
      </c>
      <c r="D87">
        <v>13.916</v>
      </c>
      <c r="E87">
        <f t="shared" si="19"/>
        <v>5.1431666666666667</v>
      </c>
      <c r="F87">
        <f t="shared" ref="F87:F113" si="20">AVERAGE(E86:E87)</f>
        <v>5.1719583333333334</v>
      </c>
      <c r="G87">
        <f t="shared" ref="G87:G114" si="21">D87/F87</f>
        <v>2.6906635945442976</v>
      </c>
      <c r="H87" s="7">
        <v>2.1326954617078822</v>
      </c>
      <c r="I87">
        <f t="shared" ref="I87:I114" si="22">I86+$W$16</f>
        <v>5.3939460152116636</v>
      </c>
      <c r="J87">
        <f t="shared" ref="J87:J114" si="23">$AA$27+A87*$AA$28</f>
        <v>5.3434999999999997</v>
      </c>
      <c r="K87">
        <f t="shared" ref="K87:K114" si="24">$AB$27+$AB$28*A87+$AB$29*A87*A87</f>
        <v>5.5766999999999998</v>
      </c>
      <c r="L87">
        <f t="shared" ref="L87:L114" si="25">I87*H87</f>
        <v>11.50364418733923</v>
      </c>
      <c r="M87">
        <f t="shared" ref="M87:M114" si="26">H87*J87</f>
        <v>11.396058199636068</v>
      </c>
      <c r="N87">
        <f t="shared" ref="N87:N114" si="27">H87*K87</f>
        <v>11.893402781306346</v>
      </c>
      <c r="O87">
        <f t="shared" ref="O87:O114" si="28">100*ABS(L87-D87)/D87</f>
        <v>17.335123689715221</v>
      </c>
      <c r="P87">
        <f t="shared" ref="P87:P114" si="29">100*ABS(M87-D87)/D87</f>
        <v>18.108233690456544</v>
      </c>
      <c r="Q87">
        <f t="shared" ref="Q87:Q114" si="30">100*ABS(N87-D87)/D87</f>
        <v>14.534328964455694</v>
      </c>
    </row>
    <row r="88" spans="1:17" x14ac:dyDescent="0.25">
      <c r="A88">
        <v>73</v>
      </c>
      <c r="B88">
        <v>1968</v>
      </c>
      <c r="C88" s="1">
        <v>24838</v>
      </c>
      <c r="D88">
        <v>2.6389999999999998</v>
      </c>
      <c r="E88">
        <f t="shared" si="19"/>
        <v>5.2009999999999996</v>
      </c>
      <c r="F88">
        <f t="shared" si="20"/>
        <v>5.1720833333333331</v>
      </c>
      <c r="G88">
        <f t="shared" si="21"/>
        <v>0.5102392652863933</v>
      </c>
      <c r="H88" s="6">
        <v>0.74140789351252767</v>
      </c>
      <c r="I88">
        <f t="shared" si="22"/>
        <v>5.419075810185209</v>
      </c>
      <c r="J88">
        <f t="shared" si="23"/>
        <v>5.3675999999999995</v>
      </c>
      <c r="K88">
        <f t="shared" si="24"/>
        <v>5.591499999999999</v>
      </c>
      <c r="L88">
        <f t="shared" si="25"/>
        <v>4.0177455812141103</v>
      </c>
      <c r="M88">
        <f t="shared" si="26"/>
        <v>3.979581009217843</v>
      </c>
      <c r="N88">
        <f t="shared" si="27"/>
        <v>4.1455822365752981</v>
      </c>
      <c r="O88">
        <f t="shared" si="28"/>
        <v>52.245001182800699</v>
      </c>
      <c r="P88">
        <f t="shared" si="29"/>
        <v>50.798825661911458</v>
      </c>
      <c r="Q88">
        <f t="shared" si="30"/>
        <v>57.089133633016239</v>
      </c>
    </row>
    <row r="89" spans="1:17" x14ac:dyDescent="0.25">
      <c r="A89">
        <v>74</v>
      </c>
      <c r="C89" s="2">
        <v>24869</v>
      </c>
      <c r="D89">
        <v>2.899</v>
      </c>
      <c r="E89">
        <f t="shared" si="19"/>
        <v>5.1940833333333334</v>
      </c>
      <c r="F89">
        <f t="shared" si="20"/>
        <v>5.1975416666666661</v>
      </c>
      <c r="G89">
        <f t="shared" si="21"/>
        <v>0.55776368635813411</v>
      </c>
      <c r="H89" s="7">
        <v>0.67545228750046837</v>
      </c>
      <c r="I89">
        <f t="shared" si="22"/>
        <v>5.4442056051587544</v>
      </c>
      <c r="J89">
        <f t="shared" si="23"/>
        <v>5.3917000000000002</v>
      </c>
      <c r="K89">
        <f t="shared" si="24"/>
        <v>5.6057000000000006</v>
      </c>
      <c r="L89">
        <f t="shared" si="25"/>
        <v>3.6773011296273523</v>
      </c>
      <c r="M89">
        <f t="shared" si="26"/>
        <v>3.6418360985162757</v>
      </c>
      <c r="N89">
        <f t="shared" si="27"/>
        <v>3.7863828880413761</v>
      </c>
      <c r="O89">
        <f t="shared" si="28"/>
        <v>26.847227651857615</v>
      </c>
      <c r="P89">
        <f t="shared" si="29"/>
        <v>25.623873698388259</v>
      </c>
      <c r="Q89">
        <f t="shared" si="30"/>
        <v>30.609965092838085</v>
      </c>
    </row>
    <row r="90" spans="1:17" x14ac:dyDescent="0.25">
      <c r="A90">
        <v>75</v>
      </c>
      <c r="C90" s="1">
        <v>24898</v>
      </c>
      <c r="D90">
        <v>3.37</v>
      </c>
      <c r="E90">
        <f t="shared" si="19"/>
        <v>5.194</v>
      </c>
      <c r="F90">
        <f t="shared" si="20"/>
        <v>5.1940416666666671</v>
      </c>
      <c r="G90">
        <f t="shared" si="21"/>
        <v>0.64882036307628133</v>
      </c>
      <c r="H90" s="6">
        <v>0.82290308258679179</v>
      </c>
      <c r="I90">
        <f t="shared" si="22"/>
        <v>5.4693354001322998</v>
      </c>
      <c r="J90">
        <f t="shared" si="23"/>
        <v>5.4157999999999999</v>
      </c>
      <c r="K90">
        <f t="shared" si="24"/>
        <v>5.6192999999999991</v>
      </c>
      <c r="L90">
        <f t="shared" si="25"/>
        <v>4.500732960469934</v>
      </c>
      <c r="M90">
        <f t="shared" si="26"/>
        <v>4.4566785146735466</v>
      </c>
      <c r="N90">
        <f t="shared" si="27"/>
        <v>4.624139291979958</v>
      </c>
      <c r="O90">
        <f t="shared" si="28"/>
        <v>33.552906838870442</v>
      </c>
      <c r="P90">
        <f t="shared" si="29"/>
        <v>32.245653254407905</v>
      </c>
      <c r="Q90">
        <f t="shared" si="30"/>
        <v>37.214815785755427</v>
      </c>
    </row>
    <row r="91" spans="1:17" x14ac:dyDescent="0.25">
      <c r="A91">
        <v>76</v>
      </c>
      <c r="C91" s="2">
        <v>24929</v>
      </c>
      <c r="D91">
        <v>3.74</v>
      </c>
      <c r="E91">
        <f t="shared" si="19"/>
        <v>5.1566666666666672</v>
      </c>
      <c r="F91">
        <f t="shared" si="20"/>
        <v>5.1753333333333336</v>
      </c>
      <c r="G91">
        <f t="shared" si="21"/>
        <v>0.7226587659410022</v>
      </c>
      <c r="H91" s="7">
        <v>0.83738328049382749</v>
      </c>
      <c r="I91">
        <f t="shared" si="22"/>
        <v>5.4944651951058452</v>
      </c>
      <c r="J91">
        <f t="shared" si="23"/>
        <v>5.4398999999999997</v>
      </c>
      <c r="K91">
        <f t="shared" si="24"/>
        <v>5.6322999999999999</v>
      </c>
      <c r="L91">
        <f t="shared" si="25"/>
        <v>4.6009732896368902</v>
      </c>
      <c r="M91">
        <f t="shared" si="26"/>
        <v>4.5552813075583716</v>
      </c>
      <c r="N91">
        <f t="shared" si="27"/>
        <v>4.7163938507253844</v>
      </c>
      <c r="O91">
        <f t="shared" si="28"/>
        <v>23.020676193499728</v>
      </c>
      <c r="P91">
        <f t="shared" si="29"/>
        <v>21.798965442737202</v>
      </c>
      <c r="Q91">
        <f t="shared" si="30"/>
        <v>26.106787452550378</v>
      </c>
    </row>
    <row r="92" spans="1:17" x14ac:dyDescent="0.25">
      <c r="A92">
        <v>77</v>
      </c>
      <c r="C92" s="1">
        <v>24959</v>
      </c>
      <c r="D92">
        <v>2.927</v>
      </c>
      <c r="E92">
        <f t="shared" si="19"/>
        <v>5.0765833333333328</v>
      </c>
      <c r="F92">
        <f t="shared" si="20"/>
        <v>5.116625</v>
      </c>
      <c r="G92">
        <f t="shared" si="21"/>
        <v>0.5720567757066426</v>
      </c>
      <c r="H92" s="6">
        <v>0.92094095515555208</v>
      </c>
      <c r="I92">
        <f t="shared" si="22"/>
        <v>5.5195949900793906</v>
      </c>
      <c r="J92">
        <f t="shared" si="23"/>
        <v>5.4639999999999995</v>
      </c>
      <c r="K92">
        <f t="shared" si="24"/>
        <v>5.6446999999999994</v>
      </c>
      <c r="L92">
        <f t="shared" si="25"/>
        <v>5.0832210822355144</v>
      </c>
      <c r="M92">
        <f t="shared" si="26"/>
        <v>5.0320213789699357</v>
      </c>
      <c r="N92">
        <f t="shared" si="27"/>
        <v>5.1984354095665442</v>
      </c>
      <c r="O92">
        <f t="shared" si="28"/>
        <v>73.66658975864415</v>
      </c>
      <c r="P92">
        <f t="shared" si="29"/>
        <v>71.917368601637705</v>
      </c>
      <c r="Q92">
        <f t="shared" si="30"/>
        <v>77.602849660626717</v>
      </c>
    </row>
    <row r="93" spans="1:17" x14ac:dyDescent="0.25">
      <c r="A93">
        <v>78</v>
      </c>
      <c r="C93" s="2">
        <v>24990</v>
      </c>
      <c r="D93">
        <v>3.9860000000000002</v>
      </c>
      <c r="E93">
        <f t="shared" si="19"/>
        <v>5.0065833333333334</v>
      </c>
      <c r="F93">
        <f t="shared" si="20"/>
        <v>5.0415833333333335</v>
      </c>
      <c r="G93">
        <f t="shared" si="21"/>
        <v>0.79062463842377562</v>
      </c>
      <c r="H93" s="7">
        <v>0.87175494958068533</v>
      </c>
      <c r="I93">
        <f t="shared" si="22"/>
        <v>5.544724785052936</v>
      </c>
      <c r="J93">
        <f t="shared" si="23"/>
        <v>5.4880999999999993</v>
      </c>
      <c r="K93">
        <f t="shared" si="24"/>
        <v>5.6565000000000003</v>
      </c>
      <c r="L93">
        <f t="shared" si="25"/>
        <v>4.8336412754325986</v>
      </c>
      <c r="M93">
        <f t="shared" si="26"/>
        <v>4.7842783387937589</v>
      </c>
      <c r="N93">
        <f t="shared" si="27"/>
        <v>4.9310818723031469</v>
      </c>
      <c r="O93">
        <f t="shared" si="28"/>
        <v>21.265460999312552</v>
      </c>
      <c r="P93">
        <f t="shared" si="29"/>
        <v>20.027053155889579</v>
      </c>
      <c r="Q93">
        <f t="shared" si="30"/>
        <v>23.710031919296199</v>
      </c>
    </row>
    <row r="94" spans="1:17" x14ac:dyDescent="0.25">
      <c r="A94">
        <v>79</v>
      </c>
      <c r="C94" s="1">
        <v>25020</v>
      </c>
      <c r="D94">
        <v>4.2169999999999996</v>
      </c>
      <c r="E94">
        <f t="shared" si="19"/>
        <v>5.1144999999999996</v>
      </c>
      <c r="F94">
        <f t="shared" si="20"/>
        <v>5.0605416666666665</v>
      </c>
      <c r="G94">
        <f t="shared" si="21"/>
        <v>0.8333100046931734</v>
      </c>
      <c r="H94" s="6">
        <v>0.74732115412538846</v>
      </c>
      <c r="I94">
        <f t="shared" si="22"/>
        <v>5.5698545800264814</v>
      </c>
      <c r="J94">
        <f t="shared" si="23"/>
        <v>5.5122</v>
      </c>
      <c r="K94">
        <f t="shared" si="24"/>
        <v>5.6676999999999991</v>
      </c>
      <c r="L94">
        <f t="shared" si="25"/>
        <v>4.1624701530559713</v>
      </c>
      <c r="M94">
        <f t="shared" si="26"/>
        <v>4.1193836657699663</v>
      </c>
      <c r="N94">
        <f t="shared" si="27"/>
        <v>4.2355921052364636</v>
      </c>
      <c r="O94">
        <f t="shared" si="28"/>
        <v>1.2930957302354351</v>
      </c>
      <c r="P94">
        <f t="shared" si="29"/>
        <v>2.3148288885471513</v>
      </c>
      <c r="Q94">
        <f t="shared" si="30"/>
        <v>0.44088463923319732</v>
      </c>
    </row>
    <row r="95" spans="1:17" x14ac:dyDescent="0.25">
      <c r="A95">
        <v>80</v>
      </c>
      <c r="C95" s="2">
        <v>25051</v>
      </c>
      <c r="D95">
        <v>1.738</v>
      </c>
      <c r="E95">
        <f t="shared" si="19"/>
        <v>5.1364166666666664</v>
      </c>
      <c r="F95">
        <f t="shared" si="20"/>
        <v>5.1254583333333326</v>
      </c>
      <c r="G95">
        <f t="shared" si="21"/>
        <v>0.33909162595215064</v>
      </c>
      <c r="H95" s="7">
        <v>0.34048433723726607</v>
      </c>
      <c r="I95">
        <f t="shared" si="22"/>
        <v>5.5949843750000268</v>
      </c>
      <c r="J95">
        <f t="shared" si="23"/>
        <v>5.5362999999999998</v>
      </c>
      <c r="K95">
        <f t="shared" si="24"/>
        <v>5.6783000000000001</v>
      </c>
      <c r="L95">
        <f t="shared" si="25"/>
        <v>1.9050045467747434</v>
      </c>
      <c r="M95">
        <f t="shared" si="26"/>
        <v>1.885023436246676</v>
      </c>
      <c r="N95">
        <f t="shared" si="27"/>
        <v>1.9333722121343679</v>
      </c>
      <c r="O95">
        <f t="shared" si="28"/>
        <v>9.6090072942890341</v>
      </c>
      <c r="P95">
        <f t="shared" si="29"/>
        <v>8.4593461591873425</v>
      </c>
      <c r="Q95">
        <f t="shared" si="30"/>
        <v>11.241208983565475</v>
      </c>
    </row>
    <row r="96" spans="1:17" x14ac:dyDescent="0.25">
      <c r="A96">
        <v>81</v>
      </c>
      <c r="C96" s="1">
        <v>25082</v>
      </c>
      <c r="D96">
        <v>5.2210000000000001</v>
      </c>
      <c r="E96">
        <f t="shared" si="19"/>
        <v>5.2127499999999998</v>
      </c>
      <c r="F96">
        <f t="shared" si="20"/>
        <v>5.1745833333333326</v>
      </c>
      <c r="G96">
        <f t="shared" si="21"/>
        <v>1.0089701264191966</v>
      </c>
      <c r="H96" s="6">
        <v>0.95445386192516579</v>
      </c>
      <c r="I96">
        <f t="shared" si="22"/>
        <v>5.6201141699735722</v>
      </c>
      <c r="J96">
        <f t="shared" si="23"/>
        <v>5.5603999999999996</v>
      </c>
      <c r="K96">
        <f t="shared" si="24"/>
        <v>5.688299999999999</v>
      </c>
      <c r="L96">
        <f t="shared" si="25"/>
        <v>5.3641396739916232</v>
      </c>
      <c r="M96">
        <f t="shared" si="26"/>
        <v>5.3071452538486916</v>
      </c>
      <c r="N96">
        <f t="shared" si="27"/>
        <v>5.4292199027889199</v>
      </c>
      <c r="O96">
        <f t="shared" si="28"/>
        <v>2.7416141350626906</v>
      </c>
      <c r="P96">
        <f t="shared" si="29"/>
        <v>1.6499761319419946</v>
      </c>
      <c r="Q96">
        <f t="shared" si="30"/>
        <v>3.9881230183665921</v>
      </c>
    </row>
    <row r="97" spans="1:17" x14ac:dyDescent="0.25">
      <c r="A97">
        <v>82</v>
      </c>
      <c r="C97" s="2">
        <v>25112</v>
      </c>
      <c r="D97">
        <v>6.4240000000000004</v>
      </c>
      <c r="E97">
        <f t="shared" si="19"/>
        <v>5.2907500000000001</v>
      </c>
      <c r="F97">
        <f t="shared" si="20"/>
        <v>5.2517499999999995</v>
      </c>
      <c r="G97">
        <f t="shared" si="21"/>
        <v>1.2232113105155427</v>
      </c>
      <c r="H97" s="7">
        <v>1.2344775738128972</v>
      </c>
      <c r="I97">
        <f t="shared" si="22"/>
        <v>5.6452439649471176</v>
      </c>
      <c r="J97">
        <f t="shared" si="23"/>
        <v>5.5845000000000002</v>
      </c>
      <c r="K97">
        <f t="shared" si="24"/>
        <v>5.6977000000000002</v>
      </c>
      <c r="L97">
        <f t="shared" si="25"/>
        <v>6.9689270734298177</v>
      </c>
      <c r="M97">
        <f t="shared" si="26"/>
        <v>6.8939400109581248</v>
      </c>
      <c r="N97">
        <f t="shared" si="27"/>
        <v>7.0336828723137446</v>
      </c>
      <c r="O97">
        <f t="shared" si="28"/>
        <v>8.4826754892561844</v>
      </c>
      <c r="P97">
        <f t="shared" si="29"/>
        <v>7.3153799962348129</v>
      </c>
      <c r="Q97">
        <f t="shared" si="30"/>
        <v>9.4907047371379853</v>
      </c>
    </row>
    <row r="98" spans="1:17" x14ac:dyDescent="0.25">
      <c r="A98">
        <v>83</v>
      </c>
      <c r="C98" s="1">
        <v>25143</v>
      </c>
      <c r="D98">
        <v>9.8420000000000005</v>
      </c>
      <c r="E98">
        <f t="shared" si="19"/>
        <v>5.4643333333333333</v>
      </c>
      <c r="F98">
        <f t="shared" si="20"/>
        <v>5.3775416666666667</v>
      </c>
      <c r="G98">
        <f t="shared" si="21"/>
        <v>1.8302043219872774</v>
      </c>
      <c r="H98" s="6">
        <v>1.7207251623615483</v>
      </c>
      <c r="I98">
        <f t="shared" si="22"/>
        <v>5.6703737599206629</v>
      </c>
      <c r="J98">
        <f t="shared" si="23"/>
        <v>5.6086</v>
      </c>
      <c r="K98">
        <f t="shared" si="24"/>
        <v>5.7064999999999992</v>
      </c>
      <c r="L98">
        <f t="shared" si="25"/>
        <v>9.7571548086901458</v>
      </c>
      <c r="M98">
        <f t="shared" si="26"/>
        <v>9.6508591456209789</v>
      </c>
      <c r="N98">
        <f t="shared" si="27"/>
        <v>9.8193181390161737</v>
      </c>
      <c r="O98">
        <f t="shared" si="28"/>
        <v>0.86207266114463199</v>
      </c>
      <c r="P98">
        <f t="shared" si="29"/>
        <v>1.9420936230341557</v>
      </c>
      <c r="Q98">
        <f t="shared" si="30"/>
        <v>0.2304598758771271</v>
      </c>
    </row>
    <row r="99" spans="1:17" x14ac:dyDescent="0.25">
      <c r="A99">
        <v>84</v>
      </c>
      <c r="C99" s="2">
        <v>25173</v>
      </c>
      <c r="D99">
        <v>13.076000000000001</v>
      </c>
      <c r="E99">
        <f t="shared" si="19"/>
        <v>5.5383333333333331</v>
      </c>
      <c r="F99">
        <f t="shared" si="20"/>
        <v>5.5013333333333332</v>
      </c>
      <c r="G99">
        <f t="shared" si="21"/>
        <v>2.3768783325254486</v>
      </c>
      <c r="H99" s="7">
        <v>2.1326954617078822</v>
      </c>
      <c r="I99">
        <f t="shared" si="22"/>
        <v>5.6955035548942083</v>
      </c>
      <c r="J99">
        <f t="shared" si="23"/>
        <v>5.6326999999999998</v>
      </c>
      <c r="K99">
        <f t="shared" si="24"/>
        <v>5.7147000000000006</v>
      </c>
      <c r="L99">
        <f t="shared" si="25"/>
        <v>12.146774583663987</v>
      </c>
      <c r="M99">
        <f t="shared" si="26"/>
        <v>12.012833727161988</v>
      </c>
      <c r="N99">
        <f t="shared" si="27"/>
        <v>12.187714755022036</v>
      </c>
      <c r="O99">
        <f t="shared" si="28"/>
        <v>7.1063430432549204</v>
      </c>
      <c r="P99">
        <f t="shared" si="29"/>
        <v>8.130668957158246</v>
      </c>
      <c r="Q99">
        <f t="shared" si="30"/>
        <v>6.7932490438816515</v>
      </c>
    </row>
    <row r="100" spans="1:17" x14ac:dyDescent="0.25">
      <c r="A100">
        <v>85</v>
      </c>
      <c r="B100">
        <v>1969</v>
      </c>
      <c r="C100" s="1">
        <v>25204</v>
      </c>
      <c r="D100">
        <v>3.9340000000000002</v>
      </c>
      <c r="E100">
        <f t="shared" si="19"/>
        <v>5.5730000000000004</v>
      </c>
      <c r="F100">
        <f t="shared" si="20"/>
        <v>5.5556666666666672</v>
      </c>
      <c r="G100">
        <f t="shared" si="21"/>
        <v>0.70810583788324233</v>
      </c>
      <c r="H100" s="6">
        <v>0.74140789351252767</v>
      </c>
      <c r="I100">
        <f t="shared" si="22"/>
        <v>5.7206333498677537</v>
      </c>
      <c r="J100">
        <f t="shared" si="23"/>
        <v>5.6568000000000005</v>
      </c>
      <c r="K100">
        <f t="shared" si="24"/>
        <v>5.7222999999999988</v>
      </c>
      <c r="L100">
        <f t="shared" si="25"/>
        <v>4.2413227214829661</v>
      </c>
      <c r="M100">
        <f t="shared" si="26"/>
        <v>4.1939961720216665</v>
      </c>
      <c r="N100">
        <f t="shared" si="27"/>
        <v>4.242558389046736</v>
      </c>
      <c r="O100">
        <f t="shared" si="28"/>
        <v>7.811965467284339</v>
      </c>
      <c r="P100">
        <f t="shared" si="29"/>
        <v>6.6089520086849607</v>
      </c>
      <c r="Q100">
        <f t="shared" si="30"/>
        <v>7.8433754206084343</v>
      </c>
    </row>
    <row r="101" spans="1:17" x14ac:dyDescent="0.25">
      <c r="A101">
        <v>86</v>
      </c>
      <c r="C101" s="2">
        <v>25235</v>
      </c>
      <c r="D101">
        <v>3.1619999999999999</v>
      </c>
      <c r="E101">
        <f t="shared" si="19"/>
        <v>5.5664166666666679</v>
      </c>
      <c r="F101">
        <f t="shared" si="20"/>
        <v>5.5697083333333346</v>
      </c>
      <c r="G101">
        <f t="shared" si="21"/>
        <v>0.56771374922385209</v>
      </c>
      <c r="H101" s="7">
        <v>0.67545228750046837</v>
      </c>
      <c r="I101">
        <f t="shared" si="22"/>
        <v>5.7457631448412991</v>
      </c>
      <c r="J101">
        <f t="shared" si="23"/>
        <v>5.6808999999999994</v>
      </c>
      <c r="K101">
        <f t="shared" si="24"/>
        <v>5.7293000000000003</v>
      </c>
      <c r="L101">
        <f t="shared" si="25"/>
        <v>3.8809888596189404</v>
      </c>
      <c r="M101">
        <f t="shared" si="26"/>
        <v>3.8371769000614102</v>
      </c>
      <c r="N101">
        <f t="shared" si="27"/>
        <v>3.8698687907764335</v>
      </c>
      <c r="O101">
        <f t="shared" si="28"/>
        <v>22.738420607809626</v>
      </c>
      <c r="P101">
        <f t="shared" si="29"/>
        <v>21.352843139197034</v>
      </c>
      <c r="Q101">
        <f t="shared" si="30"/>
        <v>22.386742276294548</v>
      </c>
    </row>
    <row r="102" spans="1:17" x14ac:dyDescent="0.25">
      <c r="A102">
        <v>87</v>
      </c>
      <c r="C102" s="1">
        <v>25263</v>
      </c>
      <c r="D102">
        <v>4.2859999999999996</v>
      </c>
      <c r="E102">
        <f t="shared" si="19"/>
        <v>5.6272500000000001</v>
      </c>
      <c r="F102">
        <f t="shared" si="20"/>
        <v>5.5968333333333344</v>
      </c>
      <c r="G102">
        <f t="shared" si="21"/>
        <v>0.76579017897025081</v>
      </c>
      <c r="H102" s="6">
        <v>0.82290308258679179</v>
      </c>
      <c r="I102">
        <f t="shared" si="22"/>
        <v>5.7708929398148445</v>
      </c>
      <c r="J102">
        <f t="shared" si="23"/>
        <v>5.7050000000000001</v>
      </c>
      <c r="K102">
        <f t="shared" si="24"/>
        <v>5.7356999999999996</v>
      </c>
      <c r="L102">
        <f t="shared" si="25"/>
        <v>4.748885589451989</v>
      </c>
      <c r="M102">
        <f t="shared" si="26"/>
        <v>4.6946620861576474</v>
      </c>
      <c r="N102">
        <f t="shared" si="27"/>
        <v>4.7199252107930612</v>
      </c>
      <c r="O102">
        <f t="shared" si="28"/>
        <v>10.799943757629245</v>
      </c>
      <c r="P102">
        <f t="shared" si="29"/>
        <v>9.5348130228102619</v>
      </c>
      <c r="Q102">
        <f t="shared" si="30"/>
        <v>10.124246635395744</v>
      </c>
    </row>
    <row r="103" spans="1:17" x14ac:dyDescent="0.25">
      <c r="A103">
        <v>88</v>
      </c>
      <c r="C103" s="2">
        <v>25294</v>
      </c>
      <c r="D103">
        <v>4.6760000000000002</v>
      </c>
      <c r="E103">
        <f t="shared" si="19"/>
        <v>5.6736666666666666</v>
      </c>
      <c r="F103">
        <f t="shared" si="20"/>
        <v>5.6504583333333329</v>
      </c>
      <c r="G103">
        <f t="shared" si="21"/>
        <v>0.82754348836008884</v>
      </c>
      <c r="H103" s="7">
        <v>0.83738328049382749</v>
      </c>
      <c r="I103">
        <f t="shared" si="22"/>
        <v>5.7960227347883899</v>
      </c>
      <c r="J103">
        <f t="shared" si="23"/>
        <v>5.7290999999999999</v>
      </c>
      <c r="K103">
        <f t="shared" si="24"/>
        <v>5.7415000000000003</v>
      </c>
      <c r="L103">
        <f t="shared" si="25"/>
        <v>4.8534925314739077</v>
      </c>
      <c r="M103">
        <f t="shared" si="26"/>
        <v>4.7974525522771874</v>
      </c>
      <c r="N103">
        <f t="shared" si="27"/>
        <v>4.8078361049553111</v>
      </c>
      <c r="O103">
        <f t="shared" si="28"/>
        <v>3.7958197492281336</v>
      </c>
      <c r="P103">
        <f t="shared" si="29"/>
        <v>2.5973599717105902</v>
      </c>
      <c r="Q103">
        <f t="shared" si="30"/>
        <v>2.8194205507979246</v>
      </c>
    </row>
    <row r="104" spans="1:17" x14ac:dyDescent="0.25">
      <c r="A104">
        <v>89</v>
      </c>
      <c r="C104" s="1">
        <v>25324</v>
      </c>
      <c r="D104">
        <v>5.01</v>
      </c>
      <c r="E104">
        <f t="shared" si="19"/>
        <v>5.6744166666666667</v>
      </c>
      <c r="F104">
        <f t="shared" si="20"/>
        <v>5.6740416666666667</v>
      </c>
      <c r="G104">
        <f t="shared" si="21"/>
        <v>0.88296848953934948</v>
      </c>
      <c r="H104" s="6">
        <v>0.92094095515555208</v>
      </c>
      <c r="I104">
        <f t="shared" si="22"/>
        <v>5.8211525297619353</v>
      </c>
      <c r="J104">
        <f t="shared" si="23"/>
        <v>5.7531999999999996</v>
      </c>
      <c r="K104">
        <f t="shared" si="24"/>
        <v>5.7466999999999997</v>
      </c>
      <c r="L104">
        <f t="shared" si="25"/>
        <v>5.3609377708651147</v>
      </c>
      <c r="M104">
        <f t="shared" si="26"/>
        <v>5.298357503200922</v>
      </c>
      <c r="N104">
        <f t="shared" si="27"/>
        <v>5.2923713869924107</v>
      </c>
      <c r="O104">
        <f t="shared" si="28"/>
        <v>7.0047459254513962</v>
      </c>
      <c r="P104">
        <f t="shared" si="29"/>
        <v>5.7556387864455543</v>
      </c>
      <c r="Q104">
        <f t="shared" si="30"/>
        <v>5.6361554289902385</v>
      </c>
    </row>
    <row r="105" spans="1:17" x14ac:dyDescent="0.25">
      <c r="A105">
        <v>90</v>
      </c>
      <c r="C105" s="2">
        <v>25355</v>
      </c>
      <c r="D105">
        <v>4.8739999999999997</v>
      </c>
      <c r="E105">
        <f t="shared" si="19"/>
        <v>5.6405833333333328</v>
      </c>
      <c r="F105">
        <f t="shared" si="20"/>
        <v>5.6574999999999998</v>
      </c>
      <c r="G105">
        <f t="shared" si="21"/>
        <v>0.86151126822801594</v>
      </c>
      <c r="H105" s="7">
        <v>0.87175494958068533</v>
      </c>
      <c r="I105">
        <f t="shared" si="22"/>
        <v>5.8462823247354807</v>
      </c>
      <c r="J105">
        <f t="shared" si="23"/>
        <v>5.7773000000000003</v>
      </c>
      <c r="K105">
        <f t="shared" si="24"/>
        <v>5.7513000000000005</v>
      </c>
      <c r="L105">
        <f t="shared" si="25"/>
        <v>5.0965255532342306</v>
      </c>
      <c r="M105">
        <f t="shared" si="26"/>
        <v>5.0363898702124938</v>
      </c>
      <c r="N105">
        <f t="shared" si="27"/>
        <v>5.0137242415233958</v>
      </c>
      <c r="O105">
        <f t="shared" si="28"/>
        <v>4.5655632588065442</v>
      </c>
      <c r="P105">
        <f t="shared" si="29"/>
        <v>3.3317576982456747</v>
      </c>
      <c r="Q105">
        <f t="shared" si="30"/>
        <v>2.8667263340869131</v>
      </c>
    </row>
    <row r="106" spans="1:17" x14ac:dyDescent="0.25">
      <c r="A106">
        <v>91</v>
      </c>
      <c r="C106" s="1">
        <v>25385</v>
      </c>
      <c r="D106">
        <v>4.633</v>
      </c>
      <c r="E106">
        <f t="shared" si="19"/>
        <v>5.6750833333333333</v>
      </c>
      <c r="F106">
        <f t="shared" si="20"/>
        <v>5.6578333333333326</v>
      </c>
      <c r="G106">
        <f t="shared" si="21"/>
        <v>0.81886470085721874</v>
      </c>
      <c r="H106" s="6">
        <v>0.74732115412538846</v>
      </c>
      <c r="I106">
        <f t="shared" si="22"/>
        <v>5.8714121197090261</v>
      </c>
      <c r="J106">
        <f t="shared" si="23"/>
        <v>5.8013999999999992</v>
      </c>
      <c r="K106">
        <f t="shared" si="24"/>
        <v>5.7553000000000001</v>
      </c>
      <c r="L106">
        <f t="shared" si="25"/>
        <v>4.3878304816467431</v>
      </c>
      <c r="M106">
        <f t="shared" si="26"/>
        <v>4.3355089435430276</v>
      </c>
      <c r="N106">
        <f t="shared" si="27"/>
        <v>4.3010574383378479</v>
      </c>
      <c r="O106">
        <f t="shared" si="28"/>
        <v>5.2918091593623346</v>
      </c>
      <c r="P106">
        <f t="shared" si="29"/>
        <v>6.4211322352033751</v>
      </c>
      <c r="Q106">
        <f t="shared" si="30"/>
        <v>7.1647433987082261</v>
      </c>
    </row>
    <row r="107" spans="1:17" x14ac:dyDescent="0.25">
      <c r="A107">
        <v>92</v>
      </c>
      <c r="C107" s="2">
        <v>25416</v>
      </c>
      <c r="D107">
        <v>1.659</v>
      </c>
      <c r="E107">
        <f t="shared" si="19"/>
        <v>5.7085833333333342</v>
      </c>
      <c r="F107">
        <f t="shared" si="20"/>
        <v>5.6918333333333333</v>
      </c>
      <c r="G107">
        <f t="shared" si="21"/>
        <v>0.29147023513220699</v>
      </c>
      <c r="H107" s="7">
        <v>0.34048433723726607</v>
      </c>
      <c r="I107">
        <f t="shared" si="22"/>
        <v>5.8965419146825715</v>
      </c>
      <c r="J107">
        <f t="shared" si="23"/>
        <v>5.8254999999999999</v>
      </c>
      <c r="K107">
        <f t="shared" si="24"/>
        <v>5.758700000000001</v>
      </c>
      <c r="L107">
        <f t="shared" si="25"/>
        <v>2.007680165812455</v>
      </c>
      <c r="M107">
        <f t="shared" si="26"/>
        <v>1.9834915065756935</v>
      </c>
      <c r="N107">
        <f t="shared" si="27"/>
        <v>1.9607471528482445</v>
      </c>
      <c r="O107">
        <f t="shared" si="28"/>
        <v>21.017490404608498</v>
      </c>
      <c r="P107">
        <f t="shared" si="29"/>
        <v>19.55946392861323</v>
      </c>
      <c r="Q107">
        <f t="shared" si="30"/>
        <v>18.188496253661512</v>
      </c>
    </row>
    <row r="108" spans="1:17" x14ac:dyDescent="0.25">
      <c r="A108">
        <v>93</v>
      </c>
      <c r="C108" s="1">
        <v>25447</v>
      </c>
      <c r="D108">
        <v>5.9509999999999996</v>
      </c>
      <c r="E108">
        <f t="shared" si="19"/>
        <v>5.7328333333333328</v>
      </c>
      <c r="F108">
        <f t="shared" si="20"/>
        <v>5.7207083333333335</v>
      </c>
      <c r="G108">
        <f t="shared" si="21"/>
        <v>1.0402557958294791</v>
      </c>
      <c r="H108" s="6">
        <v>0.95445386192516579</v>
      </c>
      <c r="I108">
        <f t="shared" si="22"/>
        <v>5.9216717096561169</v>
      </c>
      <c r="J108">
        <f t="shared" si="23"/>
        <v>5.8495999999999997</v>
      </c>
      <c r="K108">
        <f t="shared" si="24"/>
        <v>5.7614999999999998</v>
      </c>
      <c r="L108">
        <f t="shared" si="25"/>
        <v>5.6519624323342796</v>
      </c>
      <c r="M108">
        <f t="shared" si="26"/>
        <v>5.5831733107174495</v>
      </c>
      <c r="N108">
        <f t="shared" si="27"/>
        <v>5.4990859254818423</v>
      </c>
      <c r="O108">
        <f t="shared" si="28"/>
        <v>5.0249969360732649</v>
      </c>
      <c r="P108">
        <f t="shared" si="29"/>
        <v>6.1809223539329547</v>
      </c>
      <c r="Q108">
        <f t="shared" si="30"/>
        <v>7.593918240936941</v>
      </c>
    </row>
    <row r="109" spans="1:17" x14ac:dyDescent="0.25">
      <c r="A109">
        <v>94</v>
      </c>
      <c r="C109" s="2">
        <v>25477</v>
      </c>
      <c r="D109">
        <v>6.9809999999999999</v>
      </c>
      <c r="E109">
        <f t="shared" si="19"/>
        <v>5.742166666666666</v>
      </c>
      <c r="F109">
        <f t="shared" si="20"/>
        <v>5.7374999999999989</v>
      </c>
      <c r="G109">
        <f t="shared" si="21"/>
        <v>1.2167320261437911</v>
      </c>
      <c r="H109" s="7">
        <v>1.2344775738128972</v>
      </c>
      <c r="I109">
        <f t="shared" si="22"/>
        <v>5.9468015046296623</v>
      </c>
      <c r="J109">
        <f t="shared" si="23"/>
        <v>5.8736999999999995</v>
      </c>
      <c r="K109">
        <f t="shared" si="24"/>
        <v>5.7637</v>
      </c>
      <c r="L109">
        <f t="shared" si="25"/>
        <v>7.3411930933821123</v>
      </c>
      <c r="M109">
        <f t="shared" si="26"/>
        <v>7.2509509253048137</v>
      </c>
      <c r="N109">
        <f t="shared" si="27"/>
        <v>7.1151583921853963</v>
      </c>
      <c r="O109">
        <f t="shared" si="28"/>
        <v>5.1596203034251893</v>
      </c>
      <c r="P109">
        <f t="shared" si="29"/>
        <v>3.8669377639996245</v>
      </c>
      <c r="Q109">
        <f t="shared" si="30"/>
        <v>1.9217646782036439</v>
      </c>
    </row>
    <row r="110" spans="1:17" x14ac:dyDescent="0.25">
      <c r="A110">
        <v>95</v>
      </c>
      <c r="C110" s="1">
        <v>25508</v>
      </c>
      <c r="D110">
        <v>9.8510000000000009</v>
      </c>
      <c r="E110">
        <f t="shared" si="19"/>
        <v>5.7094999999999994</v>
      </c>
      <c r="F110">
        <f t="shared" si="20"/>
        <v>5.7258333333333322</v>
      </c>
      <c r="G110">
        <f t="shared" si="21"/>
        <v>1.7204482608062879</v>
      </c>
      <c r="H110" s="6">
        <v>1.7207251623615483</v>
      </c>
      <c r="I110">
        <f t="shared" si="22"/>
        <v>5.9719312996032077</v>
      </c>
      <c r="J110">
        <f t="shared" si="23"/>
        <v>5.8978000000000002</v>
      </c>
      <c r="K110">
        <f t="shared" si="24"/>
        <v>5.7652999999999999</v>
      </c>
      <c r="L110">
        <f t="shared" si="25"/>
        <v>10.276052455121741</v>
      </c>
      <c r="M110">
        <f t="shared" si="26"/>
        <v>10.148492862575939</v>
      </c>
      <c r="N110">
        <f t="shared" si="27"/>
        <v>9.9204967785630345</v>
      </c>
      <c r="O110">
        <f t="shared" si="28"/>
        <v>4.3148152991751116</v>
      </c>
      <c r="P110">
        <f t="shared" si="29"/>
        <v>3.0199255159469884</v>
      </c>
      <c r="Q110">
        <f t="shared" si="30"/>
        <v>0.70547942912428785</v>
      </c>
    </row>
    <row r="111" spans="1:17" x14ac:dyDescent="0.25">
      <c r="A111">
        <v>96</v>
      </c>
      <c r="C111" s="2">
        <v>25538</v>
      </c>
      <c r="D111">
        <v>12.67</v>
      </c>
      <c r="E111">
        <f t="shared" si="19"/>
        <v>5.7459999999999996</v>
      </c>
      <c r="F111">
        <f t="shared" si="20"/>
        <v>5.7277499999999995</v>
      </c>
      <c r="G111">
        <f t="shared" si="21"/>
        <v>2.2120378857317449</v>
      </c>
      <c r="H111" s="7">
        <v>2.1326954617078822</v>
      </c>
      <c r="I111">
        <f t="shared" si="22"/>
        <v>5.9970610945767531</v>
      </c>
      <c r="J111">
        <f t="shared" si="23"/>
        <v>5.9218999999999999</v>
      </c>
      <c r="K111">
        <f t="shared" si="24"/>
        <v>5.7663000000000002</v>
      </c>
      <c r="L111">
        <f t="shared" si="25"/>
        <v>12.789904979988746</v>
      </c>
      <c r="M111">
        <f t="shared" si="26"/>
        <v>12.629609254687907</v>
      </c>
      <c r="N111">
        <f t="shared" si="27"/>
        <v>12.297761840846162</v>
      </c>
      <c r="O111">
        <f t="shared" si="28"/>
        <v>0.9463692185378545</v>
      </c>
      <c r="P111">
        <f t="shared" si="29"/>
        <v>0.31879041288155724</v>
      </c>
      <c r="Q111">
        <f t="shared" si="30"/>
        <v>2.9379491645922489</v>
      </c>
    </row>
    <row r="112" spans="1:17" x14ac:dyDescent="0.25">
      <c r="A112">
        <v>97</v>
      </c>
      <c r="B112">
        <v>1970</v>
      </c>
      <c r="C112" s="1">
        <v>25569</v>
      </c>
      <c r="D112">
        <v>4.3479999999999999</v>
      </c>
      <c r="E112">
        <f t="shared" si="19"/>
        <v>5.7180833333333334</v>
      </c>
      <c r="F112">
        <f t="shared" si="20"/>
        <v>5.7320416666666665</v>
      </c>
      <c r="G112">
        <f t="shared" si="21"/>
        <v>0.75854298570172063</v>
      </c>
      <c r="H112" s="6">
        <v>0.74140789351252767</v>
      </c>
      <c r="I112">
        <f t="shared" si="22"/>
        <v>6.0221908895502985</v>
      </c>
      <c r="J112">
        <f t="shared" si="23"/>
        <v>5.9459999999999997</v>
      </c>
      <c r="K112">
        <f t="shared" si="24"/>
        <v>5.7667000000000002</v>
      </c>
      <c r="L112">
        <f t="shared" si="25"/>
        <v>4.4648998617518219</v>
      </c>
      <c r="M112">
        <f t="shared" si="26"/>
        <v>4.4084113348254892</v>
      </c>
      <c r="N112">
        <f t="shared" si="27"/>
        <v>4.2754768995186936</v>
      </c>
      <c r="O112">
        <f t="shared" si="28"/>
        <v>2.6885892767208368</v>
      </c>
      <c r="P112">
        <f t="shared" si="29"/>
        <v>1.3894051247812633</v>
      </c>
      <c r="Q112">
        <f t="shared" si="30"/>
        <v>1.6679645924863451</v>
      </c>
    </row>
    <row r="113" spans="1:17" x14ac:dyDescent="0.25">
      <c r="A113">
        <v>98</v>
      </c>
      <c r="C113" s="2">
        <v>25600</v>
      </c>
      <c r="D113">
        <v>3.5640000000000001</v>
      </c>
      <c r="E113">
        <f t="shared" si="19"/>
        <v>5.6990833333333333</v>
      </c>
      <c r="F113">
        <f t="shared" si="20"/>
        <v>5.7085833333333333</v>
      </c>
      <c r="G113">
        <f t="shared" si="21"/>
        <v>0.62432302234938619</v>
      </c>
      <c r="H113" s="7">
        <v>0.67545228750046837</v>
      </c>
      <c r="I113">
        <f t="shared" si="22"/>
        <v>6.0473206845238439</v>
      </c>
      <c r="J113">
        <f t="shared" si="23"/>
        <v>5.9701000000000004</v>
      </c>
      <c r="K113">
        <f t="shared" si="24"/>
        <v>5.7665000000000006</v>
      </c>
      <c r="L113">
        <f t="shared" si="25"/>
        <v>4.0846765896105284</v>
      </c>
      <c r="M113">
        <f t="shared" si="26"/>
        <v>4.0325177016065465</v>
      </c>
      <c r="N113">
        <f t="shared" si="27"/>
        <v>3.8949956158714514</v>
      </c>
      <c r="O113">
        <f t="shared" si="28"/>
        <v>14.609331919487325</v>
      </c>
      <c r="P113">
        <f t="shared" si="29"/>
        <v>13.145838990082675</v>
      </c>
      <c r="Q113">
        <f t="shared" si="30"/>
        <v>9.2871946091877469</v>
      </c>
    </row>
    <row r="114" spans="1:17" x14ac:dyDescent="0.25">
      <c r="A114">
        <v>99</v>
      </c>
      <c r="C114" s="1">
        <v>25628</v>
      </c>
      <c r="D114">
        <v>4.577</v>
      </c>
      <c r="E114">
        <f>AVERAGE(D109:D120)</f>
        <v>5.6929166666666662</v>
      </c>
      <c r="F114">
        <f>AVERAGE(E113:E114)</f>
        <v>5.6959999999999997</v>
      </c>
      <c r="G114">
        <f t="shared" si="21"/>
        <v>0.80354634831460681</v>
      </c>
      <c r="H114" s="6">
        <v>0.82290308258679179</v>
      </c>
      <c r="I114">
        <f t="shared" si="22"/>
        <v>6.0724504794973893</v>
      </c>
      <c r="J114">
        <f t="shared" si="23"/>
        <v>5.9941999999999993</v>
      </c>
      <c r="K114">
        <f t="shared" si="24"/>
        <v>5.7656999999999998</v>
      </c>
      <c r="L114">
        <f t="shared" si="25"/>
        <v>4.9970382184340432</v>
      </c>
      <c r="M114">
        <f t="shared" si="26"/>
        <v>4.9326456576417463</v>
      </c>
      <c r="N114">
        <f t="shared" si="27"/>
        <v>4.7446123032706655</v>
      </c>
      <c r="O114">
        <f t="shared" si="28"/>
        <v>9.1771513750064067</v>
      </c>
      <c r="P114">
        <f t="shared" si="29"/>
        <v>7.7702787337064976</v>
      </c>
      <c r="Q114">
        <f t="shared" si="30"/>
        <v>3.6620560032917973</v>
      </c>
    </row>
    <row r="115" spans="1:17" x14ac:dyDescent="0.25">
      <c r="A115">
        <v>100</v>
      </c>
      <c r="C115" s="2">
        <v>25659</v>
      </c>
      <c r="D115">
        <v>4.7880000000000003</v>
      </c>
      <c r="H115" s="7"/>
    </row>
    <row r="116" spans="1:17" x14ac:dyDescent="0.25">
      <c r="A116">
        <v>101</v>
      </c>
      <c r="C116" s="1">
        <v>25689</v>
      </c>
      <c r="D116">
        <v>4.6180000000000003</v>
      </c>
      <c r="H116" s="6"/>
    </row>
    <row r="117" spans="1:17" x14ac:dyDescent="0.25">
      <c r="A117">
        <v>102</v>
      </c>
      <c r="C117" s="2">
        <v>25720</v>
      </c>
      <c r="D117">
        <v>5.3120000000000003</v>
      </c>
      <c r="H117" s="7"/>
    </row>
    <row r="118" spans="1:17" x14ac:dyDescent="0.25">
      <c r="A118">
        <v>103</v>
      </c>
      <c r="C118" s="1">
        <v>25750</v>
      </c>
      <c r="D118">
        <v>4.298</v>
      </c>
      <c r="H118" s="6"/>
    </row>
    <row r="119" spans="1:17" x14ac:dyDescent="0.25">
      <c r="A119">
        <v>104</v>
      </c>
      <c r="C119" s="2">
        <v>25781</v>
      </c>
      <c r="D119">
        <v>1.431</v>
      </c>
      <c r="H119" s="7"/>
    </row>
    <row r="120" spans="1:17" x14ac:dyDescent="0.25">
      <c r="A120">
        <v>105</v>
      </c>
      <c r="C120" s="1">
        <v>25812</v>
      </c>
      <c r="D120">
        <v>5.8769999999999998</v>
      </c>
      <c r="H120" s="6"/>
    </row>
    <row r="121" spans="1:17" x14ac:dyDescent="0.25">
      <c r="A121">
        <v>106</v>
      </c>
      <c r="C121" s="2">
        <v>25842</v>
      </c>
      <c r="H121" s="7"/>
    </row>
    <row r="122" spans="1:17" x14ac:dyDescent="0.25">
      <c r="A122">
        <v>107</v>
      </c>
      <c r="C122" s="1">
        <v>25873</v>
      </c>
      <c r="H122" s="6"/>
    </row>
    <row r="123" spans="1:17" x14ac:dyDescent="0.25">
      <c r="A123">
        <v>108</v>
      </c>
      <c r="C123" s="2">
        <v>25903</v>
      </c>
      <c r="H123" s="7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2019-04-10T11:23:06Z</dcterms:modified>
</cp:coreProperties>
</file>