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BDC8D5A-9A7B-44ED-A1AB-9946356AC8F3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Evaluation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7" l="1"/>
  <c r="K7" i="7"/>
  <c r="J7" i="7"/>
  <c r="I7" i="7"/>
  <c r="F5" i="7"/>
  <c r="F4" i="7"/>
  <c r="J4" i="7" s="1"/>
  <c r="F3" i="7"/>
  <c r="J3" i="7" s="1"/>
  <c r="F2" i="7"/>
  <c r="J2" i="7" s="1"/>
  <c r="E3" i="5"/>
  <c r="F3" i="5"/>
  <c r="E3" i="7"/>
  <c r="E4" i="7"/>
  <c r="E5" i="7"/>
  <c r="E2" i="7"/>
  <c r="I2" i="7" s="1"/>
  <c r="K5" i="7"/>
  <c r="L5" i="7"/>
  <c r="K4" i="7"/>
  <c r="L4" i="7"/>
  <c r="K3" i="7"/>
  <c r="L3" i="7"/>
  <c r="I3" i="7"/>
  <c r="L2" i="7"/>
  <c r="K2" i="7"/>
  <c r="J5" i="7" l="1"/>
  <c r="I4" i="7" l="1"/>
  <c r="I5" i="7" l="1"/>
  <c r="H4" i="2" l="1"/>
  <c r="Q4" i="5" l="1"/>
  <c r="Q3" i="5"/>
  <c r="E4" i="5"/>
  <c r="F4" i="5" l="1"/>
  <c r="E5" i="5" s="1"/>
  <c r="F5" i="5" l="1"/>
  <c r="E6" i="5" s="1"/>
  <c r="G6" i="5" s="1"/>
  <c r="F6" i="5" l="1"/>
  <c r="H7" i="5" s="1"/>
  <c r="I7" i="5" s="1"/>
  <c r="H6" i="5"/>
  <c r="I6" i="5" s="1"/>
  <c r="E7" i="5" l="1"/>
  <c r="F7" i="5" s="1"/>
  <c r="E8" i="5" s="1"/>
  <c r="G8" i="5" s="1"/>
  <c r="F8" i="5" l="1"/>
  <c r="H9" i="5" s="1"/>
  <c r="I9" i="5" s="1"/>
  <c r="H8" i="5"/>
  <c r="I8" i="5" s="1"/>
  <c r="G7" i="5"/>
  <c r="E9" i="5"/>
  <c r="F9" i="5" l="1"/>
  <c r="H10" i="5" s="1"/>
  <c r="I10" i="5" s="1"/>
  <c r="G9" i="5"/>
  <c r="E10" i="5" l="1"/>
  <c r="G10" i="5" s="1"/>
  <c r="F10" i="5"/>
  <c r="E11" i="5" s="1"/>
  <c r="F11" i="5" l="1"/>
  <c r="H12" i="5" s="1"/>
  <c r="I12" i="5" s="1"/>
  <c r="G11" i="5"/>
  <c r="H11" i="5"/>
  <c r="I11" i="5" s="1"/>
  <c r="E12" i="5" l="1"/>
  <c r="G12" i="5" s="1"/>
  <c r="F12" i="5" l="1"/>
  <c r="H13" i="5" s="1"/>
  <c r="I13" i="5" s="1"/>
  <c r="E13" i="5" l="1"/>
  <c r="G13" i="5" s="1"/>
  <c r="F13" i="5" l="1"/>
  <c r="H14" i="5" s="1"/>
  <c r="I14" i="5" s="1"/>
  <c r="E14" i="5" l="1"/>
  <c r="G14" i="5" s="1"/>
  <c r="F14" i="5" l="1"/>
  <c r="E15" i="5" s="1"/>
  <c r="F15" i="5" s="1"/>
  <c r="H16" i="5" s="1"/>
  <c r="I16" i="5" s="1"/>
  <c r="H15" i="5"/>
  <c r="I15" i="5" s="1"/>
  <c r="G15" i="5" l="1"/>
  <c r="E16" i="5"/>
  <c r="F16" i="5" s="1"/>
  <c r="E17" i="5" s="1"/>
  <c r="G16" i="5" l="1"/>
  <c r="G17" i="5"/>
  <c r="F17" i="5"/>
  <c r="E18" i="5" s="1"/>
  <c r="H17" i="5"/>
  <c r="I17" i="5" s="1"/>
  <c r="G18" i="5" l="1"/>
  <c r="F18" i="5"/>
  <c r="H19" i="5" s="1"/>
  <c r="I19" i="5" s="1"/>
  <c r="H18" i="5"/>
  <c r="I18" i="5" s="1"/>
  <c r="E19" i="5" l="1"/>
  <c r="F19" i="5" s="1"/>
  <c r="G19" i="5" l="1"/>
  <c r="H20" i="5"/>
  <c r="I20" i="5" s="1"/>
  <c r="E20" i="5"/>
  <c r="F20" i="5" s="1"/>
  <c r="E21" i="5" s="1"/>
  <c r="G20" i="5" l="1"/>
  <c r="F21" i="5"/>
  <c r="H22" i="5" s="1"/>
  <c r="I22" i="5" s="1"/>
  <c r="G21" i="5"/>
  <c r="H21" i="5"/>
  <c r="I21" i="5" s="1"/>
  <c r="E22" i="5" l="1"/>
  <c r="G22" i="5" s="1"/>
  <c r="F22" i="5" l="1"/>
  <c r="E23" i="5" s="1"/>
  <c r="F23" i="5" s="1"/>
  <c r="H24" i="5" s="1"/>
  <c r="I24" i="5" s="1"/>
  <c r="H23" i="5" l="1"/>
  <c r="I23" i="5" s="1"/>
  <c r="E24" i="5"/>
  <c r="F24" i="5" s="1"/>
  <c r="H25" i="5" s="1"/>
  <c r="I25" i="5" s="1"/>
  <c r="G23" i="5"/>
  <c r="G24" i="5" l="1"/>
  <c r="E25" i="5"/>
  <c r="G25" i="5" s="1"/>
  <c r="F25" i="5" l="1"/>
  <c r="E26" i="5" s="1"/>
  <c r="G26" i="5" s="1"/>
  <c r="H26" i="5" l="1"/>
  <c r="I26" i="5" s="1"/>
  <c r="F26" i="5"/>
  <c r="E27" i="5" s="1"/>
  <c r="F27" i="5" s="1"/>
  <c r="H27" i="5" l="1"/>
  <c r="I27" i="5" s="1"/>
  <c r="G27" i="5"/>
  <c r="H28" i="5"/>
  <c r="I28" i="5" s="1"/>
  <c r="E28" i="5"/>
  <c r="F28" i="5" s="1"/>
  <c r="E29" i="5" s="1"/>
  <c r="G28" i="5" l="1"/>
  <c r="G29" i="5"/>
  <c r="F29" i="5"/>
  <c r="E30" i="5" s="1"/>
  <c r="H29" i="5"/>
  <c r="I29" i="5" s="1"/>
  <c r="F30" i="5" l="1"/>
  <c r="H31" i="5" s="1"/>
  <c r="I31" i="5" s="1"/>
  <c r="G30" i="5"/>
  <c r="H30" i="5"/>
  <c r="I30" i="5" s="1"/>
  <c r="E31" i="5" l="1"/>
  <c r="F31" i="5" s="1"/>
  <c r="E32" i="5" s="1"/>
  <c r="G31" i="5" l="1"/>
  <c r="F32" i="5"/>
  <c r="H33" i="5" s="1"/>
  <c r="I33" i="5" s="1"/>
  <c r="G32" i="5"/>
  <c r="E33" i="5"/>
  <c r="H32" i="5"/>
  <c r="I32" i="5" s="1"/>
  <c r="G33" i="5" l="1"/>
  <c r="F33" i="5"/>
  <c r="E34" i="5" s="1"/>
  <c r="F34" i="5" l="1"/>
  <c r="H35" i="5" s="1"/>
  <c r="I35" i="5" s="1"/>
  <c r="G34" i="5"/>
  <c r="H34" i="5"/>
  <c r="I34" i="5" s="1"/>
  <c r="E35" i="5" l="1"/>
  <c r="F35" i="5" s="1"/>
  <c r="E36" i="5" s="1"/>
  <c r="G35" i="5" l="1"/>
  <c r="F36" i="5"/>
  <c r="H37" i="5" s="1"/>
  <c r="I37" i="5" s="1"/>
  <c r="G36" i="5"/>
  <c r="H36" i="5"/>
  <c r="I36" i="5" s="1"/>
  <c r="E37" i="5" l="1"/>
  <c r="G37" i="5" s="1"/>
  <c r="F37" i="5" l="1"/>
  <c r="E38" i="5" s="1"/>
  <c r="F38" i="5" s="1"/>
  <c r="H39" i="5" s="1"/>
  <c r="I39" i="5" s="1"/>
  <c r="H38" i="5" l="1"/>
  <c r="I38" i="5" s="1"/>
  <c r="G38" i="5"/>
  <c r="E39" i="5"/>
  <c r="G39" i="5" s="1"/>
  <c r="F39" i="5" l="1"/>
  <c r="E40" i="5" s="1"/>
  <c r="G40" i="5" s="1"/>
  <c r="H40" i="5" l="1"/>
  <c r="I40" i="5" s="1"/>
  <c r="F40" i="5"/>
  <c r="H41" i="5" s="1"/>
  <c r="I41" i="5" s="1"/>
  <c r="E41" i="5" l="1"/>
  <c r="G41" i="5" s="1"/>
  <c r="F41" i="5" l="1"/>
  <c r="H42" i="5" s="1"/>
  <c r="I42" i="5" s="1"/>
  <c r="E42" i="5" l="1"/>
  <c r="G42" i="5" s="1"/>
  <c r="F42" i="5"/>
  <c r="H43" i="5" s="1"/>
  <c r="I43" i="5" s="1"/>
  <c r="E43" i="5" l="1"/>
  <c r="F43" i="5" s="1"/>
  <c r="H44" i="5" s="1"/>
  <c r="I44" i="5" s="1"/>
  <c r="G43" i="5" l="1"/>
  <c r="E44" i="5"/>
  <c r="G44" i="5" s="1"/>
  <c r="F44" i="5" l="1"/>
  <c r="E45" i="5" s="1"/>
  <c r="G45" i="5" s="1"/>
  <c r="H45" i="5" l="1"/>
  <c r="I45" i="5" s="1"/>
  <c r="F45" i="5"/>
  <c r="H46" i="5" s="1"/>
  <c r="I46" i="5" s="1"/>
  <c r="E46" i="5" l="1"/>
  <c r="G46" i="5" s="1"/>
  <c r="F46" i="5" l="1"/>
  <c r="H47" i="5" s="1"/>
  <c r="I47" i="5" s="1"/>
  <c r="E47" i="5" l="1"/>
  <c r="F47" i="5" l="1"/>
  <c r="H48" i="5" s="1"/>
  <c r="I48" i="5" s="1"/>
  <c r="G47" i="5"/>
  <c r="E48" i="5" l="1"/>
  <c r="G48" i="5" l="1"/>
  <c r="F48" i="5"/>
  <c r="H49" i="5" s="1"/>
  <c r="I49" i="5" s="1"/>
  <c r="E49" i="5" l="1"/>
  <c r="G49" i="5" l="1"/>
  <c r="F49" i="5"/>
  <c r="H50" i="5" s="1"/>
  <c r="I50" i="5" s="1"/>
  <c r="E50" i="5" l="1"/>
  <c r="G50" i="5" s="1"/>
  <c r="F50" i="5" l="1"/>
  <c r="H51" i="5" l="1"/>
  <c r="I51" i="5" s="1"/>
  <c r="E51" i="5"/>
  <c r="F51" i="5" l="1"/>
  <c r="H52" i="5" s="1"/>
  <c r="I52" i="5" s="1"/>
  <c r="G51" i="5"/>
  <c r="E52" i="5" l="1"/>
  <c r="F52" i="5" l="1"/>
  <c r="E53" i="5" s="1"/>
  <c r="G52" i="5"/>
  <c r="G53" i="5" l="1"/>
  <c r="F53" i="5"/>
  <c r="H54" i="5" s="1"/>
  <c r="I54" i="5" s="1"/>
  <c r="E54" i="5"/>
  <c r="H53" i="5"/>
  <c r="I53" i="5" s="1"/>
  <c r="F54" i="5" l="1"/>
  <c r="E55" i="5" s="1"/>
  <c r="G54" i="5"/>
  <c r="F55" i="5" l="1"/>
  <c r="H56" i="5" s="1"/>
  <c r="I56" i="5" s="1"/>
  <c r="G55" i="5"/>
  <c r="H55" i="5"/>
  <c r="I55" i="5" s="1"/>
  <c r="E56" i="5" l="1"/>
  <c r="F56" i="5" l="1"/>
  <c r="E57" i="5" s="1"/>
  <c r="G56" i="5"/>
  <c r="H57" i="5" l="1"/>
  <c r="I57" i="5" s="1"/>
  <c r="G57" i="5"/>
  <c r="F57" i="5"/>
  <c r="E58" i="5" s="1"/>
  <c r="F58" i="5" l="1"/>
  <c r="E59" i="5" s="1"/>
  <c r="G58" i="5"/>
  <c r="H58" i="5"/>
  <c r="I58" i="5" s="1"/>
  <c r="H59" i="5" l="1"/>
  <c r="I59" i="5" s="1"/>
  <c r="G59" i="5"/>
  <c r="F59" i="5"/>
  <c r="E60" i="5" s="1"/>
  <c r="F60" i="5" l="1"/>
  <c r="H61" i="5" s="1"/>
  <c r="I61" i="5" s="1"/>
  <c r="G60" i="5"/>
  <c r="H60" i="5"/>
  <c r="I60" i="5" s="1"/>
  <c r="E61" i="5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F61" i="5" l="1"/>
  <c r="E62" i="5" s="1"/>
  <c r="G61" i="5"/>
  <c r="I69" i="4"/>
  <c r="H69" i="4"/>
  <c r="G69" i="4"/>
  <c r="F69" i="4"/>
  <c r="E69" i="4"/>
  <c r="D6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8" i="4"/>
  <c r="H68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7" i="4"/>
  <c r="G6" i="4"/>
  <c r="G68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F6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4" i="4"/>
  <c r="E68" i="4"/>
  <c r="E65" i="4"/>
  <c r="E66" i="4"/>
  <c r="E6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G62" i="5" l="1"/>
  <c r="F62" i="5"/>
  <c r="H63" i="5" s="1"/>
  <c r="I63" i="5" s="1"/>
  <c r="H62" i="5"/>
  <c r="I62" i="5" s="1"/>
  <c r="I74" i="3"/>
  <c r="H74" i="3"/>
  <c r="G74" i="3"/>
  <c r="I73" i="3"/>
  <c r="H73" i="3"/>
  <c r="G73" i="3"/>
  <c r="I72" i="3"/>
  <c r="H72" i="3"/>
  <c r="G72" i="3"/>
  <c r="R15" i="3"/>
  <c r="T5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T6" i="3"/>
  <c r="L7" i="3"/>
  <c r="M7" i="3"/>
  <c r="N7" i="3"/>
  <c r="O7" i="3"/>
  <c r="P7" i="3"/>
  <c r="Q7" i="3"/>
  <c r="R7" i="3"/>
  <c r="S7" i="3"/>
  <c r="T7" i="3"/>
  <c r="L8" i="3"/>
  <c r="M8" i="3"/>
  <c r="N8" i="3"/>
  <c r="O8" i="3"/>
  <c r="P8" i="3"/>
  <c r="Q8" i="3"/>
  <c r="R8" i="3"/>
  <c r="S8" i="3"/>
  <c r="T8" i="3"/>
  <c r="L9" i="3"/>
  <c r="M9" i="3"/>
  <c r="N9" i="3"/>
  <c r="O9" i="3"/>
  <c r="P9" i="3"/>
  <c r="Q9" i="3"/>
  <c r="R9" i="3"/>
  <c r="S9" i="3"/>
  <c r="T9" i="3"/>
  <c r="L10" i="3"/>
  <c r="M10" i="3"/>
  <c r="N10" i="3"/>
  <c r="O10" i="3"/>
  <c r="P10" i="3"/>
  <c r="Q10" i="3"/>
  <c r="R10" i="3"/>
  <c r="S10" i="3"/>
  <c r="T10" i="3"/>
  <c r="L11" i="3"/>
  <c r="M11" i="3"/>
  <c r="N11" i="3"/>
  <c r="O11" i="3"/>
  <c r="P11" i="3"/>
  <c r="Q11" i="3"/>
  <c r="R11" i="3"/>
  <c r="S11" i="3"/>
  <c r="T11" i="3"/>
  <c r="L12" i="3"/>
  <c r="M12" i="3"/>
  <c r="N12" i="3"/>
  <c r="O12" i="3"/>
  <c r="P12" i="3"/>
  <c r="Q12" i="3"/>
  <c r="R12" i="3"/>
  <c r="S12" i="3"/>
  <c r="T12" i="3"/>
  <c r="L13" i="3"/>
  <c r="M13" i="3"/>
  <c r="N13" i="3"/>
  <c r="O13" i="3"/>
  <c r="P13" i="3"/>
  <c r="Q13" i="3"/>
  <c r="R13" i="3"/>
  <c r="S13" i="3"/>
  <c r="T13" i="3"/>
  <c r="L14" i="3"/>
  <c r="M14" i="3"/>
  <c r="N14" i="3"/>
  <c r="O14" i="3"/>
  <c r="P14" i="3"/>
  <c r="Q14" i="3"/>
  <c r="R14" i="3"/>
  <c r="S14" i="3"/>
  <c r="T14" i="3"/>
  <c r="L15" i="3"/>
  <c r="M15" i="3"/>
  <c r="N15" i="3"/>
  <c r="O15" i="3"/>
  <c r="P15" i="3"/>
  <c r="Q15" i="3"/>
  <c r="S15" i="3"/>
  <c r="T15" i="3"/>
  <c r="L16" i="3"/>
  <c r="M16" i="3"/>
  <c r="N16" i="3"/>
  <c r="O16" i="3"/>
  <c r="P16" i="3"/>
  <c r="Q16" i="3"/>
  <c r="R16" i="3"/>
  <c r="S16" i="3"/>
  <c r="T16" i="3"/>
  <c r="L17" i="3"/>
  <c r="M17" i="3"/>
  <c r="N17" i="3"/>
  <c r="O17" i="3"/>
  <c r="P17" i="3"/>
  <c r="Q17" i="3"/>
  <c r="R17" i="3"/>
  <c r="S17" i="3"/>
  <c r="T17" i="3"/>
  <c r="L18" i="3"/>
  <c r="M18" i="3"/>
  <c r="N18" i="3"/>
  <c r="O18" i="3"/>
  <c r="P18" i="3"/>
  <c r="Q18" i="3"/>
  <c r="R18" i="3"/>
  <c r="S18" i="3"/>
  <c r="T18" i="3"/>
  <c r="L19" i="3"/>
  <c r="M19" i="3"/>
  <c r="N19" i="3"/>
  <c r="O19" i="3"/>
  <c r="P19" i="3"/>
  <c r="Q19" i="3"/>
  <c r="R19" i="3"/>
  <c r="S19" i="3"/>
  <c r="T19" i="3"/>
  <c r="L20" i="3"/>
  <c r="M20" i="3"/>
  <c r="N20" i="3"/>
  <c r="O20" i="3"/>
  <c r="P20" i="3"/>
  <c r="Q20" i="3"/>
  <c r="R20" i="3"/>
  <c r="S20" i="3"/>
  <c r="T20" i="3"/>
  <c r="L21" i="3"/>
  <c r="M21" i="3"/>
  <c r="N21" i="3"/>
  <c r="O21" i="3"/>
  <c r="P21" i="3"/>
  <c r="Q21" i="3"/>
  <c r="R21" i="3"/>
  <c r="S21" i="3"/>
  <c r="T21" i="3"/>
  <c r="L22" i="3"/>
  <c r="M22" i="3"/>
  <c r="N22" i="3"/>
  <c r="O22" i="3"/>
  <c r="P22" i="3"/>
  <c r="Q22" i="3"/>
  <c r="R22" i="3"/>
  <c r="S22" i="3"/>
  <c r="T22" i="3"/>
  <c r="L23" i="3"/>
  <c r="M23" i="3"/>
  <c r="N23" i="3"/>
  <c r="O23" i="3"/>
  <c r="P23" i="3"/>
  <c r="Q23" i="3"/>
  <c r="R23" i="3"/>
  <c r="S23" i="3"/>
  <c r="T23" i="3"/>
  <c r="L24" i="3"/>
  <c r="M24" i="3"/>
  <c r="N24" i="3"/>
  <c r="O24" i="3"/>
  <c r="P24" i="3"/>
  <c r="Q24" i="3"/>
  <c r="R24" i="3"/>
  <c r="S24" i="3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L27" i="3"/>
  <c r="M27" i="3"/>
  <c r="N27" i="3"/>
  <c r="O27" i="3"/>
  <c r="P27" i="3"/>
  <c r="Q27" i="3"/>
  <c r="R27" i="3"/>
  <c r="S27" i="3"/>
  <c r="T27" i="3"/>
  <c r="L28" i="3"/>
  <c r="M28" i="3"/>
  <c r="N28" i="3"/>
  <c r="O28" i="3"/>
  <c r="P28" i="3"/>
  <c r="Q28" i="3"/>
  <c r="R28" i="3"/>
  <c r="S28" i="3"/>
  <c r="T28" i="3"/>
  <c r="L29" i="3"/>
  <c r="M29" i="3"/>
  <c r="N29" i="3"/>
  <c r="O29" i="3"/>
  <c r="P29" i="3"/>
  <c r="Q29" i="3"/>
  <c r="R29" i="3"/>
  <c r="S29" i="3"/>
  <c r="T29" i="3"/>
  <c r="L30" i="3"/>
  <c r="M30" i="3"/>
  <c r="N30" i="3"/>
  <c r="O30" i="3"/>
  <c r="P30" i="3"/>
  <c r="Q30" i="3"/>
  <c r="R30" i="3"/>
  <c r="S30" i="3"/>
  <c r="T30" i="3"/>
  <c r="L31" i="3"/>
  <c r="M31" i="3"/>
  <c r="N31" i="3"/>
  <c r="O31" i="3"/>
  <c r="P31" i="3"/>
  <c r="Q31" i="3"/>
  <c r="R31" i="3"/>
  <c r="S31" i="3"/>
  <c r="T31" i="3"/>
  <c r="L32" i="3"/>
  <c r="M32" i="3"/>
  <c r="N32" i="3"/>
  <c r="O32" i="3"/>
  <c r="P32" i="3"/>
  <c r="Q32" i="3"/>
  <c r="R32" i="3"/>
  <c r="S32" i="3"/>
  <c r="T32" i="3"/>
  <c r="L33" i="3"/>
  <c r="M33" i="3"/>
  <c r="N33" i="3"/>
  <c r="O33" i="3"/>
  <c r="P33" i="3"/>
  <c r="Q33" i="3"/>
  <c r="R33" i="3"/>
  <c r="S33" i="3"/>
  <c r="T33" i="3"/>
  <c r="L34" i="3"/>
  <c r="M34" i="3"/>
  <c r="N34" i="3"/>
  <c r="O34" i="3"/>
  <c r="P34" i="3"/>
  <c r="Q34" i="3"/>
  <c r="R34" i="3"/>
  <c r="S34" i="3"/>
  <c r="T34" i="3"/>
  <c r="L35" i="3"/>
  <c r="M35" i="3"/>
  <c r="N35" i="3"/>
  <c r="O35" i="3"/>
  <c r="P35" i="3"/>
  <c r="Q35" i="3"/>
  <c r="R35" i="3"/>
  <c r="S35" i="3"/>
  <c r="T35" i="3"/>
  <c r="L36" i="3"/>
  <c r="M36" i="3"/>
  <c r="N36" i="3"/>
  <c r="O36" i="3"/>
  <c r="P36" i="3"/>
  <c r="Q36" i="3"/>
  <c r="R36" i="3"/>
  <c r="S36" i="3"/>
  <c r="T36" i="3"/>
  <c r="L37" i="3"/>
  <c r="M37" i="3"/>
  <c r="N37" i="3"/>
  <c r="O37" i="3"/>
  <c r="P37" i="3"/>
  <c r="Q37" i="3"/>
  <c r="R37" i="3"/>
  <c r="S37" i="3"/>
  <c r="T37" i="3"/>
  <c r="L38" i="3"/>
  <c r="M38" i="3"/>
  <c r="N38" i="3"/>
  <c r="O38" i="3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L51" i="3"/>
  <c r="M51" i="3"/>
  <c r="N51" i="3"/>
  <c r="O51" i="3"/>
  <c r="P51" i="3"/>
  <c r="Q51" i="3"/>
  <c r="R51" i="3"/>
  <c r="S51" i="3"/>
  <c r="T51" i="3"/>
  <c r="L52" i="3"/>
  <c r="M52" i="3"/>
  <c r="N52" i="3"/>
  <c r="O52" i="3"/>
  <c r="P52" i="3"/>
  <c r="Q52" i="3"/>
  <c r="R52" i="3"/>
  <c r="S52" i="3"/>
  <c r="T52" i="3"/>
  <c r="L53" i="3"/>
  <c r="M53" i="3"/>
  <c r="N53" i="3"/>
  <c r="O53" i="3"/>
  <c r="P53" i="3"/>
  <c r="Q53" i="3"/>
  <c r="R53" i="3"/>
  <c r="S53" i="3"/>
  <c r="T53" i="3"/>
  <c r="L54" i="3"/>
  <c r="M54" i="3"/>
  <c r="N54" i="3"/>
  <c r="O54" i="3"/>
  <c r="P54" i="3"/>
  <c r="Q54" i="3"/>
  <c r="R54" i="3"/>
  <c r="S54" i="3"/>
  <c r="T54" i="3"/>
  <c r="L55" i="3"/>
  <c r="M55" i="3"/>
  <c r="N55" i="3"/>
  <c r="O55" i="3"/>
  <c r="P55" i="3"/>
  <c r="Q55" i="3"/>
  <c r="R55" i="3"/>
  <c r="S55" i="3"/>
  <c r="T55" i="3"/>
  <c r="L56" i="3"/>
  <c r="M56" i="3"/>
  <c r="N56" i="3"/>
  <c r="O56" i="3"/>
  <c r="P56" i="3"/>
  <c r="Q56" i="3"/>
  <c r="R56" i="3"/>
  <c r="S56" i="3"/>
  <c r="T56" i="3"/>
  <c r="L57" i="3"/>
  <c r="M57" i="3"/>
  <c r="N57" i="3"/>
  <c r="O57" i="3"/>
  <c r="P57" i="3"/>
  <c r="Q57" i="3"/>
  <c r="R57" i="3"/>
  <c r="S57" i="3"/>
  <c r="T57" i="3"/>
  <c r="L58" i="3"/>
  <c r="M58" i="3"/>
  <c r="N58" i="3"/>
  <c r="O58" i="3"/>
  <c r="P58" i="3"/>
  <c r="Q58" i="3"/>
  <c r="R58" i="3"/>
  <c r="S58" i="3"/>
  <c r="T58" i="3"/>
  <c r="L59" i="3"/>
  <c r="M59" i="3"/>
  <c r="N59" i="3"/>
  <c r="O59" i="3"/>
  <c r="P59" i="3"/>
  <c r="Q59" i="3"/>
  <c r="R59" i="3"/>
  <c r="S59" i="3"/>
  <c r="T59" i="3"/>
  <c r="L60" i="3"/>
  <c r="M60" i="3"/>
  <c r="N60" i="3"/>
  <c r="O60" i="3"/>
  <c r="P60" i="3"/>
  <c r="Q60" i="3"/>
  <c r="R60" i="3"/>
  <c r="S60" i="3"/>
  <c r="T60" i="3"/>
  <c r="L61" i="3"/>
  <c r="M61" i="3"/>
  <c r="N61" i="3"/>
  <c r="O61" i="3"/>
  <c r="P61" i="3"/>
  <c r="Q61" i="3"/>
  <c r="R61" i="3"/>
  <c r="S61" i="3"/>
  <c r="T61" i="3"/>
  <c r="L62" i="3"/>
  <c r="M62" i="3"/>
  <c r="N62" i="3"/>
  <c r="O62" i="3"/>
  <c r="P62" i="3"/>
  <c r="Q62" i="3"/>
  <c r="R62" i="3"/>
  <c r="S62" i="3"/>
  <c r="T62" i="3"/>
  <c r="L63" i="3"/>
  <c r="M63" i="3"/>
  <c r="N63" i="3"/>
  <c r="O63" i="3"/>
  <c r="P63" i="3"/>
  <c r="Q63" i="3"/>
  <c r="R63" i="3"/>
  <c r="S63" i="3"/>
  <c r="T63" i="3"/>
  <c r="L64" i="3"/>
  <c r="M64" i="3"/>
  <c r="N64" i="3"/>
  <c r="O64" i="3"/>
  <c r="P64" i="3"/>
  <c r="Q64" i="3"/>
  <c r="R64" i="3"/>
  <c r="S64" i="3"/>
  <c r="T64" i="3"/>
  <c r="L65" i="3"/>
  <c r="M65" i="3"/>
  <c r="N65" i="3"/>
  <c r="O65" i="3"/>
  <c r="P65" i="3"/>
  <c r="Q65" i="3"/>
  <c r="R65" i="3"/>
  <c r="S65" i="3"/>
  <c r="T65" i="3"/>
  <c r="L66" i="3"/>
  <c r="M66" i="3"/>
  <c r="N66" i="3"/>
  <c r="O66" i="3"/>
  <c r="P66" i="3"/>
  <c r="Q66" i="3"/>
  <c r="R66" i="3"/>
  <c r="S66" i="3"/>
  <c r="T66" i="3"/>
  <c r="T4" i="3"/>
  <c r="S4" i="3"/>
  <c r="R4" i="3"/>
  <c r="Q4" i="3"/>
  <c r="P4" i="3"/>
  <c r="O4" i="3"/>
  <c r="N4" i="3"/>
  <c r="L4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4" i="2"/>
  <c r="Q41" i="2"/>
  <c r="R41" i="2"/>
  <c r="P41" i="2"/>
  <c r="E6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2" i="2"/>
  <c r="Q17" i="2"/>
  <c r="R17" i="2"/>
  <c r="P17" i="2"/>
  <c r="D69" i="2"/>
  <c r="A70" i="2"/>
  <c r="A68" i="2"/>
  <c r="A69" i="2"/>
  <c r="AH12" i="2"/>
  <c r="AH11" i="2"/>
  <c r="AH10" i="2"/>
  <c r="AH9" i="2"/>
  <c r="E63" i="5" l="1"/>
  <c r="AH13" i="2"/>
  <c r="AH15" i="2" s="1"/>
  <c r="F66" i="2"/>
  <c r="F4" i="2"/>
  <c r="F5" i="2"/>
  <c r="F6" i="2"/>
  <c r="F7" i="2"/>
  <c r="F8" i="2"/>
  <c r="F9" i="2"/>
  <c r="F10" i="2"/>
  <c r="F11" i="2"/>
  <c r="F12" i="2"/>
  <c r="F13" i="2"/>
  <c r="F14" i="2"/>
  <c r="G15" i="2" s="1"/>
  <c r="H15" i="2" s="1"/>
  <c r="F15" i="2"/>
  <c r="F16" i="2"/>
  <c r="F17" i="2"/>
  <c r="F18" i="2"/>
  <c r="G19" i="2" s="1"/>
  <c r="H19" i="2" s="1"/>
  <c r="F19" i="2"/>
  <c r="F20" i="2"/>
  <c r="G21" i="2" s="1"/>
  <c r="H21" i="2" s="1"/>
  <c r="F21" i="2"/>
  <c r="F22" i="2"/>
  <c r="G23" i="2" s="1"/>
  <c r="H23" i="2" s="1"/>
  <c r="F23" i="2"/>
  <c r="F24" i="2"/>
  <c r="G25" i="2" s="1"/>
  <c r="H25" i="2" s="1"/>
  <c r="F25" i="2"/>
  <c r="F26" i="2"/>
  <c r="G27" i="2" s="1"/>
  <c r="H27" i="2" s="1"/>
  <c r="F27" i="2"/>
  <c r="F28" i="2"/>
  <c r="G29" i="2" s="1"/>
  <c r="H29" i="2" s="1"/>
  <c r="F29" i="2"/>
  <c r="F30" i="2"/>
  <c r="G31" i="2" s="1"/>
  <c r="H31" i="2" s="1"/>
  <c r="F31" i="2"/>
  <c r="F32" i="2"/>
  <c r="G33" i="2" s="1"/>
  <c r="H33" i="2" s="1"/>
  <c r="F33" i="2"/>
  <c r="F34" i="2"/>
  <c r="G35" i="2" s="1"/>
  <c r="H35" i="2" s="1"/>
  <c r="F35" i="2"/>
  <c r="F36" i="2"/>
  <c r="G37" i="2" s="1"/>
  <c r="H37" i="2" s="1"/>
  <c r="F37" i="2"/>
  <c r="F38" i="2"/>
  <c r="G39" i="2" s="1"/>
  <c r="H39" i="2" s="1"/>
  <c r="F39" i="2"/>
  <c r="F40" i="2"/>
  <c r="G41" i="2" s="1"/>
  <c r="H41" i="2" s="1"/>
  <c r="F41" i="2"/>
  <c r="F42" i="2"/>
  <c r="G43" i="2" s="1"/>
  <c r="H43" i="2" s="1"/>
  <c r="F43" i="2"/>
  <c r="F44" i="2"/>
  <c r="G45" i="2" s="1"/>
  <c r="H45" i="2" s="1"/>
  <c r="F45" i="2"/>
  <c r="F46" i="2"/>
  <c r="G47" i="2" s="1"/>
  <c r="H47" i="2" s="1"/>
  <c r="F47" i="2"/>
  <c r="F48" i="2"/>
  <c r="G49" i="2" s="1"/>
  <c r="H49" i="2" s="1"/>
  <c r="F49" i="2"/>
  <c r="F50" i="2"/>
  <c r="G51" i="2" s="1"/>
  <c r="H51" i="2" s="1"/>
  <c r="F51" i="2"/>
  <c r="F52" i="2"/>
  <c r="G53" i="2" s="1"/>
  <c r="H53" i="2" s="1"/>
  <c r="F53" i="2"/>
  <c r="F54" i="2"/>
  <c r="G55" i="2" s="1"/>
  <c r="H55" i="2" s="1"/>
  <c r="F55" i="2"/>
  <c r="F56" i="2"/>
  <c r="G57" i="2" s="1"/>
  <c r="H57" i="2" s="1"/>
  <c r="F57" i="2"/>
  <c r="F58" i="2"/>
  <c r="G59" i="2" s="1"/>
  <c r="H59" i="2" s="1"/>
  <c r="F59" i="2"/>
  <c r="F60" i="2"/>
  <c r="G61" i="2" s="1"/>
  <c r="H61" i="2" s="1"/>
  <c r="F61" i="2"/>
  <c r="F62" i="2"/>
  <c r="G63" i="2" s="1"/>
  <c r="H63" i="2" s="1"/>
  <c r="F63" i="2"/>
  <c r="F64" i="2"/>
  <c r="G65" i="2" s="1"/>
  <c r="H65" i="2" s="1"/>
  <c r="F65" i="2"/>
  <c r="G66" i="2" s="1"/>
  <c r="H66" i="2" s="1"/>
  <c r="F3" i="2"/>
  <c r="G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3" i="1"/>
  <c r="F63" i="5" l="1"/>
  <c r="E64" i="5" s="1"/>
  <c r="G63" i="5"/>
  <c r="AI9" i="2"/>
  <c r="AI10" i="2"/>
  <c r="AI11" i="2"/>
  <c r="AI12" i="2"/>
  <c r="G17" i="2"/>
  <c r="H17" i="2" s="1"/>
  <c r="G5" i="2"/>
  <c r="H5" i="2" s="1"/>
  <c r="G64" i="2"/>
  <c r="H64" i="2" s="1"/>
  <c r="G60" i="2"/>
  <c r="H60" i="2" s="1"/>
  <c r="G56" i="2"/>
  <c r="H56" i="2" s="1"/>
  <c r="G52" i="2"/>
  <c r="H52" i="2" s="1"/>
  <c r="G48" i="2"/>
  <c r="H48" i="2" s="1"/>
  <c r="G44" i="2"/>
  <c r="H44" i="2" s="1"/>
  <c r="G40" i="2"/>
  <c r="H40" i="2" s="1"/>
  <c r="G36" i="2"/>
  <c r="H36" i="2" s="1"/>
  <c r="G32" i="2"/>
  <c r="H32" i="2" s="1"/>
  <c r="G28" i="2"/>
  <c r="H28" i="2" s="1"/>
  <c r="G24" i="2"/>
  <c r="H24" i="2" s="1"/>
  <c r="G20" i="2"/>
  <c r="H20" i="2" s="1"/>
  <c r="G16" i="2"/>
  <c r="H16" i="2" s="1"/>
  <c r="G6" i="2"/>
  <c r="H6" i="2" s="1"/>
  <c r="G58" i="2"/>
  <c r="H58" i="2" s="1"/>
  <c r="G50" i="2"/>
  <c r="H50" i="2" s="1"/>
  <c r="G42" i="2"/>
  <c r="H42" i="2" s="1"/>
  <c r="G34" i="2"/>
  <c r="H34" i="2" s="1"/>
  <c r="G26" i="2"/>
  <c r="H26" i="2" s="1"/>
  <c r="G22" i="2"/>
  <c r="H22" i="2" s="1"/>
  <c r="G18" i="2"/>
  <c r="H18" i="2" s="1"/>
  <c r="G62" i="2"/>
  <c r="H62" i="2" s="1"/>
  <c r="G54" i="2"/>
  <c r="H54" i="2" s="1"/>
  <c r="G46" i="2"/>
  <c r="H46" i="2" s="1"/>
  <c r="G38" i="2"/>
  <c r="H38" i="2" s="1"/>
  <c r="G30" i="2"/>
  <c r="H30" i="2" s="1"/>
  <c r="G13" i="2"/>
  <c r="H13" i="2" s="1"/>
  <c r="G9" i="2"/>
  <c r="H9" i="2" s="1"/>
  <c r="G12" i="2"/>
  <c r="H12" i="2" s="1"/>
  <c r="G8" i="2"/>
  <c r="H8" i="2" s="1"/>
  <c r="G14" i="2"/>
  <c r="H14" i="2" s="1"/>
  <c r="G10" i="2"/>
  <c r="H10" i="2" s="1"/>
  <c r="G7" i="2"/>
  <c r="H7" i="2" s="1"/>
  <c r="G11" i="2"/>
  <c r="H11" i="2" s="1"/>
  <c r="H64" i="5" l="1"/>
  <c r="I64" i="5" s="1"/>
  <c r="F64" i="5"/>
  <c r="H65" i="5" s="1"/>
  <c r="I65" i="5" s="1"/>
  <c r="G64" i="5"/>
  <c r="E65" i="5"/>
  <c r="AI13" i="2"/>
  <c r="G65" i="5" l="1"/>
  <c r="F65" i="5"/>
  <c r="E66" i="5" s="1"/>
  <c r="J3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H66" i="5" l="1"/>
  <c r="I66" i="5" s="1"/>
  <c r="F66" i="5"/>
  <c r="H67" i="5" s="1"/>
  <c r="I67" i="5" s="1"/>
  <c r="G66" i="5"/>
  <c r="E67" i="5"/>
  <c r="G67" i="5" l="1"/>
  <c r="F67" i="5"/>
  <c r="H68" i="5" s="1"/>
  <c r="I68" i="5" s="1"/>
  <c r="J1" i="5" s="1"/>
  <c r="E68" i="5" l="1"/>
  <c r="F68" i="5" l="1"/>
  <c r="G68" i="5"/>
</calcChain>
</file>

<file path=xl/sharedStrings.xml><?xml version="1.0" encoding="utf-8"?>
<sst xmlns="http://schemas.openxmlformats.org/spreadsheetml/2006/main" count="574" uniqueCount="103">
  <si>
    <t>année</t>
  </si>
  <si>
    <t>trimestre</t>
  </si>
  <si>
    <t>T1</t>
  </si>
  <si>
    <t>T2</t>
  </si>
  <si>
    <t>T3</t>
  </si>
  <si>
    <t>T4</t>
  </si>
  <si>
    <t>série trim  880 (y)</t>
  </si>
  <si>
    <t>Test Buys-Ballot</t>
  </si>
  <si>
    <t>annual y</t>
  </si>
  <si>
    <t>Previsions</t>
  </si>
  <si>
    <t>ecart-type y</t>
  </si>
  <si>
    <t>cor</t>
  </si>
  <si>
    <t xml:space="preserve">on choisit ainsi le </t>
  </si>
  <si>
    <t xml:space="preserve">Ainsi il y a corrélation </t>
  </si>
  <si>
    <t>entre les deux séries,</t>
  </si>
  <si>
    <t>modèle multiplicatif.</t>
  </si>
  <si>
    <t>Cor</t>
  </si>
  <si>
    <t>t</t>
  </si>
  <si>
    <t>MM(4)</t>
  </si>
  <si>
    <t>MMC(4)</t>
  </si>
  <si>
    <t>CompSais &amp; Resi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</si>
  <si>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</si>
  <si>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</si>
  <si>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</si>
  <si>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</si>
  <si>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</si>
  <si>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</si>
  <si>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</si>
  <si>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</si>
  <si>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</si>
  <si>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</si>
  <si>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</si>
  <si>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</si>
  <si>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</si>
  <si>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</si>
  <si>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</si>
  <si>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</si>
  <si>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</si>
  <si>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Mediane</t>
  </si>
  <si>
    <t>Adjust</t>
  </si>
  <si>
    <t>T/Année</t>
  </si>
  <si>
    <t>CompSai Ajus</t>
  </si>
  <si>
    <t>Calcul de la composante saisonniere ajustee en prennant en compte l'hypothese de conservation des aires.</t>
  </si>
  <si>
    <t>Tend Lin</t>
  </si>
  <si>
    <t>Tend quad</t>
  </si>
  <si>
    <t>Tend Expo</t>
  </si>
  <si>
    <t>Calcul des parametres du modele lineaire:</t>
  </si>
  <si>
    <t>cov</t>
  </si>
  <si>
    <t>a0</t>
  </si>
  <si>
    <t>a1</t>
  </si>
  <si>
    <t>Parametres du modele quadratique.</t>
  </si>
  <si>
    <t>a2</t>
  </si>
  <si>
    <t>(Cette fois-ci je l'ai fait graphiquement).</t>
  </si>
  <si>
    <t>Calcul des parmetres du modele exponentiel:</t>
  </si>
  <si>
    <t>beta</t>
  </si>
  <si>
    <t>ln(y)</t>
  </si>
  <si>
    <t>alpha</t>
  </si>
  <si>
    <t>Model Lin</t>
  </si>
  <si>
    <t>Model quad</t>
  </si>
  <si>
    <t>Model Expo</t>
  </si>
  <si>
    <t>MAPE MQ</t>
  </si>
  <si>
    <t>MAPE MEX</t>
  </si>
  <si>
    <t>RMSE ML</t>
  </si>
  <si>
    <t>RMSE MQ</t>
  </si>
  <si>
    <t>RMSE MEX</t>
  </si>
  <si>
    <t>MAE ML</t>
  </si>
  <si>
    <t>MAE MQ</t>
  </si>
  <si>
    <t>MAE MEX</t>
  </si>
  <si>
    <t>MAPE ML</t>
  </si>
  <si>
    <t>RMSE</t>
  </si>
  <si>
    <t>MAE</t>
  </si>
  <si>
    <t>MAPE</t>
  </si>
  <si>
    <t>Modèle linéaire</t>
  </si>
  <si>
    <t>Modèle Quadratique</t>
  </si>
  <si>
    <t>Modèle exponentiel</t>
  </si>
  <si>
    <t>Critères/Modèle</t>
  </si>
  <si>
    <t>série trim  880 (Xt)</t>
  </si>
  <si>
    <t>(1-B)Xt</t>
  </si>
  <si>
    <t>(1-B)²Xt</t>
  </si>
  <si>
    <r>
      <t>(1-B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)Xt</t>
    </r>
  </si>
  <si>
    <r>
      <t>(1-B)(1-B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)Xt</t>
    </r>
  </si>
  <si>
    <r>
      <t>(1-B²)(1-B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)Xt</t>
    </r>
  </si>
  <si>
    <t>Variance</t>
  </si>
  <si>
    <r>
      <t>Puisque (1-B)(1-B</t>
    </r>
    <r>
      <rPr>
        <b/>
        <sz val="9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 xml:space="preserve">)Xt a la variance maximale, on va ajuster </t>
    </r>
  </si>
  <si>
    <t>la série en utilisant le modèle DA-M.</t>
  </si>
  <si>
    <t>delta</t>
  </si>
  <si>
    <t>phi</t>
  </si>
  <si>
    <t>St</t>
  </si>
  <si>
    <t>Tt</t>
  </si>
  <si>
    <t>It</t>
  </si>
  <si>
    <t>gamma</t>
  </si>
  <si>
    <t>Ft</t>
  </si>
  <si>
    <t>S2</t>
  </si>
  <si>
    <t>Initialisation</t>
  </si>
  <si>
    <t>Meilleurs parametres</t>
  </si>
  <si>
    <t>SPSS</t>
  </si>
  <si>
    <t>Naïve</t>
  </si>
  <si>
    <t>MAPE SPSS</t>
  </si>
  <si>
    <t xml:space="preserve">MAPE Naïve </t>
  </si>
  <si>
    <t>DA-M</t>
  </si>
  <si>
    <t>Modele quadratique</t>
  </si>
  <si>
    <t>MAPE Modelquad</t>
  </si>
  <si>
    <t>MAPE DA-M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</si>
</sst>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2" fillId="0" borderId="0" xfId="1"/>
    <xf numFmtId="0" fontId="2" fillId="0" borderId="0" xfId="1" applyFill="1"/>
    <xf numFmtId="0" fontId="4" fillId="2" borderId="0" xfId="0" applyFont="1" applyFill="1"/>
    <xf numFmtId="0" fontId="0" fillId="2" borderId="0" xfId="0" applyFill="1"/>
    <xf numFmtId="0" fontId="2" fillId="2" borderId="0" xfId="1" applyFill="1"/>
    <xf numFmtId="0" fontId="3" fillId="2" borderId="0" xfId="0" applyFont="1" applyFill="1"/>
    <xf numFmtId="0" fontId="0" fillId="3" borderId="0" xfId="0" applyFill="1"/>
    <xf numFmtId="0" fontId="4" fillId="4" borderId="0" xfId="0" applyFont="1" applyFill="1"/>
    <xf numFmtId="0" fontId="1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5" borderId="1" xfId="0" applyFont="1" applyFill="1" applyBorder="1"/>
    <xf numFmtId="0" fontId="0" fillId="0" borderId="1" xfId="0" applyFont="1" applyBorder="1"/>
    <xf numFmtId="0" fontId="0" fillId="4" borderId="0" xfId="0" applyFill="1"/>
    <xf numFmtId="0" fontId="2" fillId="4" borderId="0" xfId="1" applyFill="1"/>
    <xf numFmtId="0" fontId="3" fillId="6" borderId="0" xfId="0" applyFont="1" applyFill="1"/>
    <xf numFmtId="0" fontId="3" fillId="4" borderId="0" xfId="0" applyFont="1" applyFill="1"/>
    <xf numFmtId="0" fontId="3" fillId="7" borderId="0" xfId="0" applyFont="1" applyFill="1"/>
    <xf numFmtId="0" fontId="0" fillId="0" borderId="0" xfId="0" applyAlignment="1">
      <alignment horizontal="center" vertical="center"/>
    </xf>
    <xf numFmtId="0" fontId="6" fillId="0" borderId="0" xfId="0" applyFont="1"/>
    <xf numFmtId="0" fontId="4" fillId="0" borderId="0" xfId="0" applyFont="1" applyFill="1"/>
    <xf numFmtId="0" fontId="0" fillId="0" borderId="0" xfId="0" applyFill="1"/>
    <xf numFmtId="0" fontId="6" fillId="2" borderId="0" xfId="0" applyFont="1" applyFill="1"/>
    <xf numFmtId="164" fontId="8" fillId="0" borderId="2" xfId="2" applyNumberFormat="1" applyFont="1" applyBorder="1" applyAlignment="1">
      <alignment horizontal="right" vertical="top"/>
    </xf>
    <xf numFmtId="164" fontId="8" fillId="0" borderId="3" xfId="2" applyNumberFormat="1" applyFont="1" applyBorder="1" applyAlignment="1">
      <alignment horizontal="right" vertical="top"/>
    </xf>
  </cellXfs>
  <cellStyles count="3">
    <cellStyle name="Normal" xfId="0" builtinId="0"/>
    <cellStyle name="Normal 2" xfId="1" xr:uid="{926FF028-94ED-442D-86A5-491667CBCB91}"/>
    <cellStyle name="Normal_Sheet1" xfId="2" xr:uid="{1E75A972-D029-481E-9043-6069C172BE33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'T2'!$D$1</c:f>
              <c:strCache>
                <c:ptCount val="1"/>
                <c:pt idx="0">
                  <c:v>série trim  880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175153105861768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813735783027122"/>
                  <c:y val="0.25416265675123945"/>
                </c:manualLayout>
              </c:layout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'T2'!$A$2:$A$68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'T2'!$D$2:$D$68</c:f>
              <c:numCache>
                <c:formatCode>General</c:formatCode>
                <c:ptCount val="67"/>
                <c:pt idx="0">
                  <c:v>1549.5</c:v>
                </c:pt>
                <c:pt idx="1">
                  <c:v>1746.5</c:v>
                </c:pt>
                <c:pt idx="2">
                  <c:v>1869.5</c:v>
                </c:pt>
                <c:pt idx="3">
                  <c:v>1784</c:v>
                </c:pt>
                <c:pt idx="4">
                  <c:v>1795</c:v>
                </c:pt>
                <c:pt idx="5">
                  <c:v>1942.5</c:v>
                </c:pt>
                <c:pt idx="6">
                  <c:v>2100</c:v>
                </c:pt>
                <c:pt idx="7">
                  <c:v>2072.5</c:v>
                </c:pt>
                <c:pt idx="8">
                  <c:v>2075</c:v>
                </c:pt>
                <c:pt idx="9">
                  <c:v>2278</c:v>
                </c:pt>
                <c:pt idx="10">
                  <c:v>2451</c:v>
                </c:pt>
                <c:pt idx="11">
                  <c:v>2290.5</c:v>
                </c:pt>
                <c:pt idx="12">
                  <c:v>2388</c:v>
                </c:pt>
                <c:pt idx="13">
                  <c:v>2574.5</c:v>
                </c:pt>
                <c:pt idx="14">
                  <c:v>2939.5</c:v>
                </c:pt>
                <c:pt idx="15">
                  <c:v>2924</c:v>
                </c:pt>
                <c:pt idx="16">
                  <c:v>3087.5</c:v>
                </c:pt>
                <c:pt idx="17">
                  <c:v>3259.5</c:v>
                </c:pt>
                <c:pt idx="18">
                  <c:v>3474.5</c:v>
                </c:pt>
                <c:pt idx="19">
                  <c:v>3376</c:v>
                </c:pt>
                <c:pt idx="20">
                  <c:v>3496</c:v>
                </c:pt>
                <c:pt idx="21">
                  <c:v>3771.5</c:v>
                </c:pt>
                <c:pt idx="22">
                  <c:v>3743</c:v>
                </c:pt>
                <c:pt idx="23">
                  <c:v>3474.5</c:v>
                </c:pt>
                <c:pt idx="24">
                  <c:v>3405</c:v>
                </c:pt>
                <c:pt idx="25">
                  <c:v>3684.5</c:v>
                </c:pt>
                <c:pt idx="26">
                  <c:v>3804</c:v>
                </c:pt>
                <c:pt idx="27">
                  <c:v>3470.5</c:v>
                </c:pt>
                <c:pt idx="28">
                  <c:v>3453.5</c:v>
                </c:pt>
                <c:pt idx="29">
                  <c:v>3842</c:v>
                </c:pt>
                <c:pt idx="30">
                  <c:v>4156.5</c:v>
                </c:pt>
                <c:pt idx="31">
                  <c:v>4055</c:v>
                </c:pt>
                <c:pt idx="32">
                  <c:v>4133.5</c:v>
                </c:pt>
                <c:pt idx="33">
                  <c:v>4552</c:v>
                </c:pt>
                <c:pt idx="34">
                  <c:v>4588</c:v>
                </c:pt>
                <c:pt idx="35">
                  <c:v>4423.5</c:v>
                </c:pt>
                <c:pt idx="36">
                  <c:v>4462.5</c:v>
                </c:pt>
                <c:pt idx="37">
                  <c:v>4846</c:v>
                </c:pt>
                <c:pt idx="38">
                  <c:v>4869.5</c:v>
                </c:pt>
                <c:pt idx="39">
                  <c:v>4637</c:v>
                </c:pt>
                <c:pt idx="40">
                  <c:v>4841</c:v>
                </c:pt>
                <c:pt idx="41">
                  <c:v>5114.5</c:v>
                </c:pt>
                <c:pt idx="42">
                  <c:v>5374.5</c:v>
                </c:pt>
                <c:pt idx="43">
                  <c:v>5166.5</c:v>
                </c:pt>
                <c:pt idx="44">
                  <c:v>5236.5</c:v>
                </c:pt>
                <c:pt idx="45">
                  <c:v>5740.5</c:v>
                </c:pt>
                <c:pt idx="46">
                  <c:v>5992</c:v>
                </c:pt>
                <c:pt idx="47">
                  <c:v>5842</c:v>
                </c:pt>
                <c:pt idx="48">
                  <c:v>5844.5</c:v>
                </c:pt>
                <c:pt idx="49">
                  <c:v>6384.5</c:v>
                </c:pt>
                <c:pt idx="50">
                  <c:v>6487</c:v>
                </c:pt>
                <c:pt idx="51">
                  <c:v>6372</c:v>
                </c:pt>
                <c:pt idx="52">
                  <c:v>6583.5</c:v>
                </c:pt>
                <c:pt idx="53">
                  <c:v>6990</c:v>
                </c:pt>
                <c:pt idx="54">
                  <c:v>6874</c:v>
                </c:pt>
                <c:pt idx="55">
                  <c:v>6710</c:v>
                </c:pt>
                <c:pt idx="56">
                  <c:v>6924</c:v>
                </c:pt>
                <c:pt idx="57">
                  <c:v>7428.5</c:v>
                </c:pt>
                <c:pt idx="58">
                  <c:v>7415.5</c:v>
                </c:pt>
                <c:pt idx="59">
                  <c:v>7228.5</c:v>
                </c:pt>
                <c:pt idx="60">
                  <c:v>6734</c:v>
                </c:pt>
                <c:pt idx="61">
                  <c:v>7158.5</c:v>
                </c:pt>
                <c:pt idx="62">
                  <c:v>7192</c:v>
                </c:pt>
                <c:pt idx="63">
                  <c:v>7031</c:v>
                </c:pt>
                <c:pt idx="64">
                  <c:v>7186</c:v>
                </c:pt>
                <c:pt idx="65">
                  <c:v>7164.5</c:v>
                </c:pt>
                <c:pt idx="66">
                  <c:v>7370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E-4F46-8398-7BA4F49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08592"/>
        <c:axId val="442513184"/>
      </c:scatterChart>
      <c:valAx>
        <c:axId val="4425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13184"/>
        <c:crosses val="autoZero"/>
        <c:crossBetween val="midCat"/>
      </c:valAx>
      <c:valAx>
        <c:axId val="4425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18</xdr:row>
      <xdr:rowOff>4762</xdr:rowOff>
    </xdr:from>
    <xdr:to>
      <xdr:col>21</xdr:col>
      <xdr:colOff>161925</xdr:colOff>
      <xdr:row>32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14ADA-1570-4EB2-B10E-65CCA697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72A24-2EE9-408F-B7F1-6E171A3E9E0B}" name="Table1" displayName="Table1" ref="P8:AI13" totalsRowShown="0">
  <autoFilter ref="P8:AI13" xr:uid="{8D55D95D-EC9F-4705-A61C-3FA5A976F443}"/>
  <tableColumns count="20">
    <tableColumn id="1" xr3:uid="{B9E24665-0898-4732-A54A-8E9F05A68CAB}" name="T/Année"/>
    <tableColumn id="2" xr3:uid="{B07B2797-EF9D-4894-A5ED-F486961EDA52}" name="79"/>
    <tableColumn id="3" xr3:uid="{07EFFF6C-D7E0-4911-943E-703F77477166}" name="80"/>
    <tableColumn id="4" xr3:uid="{E2884CD1-43B8-4EF6-89D9-A40D0B94E124}" name="81"/>
    <tableColumn id="5" xr3:uid="{651FE9EC-F556-4BF3-BBBB-93CFB6C91814}" name="82"/>
    <tableColumn id="6" xr3:uid="{7ACEA35B-9A65-4290-8FC7-4168DEA2AB75}" name="83"/>
    <tableColumn id="7" xr3:uid="{663FAB5F-6475-4235-9155-BD9FB735DE32}" name="84"/>
    <tableColumn id="8" xr3:uid="{1121F700-800E-4E61-AEA6-C752F01D8242}" name="85"/>
    <tableColumn id="9" xr3:uid="{4562AB71-B42B-410B-9FEB-4381272AAF4F}" name="86"/>
    <tableColumn id="10" xr3:uid="{E78125AD-911B-48B7-AD98-71BC7CFF4EFC}" name="87"/>
    <tableColumn id="11" xr3:uid="{0A0EE6E3-7FB0-4288-BD2F-E7CE36427BEB}" name="88"/>
    <tableColumn id="12" xr3:uid="{EB8C4564-7CEC-4ED3-89EF-7E1CD9775B38}" name="89"/>
    <tableColumn id="13" xr3:uid="{D9117A3E-03CC-42B3-BD9E-5C7747E9458B}" name="90"/>
    <tableColumn id="14" xr3:uid="{18520886-F770-4D27-97B6-88D6E171B4D2}" name="91"/>
    <tableColumn id="15" xr3:uid="{FBBC4288-98CC-4AEF-A4FD-F74090CEF8A3}" name="92"/>
    <tableColumn id="16" xr3:uid="{9970F0A1-0EDB-4B89-B085-E567148B68A4}" name="93"/>
    <tableColumn id="17" xr3:uid="{352AEE9B-DA19-4481-9794-0C861F8DAD04}" name="94"/>
    <tableColumn id="18" xr3:uid="{52EE1CAC-EFB3-469E-9C9C-335C356BA077}" name="95"/>
    <tableColumn id="19" xr3:uid="{32D218D7-6385-40DC-ACB1-E19571B35FC0}" name="Mediane"/>
    <tableColumn id="20" xr3:uid="{0C919F58-4085-4396-A060-5253C68836AF}" name="Adjust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1C3607-19B9-400C-81B0-BA7E9D13AB11}" name="Table2" displayName="Table2" ref="F71:I74" totalsRowShown="0" headerRowDxfId="1" dataDxfId="0">
  <autoFilter ref="F71:I74" xr:uid="{90BD5F90-45E3-4C1C-B913-0CC16D77D9BC}"/>
  <tableColumns count="4">
    <tableColumn id="1" xr3:uid="{952FA8D0-251A-4180-8083-55D942772B27}" name="Critères/Modèle" dataDxfId="5"/>
    <tableColumn id="2" xr3:uid="{7680B85A-896F-4FC5-9ACC-0FC9DB5D7166}" name="Modèle linéaire" dataDxfId="4"/>
    <tableColumn id="3" xr3:uid="{F6A4D4AD-455B-4FD4-B111-30EEE4739CFD}" name="Modèle Quadratique" dataDxfId="3"/>
    <tableColumn id="4" xr3:uid="{7143463B-6CBD-4FA6-B5A4-54AE1066F9CD}" name="Modèle exponentiel" dataDxfId="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opLeftCell="A58" workbookViewId="0">
      <selection activeCell="D65" sqref="D65:D68"/>
    </sheetView>
  </sheetViews>
  <sheetFormatPr defaultRowHeight="15" x14ac:dyDescent="0.25"/>
  <cols>
    <col min="4" max="4" width="15.28515625" customWidth="1"/>
    <col min="19" max="19" width="12.28515625" customWidth="1"/>
  </cols>
  <sheetData>
    <row r="1" spans="1:12" ht="15.75" x14ac:dyDescent="0.25">
      <c r="A1" t="s">
        <v>17</v>
      </c>
      <c r="B1" t="s">
        <v>0</v>
      </c>
      <c r="C1" t="s">
        <v>1</v>
      </c>
      <c r="D1" t="s">
        <v>6</v>
      </c>
      <c r="G1" s="3" t="s">
        <v>7</v>
      </c>
      <c r="H1" s="3"/>
    </row>
    <row r="2" spans="1:12" ht="15.75" x14ac:dyDescent="0.25">
      <c r="A2">
        <v>1</v>
      </c>
      <c r="B2" s="1">
        <v>1979</v>
      </c>
      <c r="C2" s="1" t="s">
        <v>2</v>
      </c>
      <c r="D2" s="1">
        <v>1549.5</v>
      </c>
      <c r="G2" t="s">
        <v>0</v>
      </c>
      <c r="H2" t="s">
        <v>8</v>
      </c>
      <c r="I2" t="s">
        <v>10</v>
      </c>
      <c r="J2" s="11" t="s">
        <v>16</v>
      </c>
    </row>
    <row r="3" spans="1:12" ht="15.75" x14ac:dyDescent="0.25">
      <c r="A3">
        <f>A2+1</f>
        <v>2</v>
      </c>
      <c r="C3" t="s">
        <v>3</v>
      </c>
      <c r="D3" s="1">
        <v>1746.5</v>
      </c>
      <c r="G3">
        <v>1979</v>
      </c>
      <c r="H3">
        <f>AVERAGE(D2:D5)</f>
        <v>1737.375</v>
      </c>
      <c r="I3">
        <f>_xlfn.STDEV.P(D2:D5)</f>
        <v>117.27231930425867</v>
      </c>
      <c r="J3" s="11">
        <f>CORREL(H3:H19,I3:I19)</f>
        <v>0.23651285953885481</v>
      </c>
    </row>
    <row r="4" spans="1:12" x14ac:dyDescent="0.25">
      <c r="A4">
        <f t="shared" ref="A4:A67" si="0">A3+1</f>
        <v>3</v>
      </c>
      <c r="B4" s="1"/>
      <c r="C4" t="s">
        <v>4</v>
      </c>
      <c r="D4" s="1">
        <v>1869.5</v>
      </c>
      <c r="G4">
        <f>G3+1</f>
        <v>1980</v>
      </c>
      <c r="H4">
        <f>AVERAGE(D6:D9)</f>
        <v>1977.5</v>
      </c>
      <c r="I4">
        <f>_xlfn.STDEV.P(D6:D9)</f>
        <v>120.99845040330062</v>
      </c>
    </row>
    <row r="5" spans="1:12" ht="15.75" x14ac:dyDescent="0.25">
      <c r="A5">
        <f t="shared" si="0"/>
        <v>4</v>
      </c>
      <c r="C5" t="s">
        <v>5</v>
      </c>
      <c r="D5" s="1">
        <v>1784</v>
      </c>
      <c r="G5">
        <f t="shared" ref="G5:G19" si="1">G4+1</f>
        <v>1981</v>
      </c>
      <c r="H5">
        <f>AVERAGE(D10:D13)</f>
        <v>2273.625</v>
      </c>
      <c r="I5">
        <f>_xlfn.STDEV.P(D10:D13)</f>
        <v>133.43321128939377</v>
      </c>
      <c r="J5" s="8" t="s">
        <v>13</v>
      </c>
      <c r="K5" s="8"/>
      <c r="L5" s="8"/>
    </row>
    <row r="6" spans="1:12" ht="15.75" x14ac:dyDescent="0.25">
      <c r="A6">
        <f t="shared" si="0"/>
        <v>5</v>
      </c>
      <c r="B6" s="2">
        <v>1980</v>
      </c>
      <c r="C6" s="1" t="s">
        <v>2</v>
      </c>
      <c r="D6" s="1">
        <v>1795</v>
      </c>
      <c r="G6">
        <f t="shared" si="1"/>
        <v>1982</v>
      </c>
      <c r="H6">
        <f>AVERAGE(D14:D17)</f>
        <v>2706.5</v>
      </c>
      <c r="I6">
        <f>_xlfn.STDEV.P(D14:D17)</f>
        <v>234.76663945288308</v>
      </c>
      <c r="J6" s="8" t="s">
        <v>14</v>
      </c>
      <c r="K6" s="8"/>
      <c r="L6" s="8"/>
    </row>
    <row r="7" spans="1:12" ht="15.75" x14ac:dyDescent="0.25">
      <c r="A7">
        <f t="shared" si="0"/>
        <v>6</v>
      </c>
      <c r="B7" s="1"/>
      <c r="C7" t="s">
        <v>3</v>
      </c>
      <c r="D7" s="1">
        <v>1942.5</v>
      </c>
      <c r="G7">
        <f t="shared" si="1"/>
        <v>1983</v>
      </c>
      <c r="H7">
        <f>AVERAGE(D18:D21)</f>
        <v>3299.375</v>
      </c>
      <c r="I7">
        <f>_xlfn.STDEV.P(D18:D21)</f>
        <v>144.06698745722423</v>
      </c>
      <c r="J7" s="8" t="s">
        <v>12</v>
      </c>
      <c r="K7" s="8"/>
      <c r="L7" s="8"/>
    </row>
    <row r="8" spans="1:12" ht="15.75" x14ac:dyDescent="0.25">
      <c r="A8">
        <f t="shared" si="0"/>
        <v>7</v>
      </c>
      <c r="C8" t="s">
        <v>4</v>
      </c>
      <c r="D8" s="1">
        <v>2100</v>
      </c>
      <c r="G8">
        <f t="shared" si="1"/>
        <v>1984</v>
      </c>
      <c r="H8">
        <f>AVERAGE(D22:D25)</f>
        <v>3621.25</v>
      </c>
      <c r="I8">
        <f>_xlfn.STDEV.P(D22:D25)</f>
        <v>136.58445189698571</v>
      </c>
      <c r="J8" s="8" t="s">
        <v>15</v>
      </c>
      <c r="K8" s="8"/>
      <c r="L8" s="8"/>
    </row>
    <row r="9" spans="1:12" x14ac:dyDescent="0.25">
      <c r="A9">
        <f t="shared" si="0"/>
        <v>8</v>
      </c>
      <c r="B9" s="1"/>
      <c r="C9" t="s">
        <v>5</v>
      </c>
      <c r="D9" s="1">
        <v>2072.5</v>
      </c>
      <c r="G9">
        <f t="shared" si="1"/>
        <v>1985</v>
      </c>
      <c r="H9">
        <f>AVERAGE(D26:D29)</f>
        <v>3591</v>
      </c>
      <c r="I9">
        <f>_xlfn.STDEV.P(D26:D29)</f>
        <v>160.64518355680633</v>
      </c>
    </row>
    <row r="10" spans="1:12" x14ac:dyDescent="0.25">
      <c r="A10">
        <f t="shared" si="0"/>
        <v>9</v>
      </c>
      <c r="B10">
        <v>1981</v>
      </c>
      <c r="C10" s="1" t="s">
        <v>2</v>
      </c>
      <c r="D10" s="1">
        <v>2075</v>
      </c>
      <c r="G10">
        <f t="shared" si="1"/>
        <v>1986</v>
      </c>
      <c r="H10">
        <f>AVERAGE(D30:D33)</f>
        <v>3876.75</v>
      </c>
      <c r="I10">
        <f>_xlfn.STDEV.P(D30:D33)</f>
        <v>269.43517309364046</v>
      </c>
    </row>
    <row r="11" spans="1:12" x14ac:dyDescent="0.25">
      <c r="A11">
        <f t="shared" si="0"/>
        <v>10</v>
      </c>
      <c r="B11" s="2"/>
      <c r="C11" t="s">
        <v>3</v>
      </c>
      <c r="D11" s="1">
        <v>2278</v>
      </c>
      <c r="G11">
        <f t="shared" si="1"/>
        <v>1987</v>
      </c>
      <c r="H11">
        <f>AVERAGE(D34:D37)</f>
        <v>4424.25</v>
      </c>
      <c r="I11">
        <f>_xlfn.STDEV.P(D34:D37)</f>
        <v>178.65486979089039</v>
      </c>
    </row>
    <row r="12" spans="1:12" x14ac:dyDescent="0.25">
      <c r="A12">
        <f t="shared" si="0"/>
        <v>11</v>
      </c>
      <c r="B12" s="1"/>
      <c r="C12" t="s">
        <v>4</v>
      </c>
      <c r="D12" s="1">
        <v>2451</v>
      </c>
      <c r="G12">
        <f t="shared" si="1"/>
        <v>1988</v>
      </c>
      <c r="H12">
        <f>AVERAGE(D38:D41)</f>
        <v>4703.75</v>
      </c>
      <c r="I12">
        <f>_xlfn.STDEV.P(D38:D41)</f>
        <v>166.10632889808866</v>
      </c>
    </row>
    <row r="13" spans="1:12" x14ac:dyDescent="0.25">
      <c r="A13">
        <f t="shared" si="0"/>
        <v>12</v>
      </c>
      <c r="C13" t="s">
        <v>5</v>
      </c>
      <c r="D13" s="1">
        <v>2290.5</v>
      </c>
      <c r="G13">
        <f t="shared" si="1"/>
        <v>1989</v>
      </c>
      <c r="H13">
        <f>AVERAGE(D42:D45)</f>
        <v>5124.125</v>
      </c>
      <c r="I13">
        <f>_xlfn.STDEV.P(D42:D45)</f>
        <v>190.22071883735484</v>
      </c>
    </row>
    <row r="14" spans="1:12" x14ac:dyDescent="0.25">
      <c r="A14">
        <f t="shared" si="0"/>
        <v>13</v>
      </c>
      <c r="B14" s="1">
        <v>1982</v>
      </c>
      <c r="C14" s="1" t="s">
        <v>2</v>
      </c>
      <c r="D14" s="1">
        <v>2388</v>
      </c>
      <c r="G14">
        <f t="shared" si="1"/>
        <v>1990</v>
      </c>
      <c r="H14">
        <f>AVERAGE(D46:D49)</f>
        <v>5702.75</v>
      </c>
      <c r="I14">
        <f>_xlfn.STDEV.P(D46:D49)</f>
        <v>283.66804983994939</v>
      </c>
    </row>
    <row r="15" spans="1:12" x14ac:dyDescent="0.25">
      <c r="A15">
        <f t="shared" si="0"/>
        <v>14</v>
      </c>
      <c r="C15" t="s">
        <v>3</v>
      </c>
      <c r="D15" s="1">
        <v>2574.5</v>
      </c>
      <c r="G15">
        <f t="shared" si="1"/>
        <v>1991</v>
      </c>
      <c r="H15">
        <f>AVERAGE(D50:D53)</f>
        <v>6272</v>
      </c>
      <c r="I15">
        <f>_xlfn.STDEV.P(D50:D53)</f>
        <v>250.81741366978488</v>
      </c>
    </row>
    <row r="16" spans="1:12" x14ac:dyDescent="0.25">
      <c r="A16">
        <f t="shared" si="0"/>
        <v>15</v>
      </c>
      <c r="B16" s="2"/>
      <c r="C16" t="s">
        <v>4</v>
      </c>
      <c r="D16" s="1">
        <v>2939.5</v>
      </c>
      <c r="G16">
        <f t="shared" si="1"/>
        <v>1992</v>
      </c>
      <c r="H16">
        <f>AVERAGE(D54:D57)</f>
        <v>6789.375</v>
      </c>
      <c r="I16">
        <f>_xlfn.STDEV.P(D54:D57)</f>
        <v>154.99732860601179</v>
      </c>
    </row>
    <row r="17" spans="1:9" x14ac:dyDescent="0.25">
      <c r="A17">
        <f t="shared" si="0"/>
        <v>16</v>
      </c>
      <c r="B17" s="1"/>
      <c r="C17" t="s">
        <v>5</v>
      </c>
      <c r="D17" s="1">
        <v>2924</v>
      </c>
      <c r="G17">
        <f t="shared" si="1"/>
        <v>1993</v>
      </c>
      <c r="H17">
        <f>AVERAGE(D58:D61)</f>
        <v>7249.125</v>
      </c>
      <c r="I17">
        <f>_xlfn.STDEV.P(D58:D61)</f>
        <v>203.7079327738613</v>
      </c>
    </row>
    <row r="18" spans="1:9" x14ac:dyDescent="0.25">
      <c r="A18">
        <f t="shared" si="0"/>
        <v>17</v>
      </c>
      <c r="B18">
        <v>1983</v>
      </c>
      <c r="C18" s="1" t="s">
        <v>2</v>
      </c>
      <c r="D18" s="1">
        <v>3087.5</v>
      </c>
      <c r="G18">
        <f t="shared" si="1"/>
        <v>1994</v>
      </c>
      <c r="H18">
        <f>AVERAGE(D62:D65)</f>
        <v>7028.875</v>
      </c>
      <c r="I18">
        <f>_xlfn.STDEV.P(D62:D65)</f>
        <v>180.53267536653857</v>
      </c>
    </row>
    <row r="19" spans="1:9" x14ac:dyDescent="0.25">
      <c r="A19">
        <f t="shared" si="0"/>
        <v>18</v>
      </c>
      <c r="B19" s="1"/>
      <c r="C19" t="s">
        <v>3</v>
      </c>
      <c r="D19" s="1">
        <v>3259.5</v>
      </c>
      <c r="G19">
        <f t="shared" si="1"/>
        <v>1995</v>
      </c>
      <c r="H19">
        <f>AVERAGE(D66:D68)</f>
        <v>7240.166666666667</v>
      </c>
      <c r="I19">
        <f>_xlfn.STDEV.P(D66:D68)</f>
        <v>92.224665295618664</v>
      </c>
    </row>
    <row r="20" spans="1:9" x14ac:dyDescent="0.25">
      <c r="A20">
        <f t="shared" si="0"/>
        <v>19</v>
      </c>
      <c r="C20" t="s">
        <v>4</v>
      </c>
      <c r="D20" s="1">
        <v>3474.5</v>
      </c>
    </row>
    <row r="21" spans="1:9" x14ac:dyDescent="0.25">
      <c r="A21">
        <f t="shared" si="0"/>
        <v>20</v>
      </c>
      <c r="B21" s="2"/>
      <c r="C21" t="s">
        <v>5</v>
      </c>
      <c r="D21" s="1">
        <v>3376</v>
      </c>
    </row>
    <row r="22" spans="1:9" x14ac:dyDescent="0.25">
      <c r="A22">
        <f t="shared" si="0"/>
        <v>21</v>
      </c>
      <c r="B22" s="1">
        <v>1984</v>
      </c>
      <c r="C22" s="1" t="s">
        <v>2</v>
      </c>
      <c r="D22" s="1">
        <v>3496</v>
      </c>
    </row>
    <row r="23" spans="1:9" x14ac:dyDescent="0.25">
      <c r="A23">
        <f t="shared" si="0"/>
        <v>22</v>
      </c>
      <c r="C23" t="s">
        <v>3</v>
      </c>
      <c r="D23" s="1">
        <v>3771.5</v>
      </c>
    </row>
    <row r="24" spans="1:9" x14ac:dyDescent="0.25">
      <c r="A24">
        <f t="shared" si="0"/>
        <v>23</v>
      </c>
      <c r="B24" s="1"/>
      <c r="C24" t="s">
        <v>4</v>
      </c>
      <c r="D24" s="1">
        <v>3743</v>
      </c>
    </row>
    <row r="25" spans="1:9" x14ac:dyDescent="0.25">
      <c r="A25">
        <f t="shared" si="0"/>
        <v>24</v>
      </c>
      <c r="C25" t="s">
        <v>5</v>
      </c>
      <c r="D25" s="1">
        <v>3474.5</v>
      </c>
    </row>
    <row r="26" spans="1:9" x14ac:dyDescent="0.25">
      <c r="A26">
        <f t="shared" si="0"/>
        <v>25</v>
      </c>
      <c r="B26" s="2">
        <v>1985</v>
      </c>
      <c r="C26" s="1" t="s">
        <v>2</v>
      </c>
      <c r="D26" s="1">
        <v>3405</v>
      </c>
    </row>
    <row r="27" spans="1:9" x14ac:dyDescent="0.25">
      <c r="A27">
        <f t="shared" si="0"/>
        <v>26</v>
      </c>
      <c r="B27" s="1"/>
      <c r="C27" t="s">
        <v>3</v>
      </c>
      <c r="D27" s="1">
        <v>3684.5</v>
      </c>
    </row>
    <row r="28" spans="1:9" x14ac:dyDescent="0.25">
      <c r="A28">
        <f t="shared" si="0"/>
        <v>27</v>
      </c>
      <c r="C28" t="s">
        <v>4</v>
      </c>
      <c r="D28" s="1">
        <v>3804</v>
      </c>
    </row>
    <row r="29" spans="1:9" x14ac:dyDescent="0.25">
      <c r="A29">
        <f t="shared" si="0"/>
        <v>28</v>
      </c>
      <c r="B29" s="1"/>
      <c r="C29" t="s">
        <v>5</v>
      </c>
      <c r="D29" s="1">
        <v>3470.5</v>
      </c>
    </row>
    <row r="30" spans="1:9" x14ac:dyDescent="0.25">
      <c r="A30">
        <f t="shared" si="0"/>
        <v>29</v>
      </c>
      <c r="B30">
        <v>1986</v>
      </c>
      <c r="C30" s="1" t="s">
        <v>2</v>
      </c>
      <c r="D30" s="1">
        <v>3453.5</v>
      </c>
    </row>
    <row r="31" spans="1:9" x14ac:dyDescent="0.25">
      <c r="A31">
        <f t="shared" si="0"/>
        <v>30</v>
      </c>
      <c r="B31" s="2"/>
      <c r="C31" t="s">
        <v>3</v>
      </c>
      <c r="D31" s="1">
        <v>3842</v>
      </c>
    </row>
    <row r="32" spans="1:9" x14ac:dyDescent="0.25">
      <c r="A32">
        <f t="shared" si="0"/>
        <v>31</v>
      </c>
      <c r="B32" s="1"/>
      <c r="C32" t="s">
        <v>4</v>
      </c>
      <c r="D32" s="1">
        <v>4156.5</v>
      </c>
    </row>
    <row r="33" spans="1:4" x14ac:dyDescent="0.25">
      <c r="A33">
        <f t="shared" si="0"/>
        <v>32</v>
      </c>
      <c r="C33" t="s">
        <v>5</v>
      </c>
      <c r="D33" s="1">
        <v>4055</v>
      </c>
    </row>
    <row r="34" spans="1:4" x14ac:dyDescent="0.25">
      <c r="A34">
        <f t="shared" si="0"/>
        <v>33</v>
      </c>
      <c r="B34" s="1">
        <v>1987</v>
      </c>
      <c r="C34" s="1" t="s">
        <v>2</v>
      </c>
      <c r="D34" s="1">
        <v>4133.5</v>
      </c>
    </row>
    <row r="35" spans="1:4" x14ac:dyDescent="0.25">
      <c r="A35">
        <f t="shared" si="0"/>
        <v>34</v>
      </c>
      <c r="C35" t="s">
        <v>3</v>
      </c>
      <c r="D35" s="1">
        <v>4552</v>
      </c>
    </row>
    <row r="36" spans="1:4" x14ac:dyDescent="0.25">
      <c r="A36">
        <f t="shared" si="0"/>
        <v>35</v>
      </c>
      <c r="B36" s="2"/>
      <c r="C36" t="s">
        <v>4</v>
      </c>
      <c r="D36" s="1">
        <v>4588</v>
      </c>
    </row>
    <row r="37" spans="1:4" x14ac:dyDescent="0.25">
      <c r="A37">
        <f t="shared" si="0"/>
        <v>36</v>
      </c>
      <c r="B37" s="1"/>
      <c r="C37" t="s">
        <v>5</v>
      </c>
      <c r="D37" s="1">
        <v>4423.5</v>
      </c>
    </row>
    <row r="38" spans="1:4" x14ac:dyDescent="0.25">
      <c r="A38">
        <f t="shared" si="0"/>
        <v>37</v>
      </c>
      <c r="B38">
        <v>1988</v>
      </c>
      <c r="C38" s="1" t="s">
        <v>2</v>
      </c>
      <c r="D38" s="1">
        <v>4462.5</v>
      </c>
    </row>
    <row r="39" spans="1:4" x14ac:dyDescent="0.25">
      <c r="A39">
        <f t="shared" si="0"/>
        <v>38</v>
      </c>
      <c r="B39" s="1"/>
      <c r="C39" t="s">
        <v>3</v>
      </c>
      <c r="D39" s="1">
        <v>4846</v>
      </c>
    </row>
    <row r="40" spans="1:4" x14ac:dyDescent="0.25">
      <c r="A40">
        <f t="shared" si="0"/>
        <v>39</v>
      </c>
      <c r="C40" t="s">
        <v>4</v>
      </c>
      <c r="D40" s="1">
        <v>4869.5</v>
      </c>
    </row>
    <row r="41" spans="1:4" x14ac:dyDescent="0.25">
      <c r="A41">
        <f t="shared" si="0"/>
        <v>40</v>
      </c>
      <c r="B41" s="2"/>
      <c r="C41" t="s">
        <v>5</v>
      </c>
      <c r="D41" s="1">
        <v>4637</v>
      </c>
    </row>
    <row r="42" spans="1:4" x14ac:dyDescent="0.25">
      <c r="A42">
        <f t="shared" si="0"/>
        <v>41</v>
      </c>
      <c r="B42" s="1">
        <v>1989</v>
      </c>
      <c r="C42" s="1" t="s">
        <v>2</v>
      </c>
      <c r="D42" s="1">
        <v>4841</v>
      </c>
    </row>
    <row r="43" spans="1:4" x14ac:dyDescent="0.25">
      <c r="A43">
        <f t="shared" si="0"/>
        <v>42</v>
      </c>
      <c r="C43" t="s">
        <v>3</v>
      </c>
      <c r="D43" s="1">
        <v>5114.5</v>
      </c>
    </row>
    <row r="44" spans="1:4" x14ac:dyDescent="0.25">
      <c r="A44">
        <f t="shared" si="0"/>
        <v>43</v>
      </c>
      <c r="B44" s="1"/>
      <c r="C44" t="s">
        <v>4</v>
      </c>
      <c r="D44" s="1">
        <v>5374.5</v>
      </c>
    </row>
    <row r="45" spans="1:4" x14ac:dyDescent="0.25">
      <c r="A45">
        <f t="shared" si="0"/>
        <v>44</v>
      </c>
      <c r="C45" t="s">
        <v>5</v>
      </c>
      <c r="D45" s="1">
        <v>5166.5</v>
      </c>
    </row>
    <row r="46" spans="1:4" x14ac:dyDescent="0.25">
      <c r="A46">
        <f t="shared" si="0"/>
        <v>45</v>
      </c>
      <c r="B46" s="2">
        <v>1990</v>
      </c>
      <c r="C46" s="1" t="s">
        <v>2</v>
      </c>
      <c r="D46" s="1">
        <v>5236.5</v>
      </c>
    </row>
    <row r="47" spans="1:4" x14ac:dyDescent="0.25">
      <c r="A47">
        <f t="shared" si="0"/>
        <v>46</v>
      </c>
      <c r="B47" s="1"/>
      <c r="C47" t="s">
        <v>3</v>
      </c>
      <c r="D47" s="1">
        <v>5740.5</v>
      </c>
    </row>
    <row r="48" spans="1:4" x14ac:dyDescent="0.25">
      <c r="A48">
        <f t="shared" si="0"/>
        <v>47</v>
      </c>
      <c r="C48" t="s">
        <v>4</v>
      </c>
      <c r="D48" s="1">
        <v>5992</v>
      </c>
    </row>
    <row r="49" spans="1:4" x14ac:dyDescent="0.25">
      <c r="A49">
        <f t="shared" si="0"/>
        <v>48</v>
      </c>
      <c r="B49" s="1"/>
      <c r="C49" t="s">
        <v>5</v>
      </c>
      <c r="D49" s="1">
        <v>5842</v>
      </c>
    </row>
    <row r="50" spans="1:4" x14ac:dyDescent="0.25">
      <c r="A50">
        <f t="shared" si="0"/>
        <v>49</v>
      </c>
      <c r="B50">
        <v>1991</v>
      </c>
      <c r="C50" s="1" t="s">
        <v>2</v>
      </c>
      <c r="D50" s="1">
        <v>5844.5</v>
      </c>
    </row>
    <row r="51" spans="1:4" x14ac:dyDescent="0.25">
      <c r="A51">
        <f t="shared" si="0"/>
        <v>50</v>
      </c>
      <c r="B51" s="2"/>
      <c r="C51" t="s">
        <v>3</v>
      </c>
      <c r="D51" s="1">
        <v>6384.5</v>
      </c>
    </row>
    <row r="52" spans="1:4" x14ac:dyDescent="0.25">
      <c r="A52">
        <f t="shared" si="0"/>
        <v>51</v>
      </c>
      <c r="B52" s="1"/>
      <c r="C52" t="s">
        <v>4</v>
      </c>
      <c r="D52" s="1">
        <v>6487</v>
      </c>
    </row>
    <row r="53" spans="1:4" x14ac:dyDescent="0.25">
      <c r="A53">
        <f t="shared" si="0"/>
        <v>52</v>
      </c>
      <c r="C53" t="s">
        <v>5</v>
      </c>
      <c r="D53" s="1">
        <v>6372</v>
      </c>
    </row>
    <row r="54" spans="1:4" x14ac:dyDescent="0.25">
      <c r="A54">
        <f t="shared" si="0"/>
        <v>53</v>
      </c>
      <c r="B54" s="1">
        <v>1992</v>
      </c>
      <c r="C54" s="1" t="s">
        <v>2</v>
      </c>
      <c r="D54" s="1">
        <v>6583.5</v>
      </c>
    </row>
    <row r="55" spans="1:4" x14ac:dyDescent="0.25">
      <c r="A55">
        <f t="shared" si="0"/>
        <v>54</v>
      </c>
      <c r="C55" t="s">
        <v>3</v>
      </c>
      <c r="D55" s="1">
        <v>6990</v>
      </c>
    </row>
    <row r="56" spans="1:4" x14ac:dyDescent="0.25">
      <c r="A56">
        <f t="shared" si="0"/>
        <v>55</v>
      </c>
      <c r="B56" s="2"/>
      <c r="C56" t="s">
        <v>4</v>
      </c>
      <c r="D56" s="1">
        <v>6874</v>
      </c>
    </row>
    <row r="57" spans="1:4" x14ac:dyDescent="0.25">
      <c r="A57">
        <f t="shared" si="0"/>
        <v>56</v>
      </c>
      <c r="B57" s="1"/>
      <c r="C57" t="s">
        <v>5</v>
      </c>
      <c r="D57" s="1">
        <v>6710</v>
      </c>
    </row>
    <row r="58" spans="1:4" x14ac:dyDescent="0.25">
      <c r="A58">
        <f t="shared" si="0"/>
        <v>57</v>
      </c>
      <c r="B58">
        <v>1993</v>
      </c>
      <c r="C58" s="1" t="s">
        <v>2</v>
      </c>
      <c r="D58" s="1">
        <v>6924</v>
      </c>
    </row>
    <row r="59" spans="1:4" x14ac:dyDescent="0.25">
      <c r="A59">
        <f t="shared" si="0"/>
        <v>58</v>
      </c>
      <c r="B59" s="1"/>
      <c r="C59" t="s">
        <v>3</v>
      </c>
      <c r="D59" s="1">
        <v>7428.5</v>
      </c>
    </row>
    <row r="60" spans="1:4" x14ac:dyDescent="0.25">
      <c r="A60">
        <f t="shared" si="0"/>
        <v>59</v>
      </c>
      <c r="C60" t="s">
        <v>4</v>
      </c>
      <c r="D60" s="1">
        <v>7415.5</v>
      </c>
    </row>
    <row r="61" spans="1:4" x14ac:dyDescent="0.25">
      <c r="A61">
        <f t="shared" si="0"/>
        <v>60</v>
      </c>
      <c r="B61" s="1"/>
      <c r="C61" s="1" t="s">
        <v>5</v>
      </c>
      <c r="D61" s="1">
        <v>7228.5</v>
      </c>
    </row>
    <row r="62" spans="1:4" x14ac:dyDescent="0.25">
      <c r="A62">
        <f t="shared" si="0"/>
        <v>61</v>
      </c>
      <c r="B62">
        <v>1994</v>
      </c>
      <c r="C62" s="1" t="s">
        <v>2</v>
      </c>
      <c r="D62" s="1">
        <v>6734</v>
      </c>
    </row>
    <row r="63" spans="1:4" x14ac:dyDescent="0.25">
      <c r="A63">
        <f t="shared" si="0"/>
        <v>62</v>
      </c>
      <c r="C63" t="s">
        <v>3</v>
      </c>
      <c r="D63" s="1">
        <v>7158.5</v>
      </c>
    </row>
    <row r="64" spans="1:4" x14ac:dyDescent="0.25">
      <c r="A64">
        <f t="shared" si="0"/>
        <v>63</v>
      </c>
      <c r="C64" t="s">
        <v>4</v>
      </c>
      <c r="D64" s="1">
        <v>7192</v>
      </c>
    </row>
    <row r="65" spans="1:4" x14ac:dyDescent="0.25">
      <c r="A65">
        <f t="shared" si="0"/>
        <v>64</v>
      </c>
      <c r="C65" s="1" t="s">
        <v>5</v>
      </c>
      <c r="D65" s="1">
        <v>7031</v>
      </c>
    </row>
    <row r="66" spans="1:4" x14ac:dyDescent="0.25">
      <c r="A66">
        <f t="shared" si="0"/>
        <v>65</v>
      </c>
      <c r="B66">
        <v>1995</v>
      </c>
      <c r="C66" s="1" t="s">
        <v>2</v>
      </c>
      <c r="D66" s="1">
        <v>7186</v>
      </c>
    </row>
    <row r="67" spans="1:4" x14ac:dyDescent="0.25">
      <c r="A67">
        <f t="shared" si="0"/>
        <v>66</v>
      </c>
      <c r="C67" t="s">
        <v>3</v>
      </c>
      <c r="D67" s="1">
        <v>7164.5</v>
      </c>
    </row>
    <row r="68" spans="1:4" x14ac:dyDescent="0.25">
      <c r="A68">
        <f t="shared" ref="A68" si="2">A67+1</f>
        <v>67</v>
      </c>
      <c r="C68" t="s">
        <v>4</v>
      </c>
      <c r="D68" s="1">
        <v>7370</v>
      </c>
    </row>
    <row r="69" spans="1:4" ht="15.75" x14ac:dyDescent="0.25">
      <c r="A69" s="4"/>
      <c r="B69" s="3" t="s">
        <v>9</v>
      </c>
      <c r="C69" s="4"/>
      <c r="D69" s="5"/>
    </row>
    <row r="70" spans="1:4" x14ac:dyDescent="0.25">
      <c r="A70">
        <v>68</v>
      </c>
      <c r="C70" s="1" t="s">
        <v>5</v>
      </c>
      <c r="D70" s="1">
        <v>7171</v>
      </c>
    </row>
    <row r="71" spans="1:4" x14ac:dyDescent="0.25">
      <c r="A71">
        <v>69</v>
      </c>
      <c r="B71">
        <v>1996</v>
      </c>
      <c r="C71" s="1" t="s">
        <v>2</v>
      </c>
      <c r="D71" s="1">
        <v>7547.5</v>
      </c>
    </row>
    <row r="72" spans="1:4" x14ac:dyDescent="0.25">
      <c r="A72">
        <v>70</v>
      </c>
      <c r="C72" t="s">
        <v>3</v>
      </c>
      <c r="D72" s="1">
        <v>7937</v>
      </c>
    </row>
    <row r="73" spans="1:4" x14ac:dyDescent="0.25">
      <c r="A73">
        <v>71</v>
      </c>
      <c r="C73" t="s">
        <v>4</v>
      </c>
      <c r="D73" s="1">
        <v>8051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F5AD-99BD-4DC0-B685-BE0893B14B02}">
  <dimension ref="A1:AI75"/>
  <sheetViews>
    <sheetView topLeftCell="G31" workbookViewId="0">
      <selection activeCell="P35" sqref="P35:R36"/>
    </sheetView>
  </sheetViews>
  <sheetFormatPr defaultRowHeight="15" x14ac:dyDescent="0.25"/>
  <cols>
    <col min="4" max="5" width="16.7109375" customWidth="1"/>
    <col min="6" max="6" width="10.5703125" customWidth="1"/>
    <col min="7" max="7" width="11.85546875" customWidth="1"/>
    <col min="8" max="8" width="16.42578125" customWidth="1"/>
    <col min="9" max="9" width="13.140625" customWidth="1"/>
    <col min="10" max="10" width="11.28515625" customWidth="1"/>
    <col min="11" max="11" width="10.28515625" customWidth="1"/>
    <col min="12" max="12" width="10.7109375" customWidth="1"/>
    <col min="16" max="24" width="11" customWidth="1"/>
    <col min="25" max="31" width="12" customWidth="1"/>
  </cols>
  <sheetData>
    <row r="1" spans="1:35" x14ac:dyDescent="0.25">
      <c r="A1" t="s">
        <v>17</v>
      </c>
      <c r="B1" t="s">
        <v>0</v>
      </c>
      <c r="C1" t="s">
        <v>1</v>
      </c>
      <c r="D1" t="s">
        <v>6</v>
      </c>
      <c r="E1" t="s">
        <v>55</v>
      </c>
      <c r="F1" t="s">
        <v>18</v>
      </c>
      <c r="G1" t="s">
        <v>19</v>
      </c>
      <c r="H1" t="s">
        <v>20</v>
      </c>
      <c r="I1" s="6" t="s">
        <v>41</v>
      </c>
      <c r="J1" s="9" t="s">
        <v>43</v>
      </c>
      <c r="K1" s="9" t="s">
        <v>44</v>
      </c>
      <c r="L1" s="9" t="s">
        <v>45</v>
      </c>
    </row>
    <row r="2" spans="1:35" x14ac:dyDescent="0.25">
      <c r="A2">
        <v>1</v>
      </c>
      <c r="B2" s="1">
        <v>1979</v>
      </c>
      <c r="C2" s="1" t="s">
        <v>2</v>
      </c>
      <c r="D2" s="1">
        <v>1549.5</v>
      </c>
      <c r="E2" s="1">
        <f>LN(D2)</f>
        <v>7.3456875772278032</v>
      </c>
    </row>
    <row r="3" spans="1:35" x14ac:dyDescent="0.25">
      <c r="A3">
        <f>A2+1</f>
        <v>2</v>
      </c>
      <c r="C3" t="s">
        <v>3</v>
      </c>
      <c r="D3" s="1">
        <v>1746.5</v>
      </c>
      <c r="E3" s="1">
        <f t="shared" ref="E3:E66" si="0">LN(D3)</f>
        <v>7.4653690642468868</v>
      </c>
      <c r="F3">
        <f>AVERAGE(D2:D5)</f>
        <v>1737.375</v>
      </c>
    </row>
    <row r="4" spans="1:35" x14ac:dyDescent="0.25">
      <c r="A4">
        <f t="shared" ref="A4:A67" si="1">A3+1</f>
        <v>3</v>
      </c>
      <c r="B4" s="1"/>
      <c r="C4" t="s">
        <v>4</v>
      </c>
      <c r="D4" s="1">
        <v>1869.5</v>
      </c>
      <c r="E4" s="1">
        <f t="shared" si="0"/>
        <v>7.5334262944171684</v>
      </c>
      <c r="F4">
        <f t="shared" ref="F4:F65" si="2">AVERAGE(D3:D6)</f>
        <v>1798.75</v>
      </c>
      <c r="G4">
        <f>AVERAGE(F3:F4)</f>
        <v>1768.0625</v>
      </c>
      <c r="H4">
        <f>D4/G4</f>
        <v>1.0573721234402065</v>
      </c>
      <c r="I4" s="12">
        <v>1.0375789390524075</v>
      </c>
      <c r="J4">
        <f>$Q$17+$R$17*A4</f>
        <v>1625.5376526458613</v>
      </c>
      <c r="K4">
        <f>$P$36+$Q$36*A4+$R$36*A4*A4</f>
        <v>1719.9162000000001</v>
      </c>
      <c r="L4">
        <f>EXP($Q$41+$R$41*A4)</f>
        <v>2032.8227751955533</v>
      </c>
    </row>
    <row r="5" spans="1:35" x14ac:dyDescent="0.25">
      <c r="A5">
        <f t="shared" si="1"/>
        <v>4</v>
      </c>
      <c r="C5" t="s">
        <v>5</v>
      </c>
      <c r="D5" s="1">
        <v>1784</v>
      </c>
      <c r="E5" s="1">
        <f t="shared" si="0"/>
        <v>7.486613313139955</v>
      </c>
      <c r="F5">
        <f t="shared" si="2"/>
        <v>1847.75</v>
      </c>
      <c r="G5">
        <f t="shared" ref="G5:G65" si="3">AVERAGE(F4:F5)</f>
        <v>1823.25</v>
      </c>
      <c r="H5">
        <f t="shared" ref="H5:H66" si="4">D5/G5</f>
        <v>0.97847250788427254</v>
      </c>
      <c r="I5" s="13">
        <v>0.97558736812330771</v>
      </c>
      <c r="J5">
        <f t="shared" ref="J5:J66" si="5">$Q$17+$R$17*A5</f>
        <v>1719.0956580732698</v>
      </c>
      <c r="K5">
        <f t="shared" ref="K5:K66" si="6">$P$36+$Q$36*A5+$R$36*A5*A5</f>
        <v>1803.6647999999998</v>
      </c>
      <c r="L5">
        <f t="shared" ref="L5:L66" si="7">EXP($Q$41+$R$41*A5)</f>
        <v>2079.7058797128539</v>
      </c>
    </row>
    <row r="6" spans="1:35" ht="15.75" x14ac:dyDescent="0.25">
      <c r="A6">
        <f t="shared" si="1"/>
        <v>5</v>
      </c>
      <c r="B6" s="2">
        <v>1980</v>
      </c>
      <c r="C6" s="1" t="s">
        <v>2</v>
      </c>
      <c r="D6" s="1">
        <v>1795</v>
      </c>
      <c r="E6" s="1">
        <f t="shared" si="0"/>
        <v>7.4927603009223791</v>
      </c>
      <c r="F6">
        <f t="shared" si="2"/>
        <v>1905.375</v>
      </c>
      <c r="G6">
        <f t="shared" si="3"/>
        <v>1876.5625</v>
      </c>
      <c r="H6">
        <f t="shared" si="4"/>
        <v>0.95653621981681936</v>
      </c>
      <c r="I6" s="12">
        <v>0.96448127162177388</v>
      </c>
      <c r="J6">
        <f t="shared" si="5"/>
        <v>1812.6536635006782</v>
      </c>
      <c r="K6">
        <f t="shared" si="6"/>
        <v>1887.7349999999999</v>
      </c>
      <c r="L6">
        <f t="shared" si="7"/>
        <v>2127.670251872371</v>
      </c>
      <c r="P6" s="3" t="s">
        <v>42</v>
      </c>
      <c r="Q6" s="3"/>
      <c r="R6" s="3"/>
      <c r="S6" s="3"/>
      <c r="T6" s="3"/>
      <c r="U6" s="3"/>
      <c r="V6" s="3"/>
      <c r="W6" s="3"/>
      <c r="X6" s="3"/>
      <c r="Y6" s="4"/>
    </row>
    <row r="7" spans="1:35" x14ac:dyDescent="0.25">
      <c r="A7">
        <f t="shared" si="1"/>
        <v>6</v>
      </c>
      <c r="B7" s="1"/>
      <c r="C7" t="s">
        <v>3</v>
      </c>
      <c r="D7" s="1">
        <v>1942.5</v>
      </c>
      <c r="E7" s="1">
        <f t="shared" si="0"/>
        <v>7.5717310822418025</v>
      </c>
      <c r="F7">
        <f t="shared" si="2"/>
        <v>1977.5</v>
      </c>
      <c r="G7">
        <f t="shared" si="3"/>
        <v>1941.4375</v>
      </c>
      <c r="H7">
        <f t="shared" si="4"/>
        <v>1.0005472748929594</v>
      </c>
      <c r="I7" s="13">
        <v>1.0223524212025108</v>
      </c>
      <c r="J7">
        <f t="shared" si="5"/>
        <v>1906.2116689280865</v>
      </c>
      <c r="K7">
        <f t="shared" si="6"/>
        <v>1972.1268</v>
      </c>
      <c r="L7">
        <f t="shared" si="7"/>
        <v>2176.7408290097646</v>
      </c>
    </row>
    <row r="8" spans="1:35" x14ac:dyDescent="0.25">
      <c r="A8">
        <f t="shared" si="1"/>
        <v>7</v>
      </c>
      <c r="C8" t="s">
        <v>4</v>
      </c>
      <c r="D8" s="1">
        <v>2100</v>
      </c>
      <c r="E8" s="1">
        <f t="shared" si="0"/>
        <v>7.6496926237115144</v>
      </c>
      <c r="F8">
        <f t="shared" si="2"/>
        <v>2047.5</v>
      </c>
      <c r="G8">
        <f t="shared" si="3"/>
        <v>2012.5</v>
      </c>
      <c r="H8">
        <f t="shared" si="4"/>
        <v>1.0434782608695652</v>
      </c>
      <c r="I8" s="12">
        <v>1.0375789390524075</v>
      </c>
      <c r="J8">
        <f t="shared" si="5"/>
        <v>1999.769674355495</v>
      </c>
      <c r="K8">
        <f t="shared" si="6"/>
        <v>2056.8401999999996</v>
      </c>
      <c r="L8">
        <f t="shared" si="7"/>
        <v>2226.9431235918505</v>
      </c>
      <c r="P8" t="s">
        <v>40</v>
      </c>
      <c r="Q8" t="s">
        <v>21</v>
      </c>
      <c r="R8" t="s">
        <v>22</v>
      </c>
      <c r="S8" t="s">
        <v>23</v>
      </c>
      <c r="T8" t="s">
        <v>24</v>
      </c>
      <c r="U8" t="s">
        <v>25</v>
      </c>
      <c r="V8" t="s">
        <v>26</v>
      </c>
      <c r="W8" t="s">
        <v>27</v>
      </c>
      <c r="X8" t="s">
        <v>28</v>
      </c>
      <c r="Y8" t="s">
        <v>29</v>
      </c>
      <c r="Z8" t="s">
        <v>30</v>
      </c>
      <c r="AA8" t="s">
        <v>31</v>
      </c>
      <c r="AB8" t="s">
        <v>32</v>
      </c>
      <c r="AC8" t="s">
        <v>33</v>
      </c>
      <c r="AD8" t="s">
        <v>34</v>
      </c>
      <c r="AE8" t="s">
        <v>35</v>
      </c>
      <c r="AF8" t="s">
        <v>36</v>
      </c>
      <c r="AG8" t="s">
        <v>37</v>
      </c>
      <c r="AH8" t="s">
        <v>38</v>
      </c>
      <c r="AI8" t="s">
        <v>39</v>
      </c>
    </row>
    <row r="9" spans="1:35" x14ac:dyDescent="0.25">
      <c r="A9">
        <f t="shared" si="1"/>
        <v>8</v>
      </c>
      <c r="B9" s="1"/>
      <c r="C9" t="s">
        <v>5</v>
      </c>
      <c r="D9" s="1">
        <v>2072.5</v>
      </c>
      <c r="E9" s="1">
        <f t="shared" si="0"/>
        <v>7.6365108870094502</v>
      </c>
      <c r="F9">
        <f t="shared" si="2"/>
        <v>2131.375</v>
      </c>
      <c r="G9">
        <f t="shared" si="3"/>
        <v>2089.4375</v>
      </c>
      <c r="H9">
        <f t="shared" si="4"/>
        <v>0.99189375130866564</v>
      </c>
      <c r="I9" s="13">
        <v>0.97558736812330771</v>
      </c>
      <c r="J9">
        <f t="shared" si="5"/>
        <v>2093.3276797829035</v>
      </c>
      <c r="K9">
        <f t="shared" si="6"/>
        <v>2141.8751999999999</v>
      </c>
      <c r="L9">
        <f t="shared" si="7"/>
        <v>2278.3032364808832</v>
      </c>
      <c r="P9" t="s">
        <v>2</v>
      </c>
      <c r="R9">
        <v>0.95653621981681936</v>
      </c>
      <c r="S9">
        <v>0.95391334329387423</v>
      </c>
      <c r="T9">
        <v>0.96016887392254924</v>
      </c>
      <c r="U9">
        <v>0.98974194582465136</v>
      </c>
      <c r="V9">
        <v>0.98117841042642395</v>
      </c>
      <c r="W9">
        <v>0.94995640802092418</v>
      </c>
      <c r="X9">
        <v>0.93678053742476897</v>
      </c>
      <c r="Y9">
        <v>0.96618018728725663</v>
      </c>
      <c r="Z9">
        <v>0.9669162953834487</v>
      </c>
      <c r="AA9">
        <v>0.98222120774049559</v>
      </c>
      <c r="AB9">
        <v>0.95964813817906924</v>
      </c>
      <c r="AC9">
        <v>0.96164208880936219</v>
      </c>
      <c r="AD9">
        <v>0.98903327574551192</v>
      </c>
      <c r="AE9">
        <v>0.98187522711359665</v>
      </c>
      <c r="AF9">
        <v>0.94762486917211231</v>
      </c>
      <c r="AG9">
        <v>1.0028434365460095</v>
      </c>
      <c r="AH9">
        <f>MEDIAN(Table1[[#This Row],[80]:[95]])</f>
        <v>0.96391113804830941</v>
      </c>
      <c r="AI9">
        <f>Table1[[#This Row],[Mediane]]*$AH$15</f>
        <v>0.96448127162177388</v>
      </c>
    </row>
    <row r="10" spans="1:35" x14ac:dyDescent="0.25">
      <c r="A10">
        <f t="shared" si="1"/>
        <v>9</v>
      </c>
      <c r="B10">
        <v>1981</v>
      </c>
      <c r="C10" s="1" t="s">
        <v>2</v>
      </c>
      <c r="D10" s="1">
        <v>2075</v>
      </c>
      <c r="E10" s="1">
        <f t="shared" si="0"/>
        <v>7.6377164326647984</v>
      </c>
      <c r="F10">
        <f t="shared" si="2"/>
        <v>2219.125</v>
      </c>
      <c r="G10">
        <f t="shared" si="3"/>
        <v>2175.25</v>
      </c>
      <c r="H10">
        <f t="shared" si="4"/>
        <v>0.95391334329387423</v>
      </c>
      <c r="I10" s="12">
        <v>0.96448127162177388</v>
      </c>
      <c r="J10">
        <f t="shared" si="5"/>
        <v>2186.8856852103117</v>
      </c>
      <c r="K10">
        <f t="shared" si="6"/>
        <v>2227.2318</v>
      </c>
      <c r="L10">
        <f t="shared" si="7"/>
        <v>2330.8478705047532</v>
      </c>
      <c r="P10" t="s">
        <v>3</v>
      </c>
      <c r="R10">
        <v>1.0005472748929594</v>
      </c>
      <c r="S10">
        <v>1.0140782371598687</v>
      </c>
      <c r="T10">
        <v>0.97989866070366582</v>
      </c>
      <c r="U10">
        <v>1.005126623752072</v>
      </c>
      <c r="V10">
        <v>1.0450444209687755</v>
      </c>
      <c r="W10">
        <v>1.025894473061395</v>
      </c>
      <c r="X10">
        <v>1.0100724625774331</v>
      </c>
      <c r="Y10">
        <v>1.0396996473997515</v>
      </c>
      <c r="Z10">
        <v>1.0361204281533547</v>
      </c>
      <c r="AA10">
        <v>1.0111829179383889</v>
      </c>
      <c r="AB10">
        <v>1.021748078270833</v>
      </c>
      <c r="AC10">
        <v>1.0288039318374089</v>
      </c>
      <c r="AD10">
        <v>1.0359968134575839</v>
      </c>
      <c r="AE10">
        <v>1.0339889864200646</v>
      </c>
      <c r="AF10">
        <v>1.0148772340218153</v>
      </c>
      <c r="AH10">
        <f>MEDIAN(Table1[[#This Row],[80]:[94]])</f>
        <v>1.021748078270833</v>
      </c>
      <c r="AI10">
        <f>Table1[[#This Row],[Mediane]]*$AH$15</f>
        <v>1.0223524212025108</v>
      </c>
    </row>
    <row r="11" spans="1:35" x14ac:dyDescent="0.25">
      <c r="A11">
        <f t="shared" si="1"/>
        <v>10</v>
      </c>
      <c r="B11" s="2"/>
      <c r="C11" t="s">
        <v>3</v>
      </c>
      <c r="D11" s="1">
        <v>2278</v>
      </c>
      <c r="E11" s="1">
        <f t="shared" si="0"/>
        <v>7.7310531440071273</v>
      </c>
      <c r="F11">
        <f t="shared" si="2"/>
        <v>2273.625</v>
      </c>
      <c r="G11">
        <f t="shared" si="3"/>
        <v>2246.375</v>
      </c>
      <c r="H11">
        <f t="shared" si="4"/>
        <v>1.0140782371598687</v>
      </c>
      <c r="I11" s="13">
        <v>1.0223524212025108</v>
      </c>
      <c r="J11">
        <f t="shared" si="5"/>
        <v>2280.4436906377205</v>
      </c>
      <c r="K11">
        <f t="shared" si="6"/>
        <v>2312.91</v>
      </c>
      <c r="L11">
        <f t="shared" si="7"/>
        <v>2384.6043443401518</v>
      </c>
      <c r="P11" t="s">
        <v>4</v>
      </c>
      <c r="Q11">
        <v>1.0573721234402065</v>
      </c>
      <c r="R11">
        <v>1.0434782608695652</v>
      </c>
      <c r="S11">
        <v>1.0597773213706627</v>
      </c>
      <c r="T11">
        <v>1.0520994116725946</v>
      </c>
      <c r="U11">
        <v>1.0370287462458261</v>
      </c>
      <c r="V11">
        <v>1.0368780082412825</v>
      </c>
      <c r="W11">
        <v>1.0575295814292913</v>
      </c>
      <c r="X11">
        <v>1.0491575692560107</v>
      </c>
      <c r="Y11">
        <v>1.027461299442936</v>
      </c>
      <c r="Z11">
        <v>1.024928634384414</v>
      </c>
      <c r="AA11">
        <v>1.0388392911074331</v>
      </c>
      <c r="AB11">
        <v>1.0369024443002379</v>
      </c>
      <c r="AC11">
        <v>1.01926740646175</v>
      </c>
      <c r="AD11">
        <v>1.006156745432756</v>
      </c>
      <c r="AE11">
        <v>1.0263135131394565</v>
      </c>
      <c r="AF11">
        <v>1.015048603637775</v>
      </c>
      <c r="AH11">
        <f>MEDIAN(Table1[[#This Row],[79]:[94]])</f>
        <v>1.0369655952730321</v>
      </c>
      <c r="AI11">
        <f>Table1[[#This Row],[Mediane]]*$AH$15</f>
        <v>1.0375789390524075</v>
      </c>
    </row>
    <row r="12" spans="1:35" x14ac:dyDescent="0.25">
      <c r="A12">
        <f t="shared" si="1"/>
        <v>11</v>
      </c>
      <c r="B12" s="1"/>
      <c r="C12" t="s">
        <v>4</v>
      </c>
      <c r="D12" s="1">
        <v>2451</v>
      </c>
      <c r="E12" s="1">
        <f t="shared" si="0"/>
        <v>7.8042513835281122</v>
      </c>
      <c r="F12">
        <f t="shared" si="2"/>
        <v>2351.875</v>
      </c>
      <c r="G12">
        <f t="shared" si="3"/>
        <v>2312.75</v>
      </c>
      <c r="H12">
        <f t="shared" si="4"/>
        <v>1.0597773213706627</v>
      </c>
      <c r="I12" s="12">
        <v>1.0375789390524075</v>
      </c>
      <c r="J12">
        <f t="shared" si="5"/>
        <v>2374.0016960651287</v>
      </c>
      <c r="K12">
        <f t="shared" si="6"/>
        <v>2398.9097999999999</v>
      </c>
      <c r="L12">
        <f t="shared" si="7"/>
        <v>2439.6006067159278</v>
      </c>
      <c r="P12" t="s">
        <v>5</v>
      </c>
      <c r="Q12">
        <v>0.97847250788427254</v>
      </c>
      <c r="R12">
        <v>0.99189375130866564</v>
      </c>
      <c r="S12">
        <v>0.95879444313633155</v>
      </c>
      <c r="T12">
        <v>0.98550724637681164</v>
      </c>
      <c r="U12">
        <v>0.97417400086567596</v>
      </c>
      <c r="V12">
        <v>0.96846799763074454</v>
      </c>
      <c r="W12">
        <v>0.95795738807901321</v>
      </c>
      <c r="X12">
        <v>0.98053439729174219</v>
      </c>
      <c r="Y12">
        <v>0.97364221647499039</v>
      </c>
      <c r="Z12">
        <v>0.9596564525099921</v>
      </c>
      <c r="AA12">
        <v>0.97458146663522749</v>
      </c>
      <c r="AB12">
        <v>0.98428878311781309</v>
      </c>
      <c r="AC12">
        <v>0.97543987217635075</v>
      </c>
      <c r="AD12">
        <v>0.96835003472566727</v>
      </c>
      <c r="AE12">
        <v>1.0084578762883003</v>
      </c>
      <c r="AF12">
        <v>0.98437199208974291</v>
      </c>
      <c r="AH12">
        <f>MEDIAN(Table1[[#This Row],[79]:[94]])</f>
        <v>0.97501066940578918</v>
      </c>
      <c r="AI12">
        <f>Table1[[#This Row],[Mediane]]*$AH$15</f>
        <v>0.97558736812330771</v>
      </c>
    </row>
    <row r="13" spans="1:35" x14ac:dyDescent="0.25">
      <c r="A13">
        <f t="shared" si="1"/>
        <v>12</v>
      </c>
      <c r="C13" t="s">
        <v>5</v>
      </c>
      <c r="D13" s="1">
        <v>2290.5</v>
      </c>
      <c r="E13" s="1">
        <f t="shared" si="0"/>
        <v>7.7365254133267971</v>
      </c>
      <c r="F13">
        <f t="shared" si="2"/>
        <v>2426</v>
      </c>
      <c r="G13">
        <f t="shared" si="3"/>
        <v>2388.9375</v>
      </c>
      <c r="H13">
        <f t="shared" si="4"/>
        <v>0.95879444313633155</v>
      </c>
      <c r="I13" s="13">
        <v>0.97558736812330771</v>
      </c>
      <c r="J13">
        <f t="shared" si="5"/>
        <v>2467.559701492537</v>
      </c>
      <c r="K13">
        <f t="shared" si="6"/>
        <v>2485.2312000000002</v>
      </c>
      <c r="L13">
        <f t="shared" si="7"/>
        <v>2495.8652509440162</v>
      </c>
      <c r="AH13">
        <f>SUM(AH9:AH12)</f>
        <v>3.9976354809979635</v>
      </c>
      <c r="AI13">
        <f>SUM(AI9:AI12)</f>
        <v>4</v>
      </c>
    </row>
    <row r="14" spans="1:35" x14ac:dyDescent="0.25">
      <c r="A14">
        <f t="shared" si="1"/>
        <v>13</v>
      </c>
      <c r="B14" s="1">
        <v>1982</v>
      </c>
      <c r="C14" s="1" t="s">
        <v>2</v>
      </c>
      <c r="D14" s="1">
        <v>2388</v>
      </c>
      <c r="E14" s="1">
        <f t="shared" si="0"/>
        <v>7.7782114745124931</v>
      </c>
      <c r="F14">
        <f t="shared" si="2"/>
        <v>2548.125</v>
      </c>
      <c r="G14">
        <f t="shared" si="3"/>
        <v>2487.0625</v>
      </c>
      <c r="H14">
        <f t="shared" si="4"/>
        <v>0.96016887392254924</v>
      </c>
      <c r="I14" s="12">
        <v>0.96448127162177388</v>
      </c>
      <c r="J14">
        <f t="shared" si="5"/>
        <v>2561.1177069199457</v>
      </c>
      <c r="K14">
        <f t="shared" si="6"/>
        <v>2571.8742000000002</v>
      </c>
      <c r="L14">
        <f t="shared" si="7"/>
        <v>2553.4275297854911</v>
      </c>
    </row>
    <row r="15" spans="1:35" x14ac:dyDescent="0.25">
      <c r="A15">
        <f t="shared" si="1"/>
        <v>14</v>
      </c>
      <c r="C15" t="s">
        <v>3</v>
      </c>
      <c r="D15" s="1">
        <v>2574.5</v>
      </c>
      <c r="E15" s="1">
        <f t="shared" si="0"/>
        <v>7.8534106194861959</v>
      </c>
      <c r="F15">
        <f t="shared" si="2"/>
        <v>2706.5</v>
      </c>
      <c r="G15">
        <f t="shared" si="3"/>
        <v>2627.3125</v>
      </c>
      <c r="H15">
        <f t="shared" si="4"/>
        <v>0.97989866070366582</v>
      </c>
      <c r="I15" s="13">
        <v>1.0223524212025108</v>
      </c>
      <c r="J15">
        <f t="shared" si="5"/>
        <v>2654.675712347354</v>
      </c>
      <c r="K15">
        <f t="shared" si="6"/>
        <v>2658.8388</v>
      </c>
      <c r="L15">
        <f t="shared" si="7"/>
        <v>2612.3173706594794</v>
      </c>
      <c r="P15" s="6" t="s">
        <v>46</v>
      </c>
      <c r="Q15" s="6"/>
      <c r="R15" s="6"/>
      <c r="S15" s="6"/>
      <c r="AH15">
        <f>4/AH13</f>
        <v>1.0005914793915742</v>
      </c>
    </row>
    <row r="16" spans="1:35" x14ac:dyDescent="0.25">
      <c r="A16">
        <f t="shared" si="1"/>
        <v>15</v>
      </c>
      <c r="B16" s="2"/>
      <c r="C16" t="s">
        <v>4</v>
      </c>
      <c r="D16" s="1">
        <v>2939.5</v>
      </c>
      <c r="E16" s="1">
        <f t="shared" si="0"/>
        <v>7.9859947778423095</v>
      </c>
      <c r="F16">
        <f t="shared" si="2"/>
        <v>2881.375</v>
      </c>
      <c r="G16">
        <f t="shared" si="3"/>
        <v>2793.9375</v>
      </c>
      <c r="H16">
        <f t="shared" si="4"/>
        <v>1.0520994116725946</v>
      </c>
      <c r="I16" s="12">
        <v>1.0375789390524075</v>
      </c>
      <c r="J16">
        <f t="shared" si="5"/>
        <v>2748.2337177747622</v>
      </c>
      <c r="K16">
        <f t="shared" si="6"/>
        <v>2746.1249999999995</v>
      </c>
      <c r="L16">
        <f t="shared" si="7"/>
        <v>2672.5653912028379</v>
      </c>
      <c r="P16" s="14" t="s">
        <v>47</v>
      </c>
      <c r="Q16" s="14" t="s">
        <v>48</v>
      </c>
      <c r="R16" s="14" t="s">
        <v>49</v>
      </c>
    </row>
    <row r="17" spans="1:18" x14ac:dyDescent="0.25">
      <c r="A17">
        <f t="shared" si="1"/>
        <v>16</v>
      </c>
      <c r="B17" s="1"/>
      <c r="C17" t="s">
        <v>5</v>
      </c>
      <c r="D17" s="1">
        <v>2924</v>
      </c>
      <c r="E17" s="1">
        <f t="shared" si="0"/>
        <v>7.9807078208696689</v>
      </c>
      <c r="F17">
        <f t="shared" si="2"/>
        <v>3052.625</v>
      </c>
      <c r="G17">
        <f t="shared" si="3"/>
        <v>2967</v>
      </c>
      <c r="H17">
        <f t="shared" si="4"/>
        <v>0.98550724637681164</v>
      </c>
      <c r="I17" s="13">
        <v>0.97558736812330771</v>
      </c>
      <c r="J17">
        <f t="shared" si="5"/>
        <v>2841.7917232021709</v>
      </c>
      <c r="K17">
        <f t="shared" si="6"/>
        <v>2833.7328000000002</v>
      </c>
      <c r="L17">
        <f t="shared" si="7"/>
        <v>2734.2029151886804</v>
      </c>
      <c r="P17" s="14">
        <f>_xlfn.COVARIANCE.P(A2:A68,D2:D68)</f>
        <v>34990.694029850747</v>
      </c>
      <c r="Q17" s="14">
        <f>D69-R17*A69</f>
        <v>1344.863636363636</v>
      </c>
      <c r="R17" s="14">
        <f>P17/A70</f>
        <v>93.558005427408418</v>
      </c>
    </row>
    <row r="18" spans="1:18" x14ac:dyDescent="0.25">
      <c r="A18">
        <f t="shared" si="1"/>
        <v>17</v>
      </c>
      <c r="B18">
        <v>1983</v>
      </c>
      <c r="C18" s="1" t="s">
        <v>2</v>
      </c>
      <c r="D18" s="1">
        <v>3087.5</v>
      </c>
      <c r="E18" s="1">
        <f t="shared" si="0"/>
        <v>8.0351169809362322</v>
      </c>
      <c r="F18">
        <f t="shared" si="2"/>
        <v>3186.375</v>
      </c>
      <c r="G18">
        <f t="shared" si="3"/>
        <v>3119.5</v>
      </c>
      <c r="H18">
        <f t="shared" si="4"/>
        <v>0.98974194582465136</v>
      </c>
      <c r="I18" s="12">
        <v>0.96448127162177388</v>
      </c>
      <c r="J18">
        <f t="shared" si="5"/>
        <v>2935.3497286295792</v>
      </c>
      <c r="K18">
        <f t="shared" si="6"/>
        <v>2921.6621999999998</v>
      </c>
      <c r="L18">
        <f t="shared" si="7"/>
        <v>2797.2619888120403</v>
      </c>
    </row>
    <row r="19" spans="1:18" x14ac:dyDescent="0.25">
      <c r="A19">
        <f t="shared" si="1"/>
        <v>18</v>
      </c>
      <c r="B19" s="1"/>
      <c r="C19" t="s">
        <v>3</v>
      </c>
      <c r="D19" s="1">
        <v>3259.5</v>
      </c>
      <c r="E19" s="1">
        <f t="shared" si="0"/>
        <v>8.0893290883645932</v>
      </c>
      <c r="F19">
        <f t="shared" si="2"/>
        <v>3299.375</v>
      </c>
      <c r="G19">
        <f t="shared" si="3"/>
        <v>3242.875</v>
      </c>
      <c r="H19">
        <f t="shared" si="4"/>
        <v>1.005126623752072</v>
      </c>
      <c r="I19" s="13">
        <v>1.0223524212025108</v>
      </c>
      <c r="J19">
        <f t="shared" si="5"/>
        <v>3028.9077340569875</v>
      </c>
      <c r="K19">
        <f t="shared" si="6"/>
        <v>3009.9132000000004</v>
      </c>
      <c r="L19">
        <f t="shared" si="7"/>
        <v>2861.7753973511253</v>
      </c>
    </row>
    <row r="20" spans="1:18" x14ac:dyDescent="0.25">
      <c r="A20">
        <f t="shared" si="1"/>
        <v>19</v>
      </c>
      <c r="C20" t="s">
        <v>4</v>
      </c>
      <c r="D20" s="1">
        <v>3474.5</v>
      </c>
      <c r="E20" s="1">
        <f t="shared" si="0"/>
        <v>8.1532058627543815</v>
      </c>
      <c r="F20">
        <f t="shared" si="2"/>
        <v>3401.5</v>
      </c>
      <c r="G20">
        <f t="shared" si="3"/>
        <v>3350.4375</v>
      </c>
      <c r="H20">
        <f t="shared" si="4"/>
        <v>1.0370287462458261</v>
      </c>
      <c r="I20" s="12">
        <v>1.0375789390524075</v>
      </c>
      <c r="J20">
        <f t="shared" si="5"/>
        <v>3122.4657394843962</v>
      </c>
      <c r="K20">
        <f t="shared" si="6"/>
        <v>3098.4857999999999</v>
      </c>
      <c r="L20">
        <f t="shared" si="7"/>
        <v>2927.7766822128347</v>
      </c>
    </row>
    <row r="21" spans="1:18" x14ac:dyDescent="0.25">
      <c r="A21">
        <f t="shared" si="1"/>
        <v>20</v>
      </c>
      <c r="B21" s="2"/>
      <c r="C21" t="s">
        <v>5</v>
      </c>
      <c r="D21" s="1">
        <v>3376</v>
      </c>
      <c r="E21" s="1">
        <f t="shared" si="0"/>
        <v>8.1244468557158473</v>
      </c>
      <c r="F21">
        <f t="shared" si="2"/>
        <v>3529.5</v>
      </c>
      <c r="G21">
        <f t="shared" si="3"/>
        <v>3465.5</v>
      </c>
      <c r="H21">
        <f t="shared" si="4"/>
        <v>0.97417400086567596</v>
      </c>
      <c r="I21" s="13">
        <v>0.97558736812330771</v>
      </c>
      <c r="J21">
        <f t="shared" si="5"/>
        <v>3216.0237449118044</v>
      </c>
      <c r="K21">
        <f t="shared" si="6"/>
        <v>3187.38</v>
      </c>
      <c r="L21">
        <f t="shared" si="7"/>
        <v>2995.3001583713944</v>
      </c>
    </row>
    <row r="22" spans="1:18" x14ac:dyDescent="0.25">
      <c r="A22">
        <f t="shared" si="1"/>
        <v>21</v>
      </c>
      <c r="B22" s="1">
        <v>1984</v>
      </c>
      <c r="C22" s="1" t="s">
        <v>2</v>
      </c>
      <c r="D22" s="1">
        <v>3496</v>
      </c>
      <c r="E22" s="1">
        <f t="shared" si="0"/>
        <v>8.1593747367754261</v>
      </c>
      <c r="F22">
        <f t="shared" si="2"/>
        <v>3596.625</v>
      </c>
      <c r="G22">
        <f t="shared" si="3"/>
        <v>3563.0625</v>
      </c>
      <c r="H22">
        <f t="shared" si="4"/>
        <v>0.98117841042642395</v>
      </c>
      <c r="I22" s="12">
        <v>0.96448127162177388</v>
      </c>
      <c r="J22">
        <f t="shared" si="5"/>
        <v>3309.5817503392127</v>
      </c>
      <c r="K22">
        <f t="shared" si="6"/>
        <v>3276.5958000000001</v>
      </c>
      <c r="L22">
        <f t="shared" si="7"/>
        <v>3064.3809322091975</v>
      </c>
    </row>
    <row r="23" spans="1:18" x14ac:dyDescent="0.25">
      <c r="A23">
        <f t="shared" si="1"/>
        <v>22</v>
      </c>
      <c r="C23" t="s">
        <v>3</v>
      </c>
      <c r="D23" s="1">
        <v>3771.5</v>
      </c>
      <c r="E23" s="1">
        <f t="shared" si="0"/>
        <v>8.2352280792936856</v>
      </c>
      <c r="F23">
        <f t="shared" si="2"/>
        <v>3621.25</v>
      </c>
      <c r="G23">
        <f t="shared" si="3"/>
        <v>3608.9375</v>
      </c>
      <c r="H23">
        <f t="shared" si="4"/>
        <v>1.0450444209687755</v>
      </c>
      <c r="I23" s="13">
        <v>1.0223524212025108</v>
      </c>
      <c r="J23">
        <f t="shared" si="5"/>
        <v>3403.1397557666214</v>
      </c>
      <c r="K23">
        <f t="shared" si="6"/>
        <v>3366.1332000000002</v>
      </c>
      <c r="L23">
        <f t="shared" si="7"/>
        <v>3135.0549197690625</v>
      </c>
    </row>
    <row r="24" spans="1:18" x14ac:dyDescent="0.25">
      <c r="A24">
        <f t="shared" si="1"/>
        <v>23</v>
      </c>
      <c r="B24" s="1"/>
      <c r="C24" t="s">
        <v>4</v>
      </c>
      <c r="D24" s="1">
        <v>3743</v>
      </c>
      <c r="E24" s="1">
        <f t="shared" si="0"/>
        <v>8.2276427079044296</v>
      </c>
      <c r="F24">
        <f t="shared" si="2"/>
        <v>3598.5</v>
      </c>
      <c r="G24">
        <f t="shared" si="3"/>
        <v>3609.875</v>
      </c>
      <c r="H24">
        <f t="shared" si="4"/>
        <v>1.0368780082412825</v>
      </c>
      <c r="I24" s="12">
        <v>1.0375789390524075</v>
      </c>
      <c r="J24">
        <f t="shared" si="5"/>
        <v>3496.6977611940297</v>
      </c>
      <c r="K24">
        <f t="shared" si="6"/>
        <v>3455.9922000000001</v>
      </c>
      <c r="L24">
        <f t="shared" si="7"/>
        <v>3207.3588654275213</v>
      </c>
    </row>
    <row r="25" spans="1:18" x14ac:dyDescent="0.25">
      <c r="A25">
        <f t="shared" si="1"/>
        <v>24</v>
      </c>
      <c r="C25" t="s">
        <v>5</v>
      </c>
      <c r="D25" s="1">
        <v>3474.5</v>
      </c>
      <c r="E25" s="1">
        <f t="shared" si="0"/>
        <v>8.1532058627543815</v>
      </c>
      <c r="F25">
        <f t="shared" si="2"/>
        <v>3576.75</v>
      </c>
      <c r="G25">
        <f t="shared" si="3"/>
        <v>3587.625</v>
      </c>
      <c r="H25">
        <f t="shared" si="4"/>
        <v>0.96846799763074454</v>
      </c>
      <c r="I25" s="13">
        <v>0.97558736812330771</v>
      </c>
      <c r="J25">
        <f t="shared" si="5"/>
        <v>3590.2557666214379</v>
      </c>
      <c r="K25">
        <f t="shared" si="6"/>
        <v>3546.1728000000003</v>
      </c>
      <c r="L25">
        <f t="shared" si="7"/>
        <v>3281.3303609986774</v>
      </c>
    </row>
    <row r="26" spans="1:18" x14ac:dyDescent="0.25">
      <c r="A26">
        <f t="shared" si="1"/>
        <v>25</v>
      </c>
      <c r="B26" s="2">
        <v>1985</v>
      </c>
      <c r="C26" s="1" t="s">
        <v>2</v>
      </c>
      <c r="D26" s="1">
        <v>3405</v>
      </c>
      <c r="E26" s="1">
        <f t="shared" si="0"/>
        <v>8.1330002185836126</v>
      </c>
      <c r="F26">
        <f t="shared" si="2"/>
        <v>3592</v>
      </c>
      <c r="G26">
        <f t="shared" si="3"/>
        <v>3584.375</v>
      </c>
      <c r="H26">
        <f t="shared" si="4"/>
        <v>0.94995640802092418</v>
      </c>
      <c r="I26" s="12">
        <v>0.96448127162177388</v>
      </c>
      <c r="J26">
        <f t="shared" si="5"/>
        <v>3683.8137720488467</v>
      </c>
      <c r="K26">
        <f t="shared" si="6"/>
        <v>3636.6750000000002</v>
      </c>
      <c r="L26">
        <f t="shared" si="7"/>
        <v>3357.0078652787543</v>
      </c>
    </row>
    <row r="27" spans="1:18" x14ac:dyDescent="0.25">
      <c r="A27">
        <f t="shared" si="1"/>
        <v>26</v>
      </c>
      <c r="B27" s="1"/>
      <c r="C27" t="s">
        <v>3</v>
      </c>
      <c r="D27" s="1">
        <v>3684.5</v>
      </c>
      <c r="E27" s="1">
        <f t="shared" si="0"/>
        <v>8.2118901102070545</v>
      </c>
      <c r="F27">
        <f t="shared" si="2"/>
        <v>3591</v>
      </c>
      <c r="G27">
        <f t="shared" si="3"/>
        <v>3591.5</v>
      </c>
      <c r="H27">
        <f t="shared" si="4"/>
        <v>1.025894473061395</v>
      </c>
      <c r="I27" s="13">
        <v>1.0223524212025108</v>
      </c>
      <c r="J27">
        <f t="shared" si="5"/>
        <v>3777.3717774762549</v>
      </c>
      <c r="K27">
        <f t="shared" si="6"/>
        <v>3727.4988000000003</v>
      </c>
      <c r="L27">
        <f t="shared" si="7"/>
        <v>3434.4307240413027</v>
      </c>
    </row>
    <row r="28" spans="1:18" x14ac:dyDescent="0.25">
      <c r="A28">
        <f t="shared" si="1"/>
        <v>27</v>
      </c>
      <c r="C28" t="s">
        <v>4</v>
      </c>
      <c r="D28" s="1">
        <v>3804</v>
      </c>
      <c r="E28" s="1">
        <f t="shared" si="0"/>
        <v>8.2438084236652802</v>
      </c>
      <c r="F28">
        <f t="shared" si="2"/>
        <v>3603.125</v>
      </c>
      <c r="G28">
        <f t="shared" si="3"/>
        <v>3597.0625</v>
      </c>
      <c r="H28">
        <f t="shared" si="4"/>
        <v>1.0575295814292913</v>
      </c>
      <c r="I28" s="12">
        <v>1.0375789390524075</v>
      </c>
      <c r="J28">
        <f t="shared" si="5"/>
        <v>3870.9297829036632</v>
      </c>
      <c r="K28">
        <f t="shared" si="6"/>
        <v>3818.6441999999997</v>
      </c>
      <c r="L28">
        <f t="shared" si="7"/>
        <v>3513.6391904936595</v>
      </c>
    </row>
    <row r="29" spans="1:18" x14ac:dyDescent="0.25">
      <c r="A29">
        <f t="shared" si="1"/>
        <v>28</v>
      </c>
      <c r="B29" s="1"/>
      <c r="C29" t="s">
        <v>5</v>
      </c>
      <c r="D29" s="1">
        <v>3470.5</v>
      </c>
      <c r="E29" s="1">
        <f t="shared" si="0"/>
        <v>8.1520539547796389</v>
      </c>
      <c r="F29">
        <f t="shared" si="2"/>
        <v>3642.5</v>
      </c>
      <c r="G29">
        <f t="shared" si="3"/>
        <v>3622.8125</v>
      </c>
      <c r="H29">
        <f t="shared" si="4"/>
        <v>0.95795738807901321</v>
      </c>
      <c r="I29" s="13">
        <v>0.97558736812330771</v>
      </c>
      <c r="J29">
        <f t="shared" si="5"/>
        <v>3964.4877883310719</v>
      </c>
      <c r="K29">
        <f t="shared" si="6"/>
        <v>3910.1111999999998</v>
      </c>
      <c r="L29">
        <f t="shared" si="7"/>
        <v>3594.6744462050897</v>
      </c>
    </row>
    <row r="30" spans="1:18" x14ac:dyDescent="0.25">
      <c r="A30">
        <f t="shared" si="1"/>
        <v>29</v>
      </c>
      <c r="B30">
        <v>1986</v>
      </c>
      <c r="C30" s="1" t="s">
        <v>2</v>
      </c>
      <c r="D30" s="1">
        <v>3453.5</v>
      </c>
      <c r="E30" s="1">
        <f t="shared" si="0"/>
        <v>8.1471434885290268</v>
      </c>
      <c r="F30">
        <f t="shared" si="2"/>
        <v>3730.625</v>
      </c>
      <c r="G30">
        <f t="shared" si="3"/>
        <v>3686.5625</v>
      </c>
      <c r="H30">
        <f t="shared" si="4"/>
        <v>0.93678053742476897</v>
      </c>
      <c r="I30" s="12">
        <v>0.96448127162177388</v>
      </c>
      <c r="J30">
        <f t="shared" si="5"/>
        <v>4058.0457937584802</v>
      </c>
      <c r="K30">
        <f t="shared" si="6"/>
        <v>4001.8998000000001</v>
      </c>
      <c r="L30">
        <f t="shared" si="7"/>
        <v>3677.5786225177039</v>
      </c>
    </row>
    <row r="31" spans="1:18" x14ac:dyDescent="0.25">
      <c r="A31">
        <f t="shared" si="1"/>
        <v>30</v>
      </c>
      <c r="B31" s="2"/>
      <c r="C31" t="s">
        <v>3</v>
      </c>
      <c r="D31" s="1">
        <v>3842</v>
      </c>
      <c r="E31" s="1">
        <f t="shared" si="0"/>
        <v>8.2537483433285015</v>
      </c>
      <c r="F31">
        <f t="shared" si="2"/>
        <v>3876.75</v>
      </c>
      <c r="G31">
        <f t="shared" si="3"/>
        <v>3803.6875</v>
      </c>
      <c r="H31">
        <f t="shared" si="4"/>
        <v>1.0100724625774331</v>
      </c>
      <c r="I31" s="13">
        <v>1.0223524212025108</v>
      </c>
      <c r="J31">
        <f t="shared" si="5"/>
        <v>4151.6037991858884</v>
      </c>
      <c r="K31">
        <f t="shared" si="6"/>
        <v>4094.0099999999998</v>
      </c>
      <c r="L31">
        <f t="shared" si="7"/>
        <v>3762.3948224510677</v>
      </c>
    </row>
    <row r="32" spans="1:18" x14ac:dyDescent="0.25">
      <c r="A32">
        <f t="shared" si="1"/>
        <v>31</v>
      </c>
      <c r="B32" s="1"/>
      <c r="C32" t="s">
        <v>4</v>
      </c>
      <c r="D32" s="1">
        <v>4156.5</v>
      </c>
      <c r="E32" s="1">
        <f t="shared" si="0"/>
        <v>8.3324286529711422</v>
      </c>
      <c r="F32">
        <f t="shared" si="2"/>
        <v>4046.75</v>
      </c>
      <c r="G32">
        <f t="shared" si="3"/>
        <v>3961.75</v>
      </c>
      <c r="H32">
        <f t="shared" si="4"/>
        <v>1.0491575692560107</v>
      </c>
      <c r="I32" s="12">
        <v>1.0375789390524075</v>
      </c>
      <c r="J32">
        <f t="shared" si="5"/>
        <v>4245.1618046132971</v>
      </c>
      <c r="K32">
        <f t="shared" si="6"/>
        <v>4186.4417999999996</v>
      </c>
      <c r="L32">
        <f t="shared" si="7"/>
        <v>3849.1671431121063</v>
      </c>
    </row>
    <row r="33" spans="1:22" x14ac:dyDescent="0.25">
      <c r="A33">
        <f t="shared" si="1"/>
        <v>32</v>
      </c>
      <c r="C33" t="s">
        <v>5</v>
      </c>
      <c r="D33" s="1">
        <v>4055</v>
      </c>
      <c r="E33" s="1">
        <f t="shared" si="0"/>
        <v>8.3077059665495128</v>
      </c>
      <c r="F33">
        <f t="shared" si="2"/>
        <v>4224.25</v>
      </c>
      <c r="G33">
        <f t="shared" si="3"/>
        <v>4135.5</v>
      </c>
      <c r="H33">
        <f t="shared" si="4"/>
        <v>0.98053439729174219</v>
      </c>
      <c r="I33" s="13">
        <v>0.97558736812330771</v>
      </c>
      <c r="J33">
        <f t="shared" si="5"/>
        <v>4338.7198100407059</v>
      </c>
      <c r="K33">
        <f t="shared" si="6"/>
        <v>4279.1952000000001</v>
      </c>
      <c r="L33">
        <f t="shared" si="7"/>
        <v>3937.9406986217436</v>
      </c>
    </row>
    <row r="34" spans="1:22" x14ac:dyDescent="0.25">
      <c r="A34">
        <f t="shared" si="1"/>
        <v>33</v>
      </c>
      <c r="B34" s="1">
        <v>1987</v>
      </c>
      <c r="C34" s="1" t="s">
        <v>2</v>
      </c>
      <c r="D34" s="1">
        <v>4133.5</v>
      </c>
      <c r="E34" s="1">
        <f t="shared" si="0"/>
        <v>8.3268797846927303</v>
      </c>
      <c r="F34">
        <f t="shared" si="2"/>
        <v>4332.125</v>
      </c>
      <c r="G34">
        <f t="shared" si="3"/>
        <v>4278.1875</v>
      </c>
      <c r="H34">
        <f t="shared" si="4"/>
        <v>0.96618018728725663</v>
      </c>
      <c r="I34" s="12">
        <v>0.96448127162177388</v>
      </c>
      <c r="J34">
        <f t="shared" si="5"/>
        <v>4432.2778154681137</v>
      </c>
      <c r="K34">
        <f t="shared" si="6"/>
        <v>4372.2701999999999</v>
      </c>
      <c r="L34">
        <f t="shared" si="7"/>
        <v>4028.7616435704058</v>
      </c>
      <c r="P34" s="6" t="s">
        <v>50</v>
      </c>
      <c r="Q34" s="6"/>
      <c r="R34" s="6"/>
      <c r="S34" s="6" t="s">
        <v>52</v>
      </c>
      <c r="T34" s="6"/>
      <c r="U34" s="6"/>
      <c r="V34" s="6"/>
    </row>
    <row r="35" spans="1:22" x14ac:dyDescent="0.25">
      <c r="A35">
        <f t="shared" si="1"/>
        <v>34</v>
      </c>
      <c r="C35" t="s">
        <v>3</v>
      </c>
      <c r="D35" s="1">
        <v>4552</v>
      </c>
      <c r="E35" s="1">
        <f t="shared" si="0"/>
        <v>8.4233219758061662</v>
      </c>
      <c r="F35">
        <f t="shared" si="2"/>
        <v>4424.25</v>
      </c>
      <c r="G35">
        <f t="shared" si="3"/>
        <v>4378.1875</v>
      </c>
      <c r="H35">
        <f t="shared" si="4"/>
        <v>1.0396996473997515</v>
      </c>
      <c r="I35" s="13">
        <v>1.0223524212025108</v>
      </c>
      <c r="J35">
        <f t="shared" si="5"/>
        <v>4525.8358208955224</v>
      </c>
      <c r="K35">
        <f t="shared" si="6"/>
        <v>4465.6668</v>
      </c>
      <c r="L35">
        <f t="shared" si="7"/>
        <v>4121.6771970143727</v>
      </c>
      <c r="P35" s="14" t="s">
        <v>48</v>
      </c>
      <c r="Q35" s="14" t="s">
        <v>49</v>
      </c>
      <c r="R35" s="14" t="s">
        <v>51</v>
      </c>
    </row>
    <row r="36" spans="1:22" x14ac:dyDescent="0.25">
      <c r="A36">
        <f t="shared" si="1"/>
        <v>35</v>
      </c>
      <c r="B36" s="2"/>
      <c r="C36" t="s">
        <v>4</v>
      </c>
      <c r="D36" s="1">
        <v>4588</v>
      </c>
      <c r="E36" s="1">
        <f t="shared" si="0"/>
        <v>8.4311994782492619</v>
      </c>
      <c r="F36">
        <f t="shared" si="2"/>
        <v>4506.5</v>
      </c>
      <c r="G36">
        <f t="shared" si="3"/>
        <v>4465.375</v>
      </c>
      <c r="H36">
        <f t="shared" si="4"/>
        <v>1.027461299442936</v>
      </c>
      <c r="I36" s="12">
        <v>1.0375789390524075</v>
      </c>
      <c r="J36">
        <f t="shared" si="5"/>
        <v>4619.3938263229302</v>
      </c>
      <c r="K36">
        <f t="shared" si="6"/>
        <v>4559.3850000000002</v>
      </c>
      <c r="L36">
        <f t="shared" si="7"/>
        <v>4216.7356670256695</v>
      </c>
      <c r="P36" s="14">
        <v>1470.6</v>
      </c>
      <c r="Q36" s="14">
        <v>82.623000000000005</v>
      </c>
      <c r="R36" s="14">
        <v>0.1608</v>
      </c>
    </row>
    <row r="37" spans="1:22" x14ac:dyDescent="0.25">
      <c r="A37">
        <f t="shared" si="1"/>
        <v>36</v>
      </c>
      <c r="B37" s="1"/>
      <c r="C37" t="s">
        <v>5</v>
      </c>
      <c r="D37" s="1">
        <v>4423.5</v>
      </c>
      <c r="E37" s="1">
        <f t="shared" si="0"/>
        <v>8.394686516923441</v>
      </c>
      <c r="F37">
        <f t="shared" si="2"/>
        <v>4580</v>
      </c>
      <c r="G37">
        <f t="shared" si="3"/>
        <v>4543.25</v>
      </c>
      <c r="H37">
        <f t="shared" si="4"/>
        <v>0.97364221647499039</v>
      </c>
      <c r="I37" s="13">
        <v>0.97558736812330771</v>
      </c>
      <c r="J37">
        <f t="shared" si="5"/>
        <v>4712.9518317503389</v>
      </c>
      <c r="K37">
        <f t="shared" si="6"/>
        <v>4653.4248000000007</v>
      </c>
      <c r="L37">
        <f t="shared" si="7"/>
        <v>4313.9864758080375</v>
      </c>
    </row>
    <row r="38" spans="1:22" x14ac:dyDescent="0.25">
      <c r="A38">
        <f t="shared" si="1"/>
        <v>37</v>
      </c>
      <c r="B38">
        <v>1988</v>
      </c>
      <c r="C38" s="1" t="s">
        <v>2</v>
      </c>
      <c r="D38" s="1">
        <v>4462.5</v>
      </c>
      <c r="E38" s="1">
        <f t="shared" si="0"/>
        <v>8.4034644260878952</v>
      </c>
      <c r="F38">
        <f t="shared" si="2"/>
        <v>4650.375</v>
      </c>
      <c r="G38">
        <f t="shared" si="3"/>
        <v>4615.1875</v>
      </c>
      <c r="H38">
        <f t="shared" si="4"/>
        <v>0.9669162953834487</v>
      </c>
      <c r="I38" s="12">
        <v>0.96448127162177388</v>
      </c>
      <c r="J38">
        <f t="shared" si="5"/>
        <v>4806.5098371777476</v>
      </c>
      <c r="K38">
        <f t="shared" si="6"/>
        <v>4747.7861999999996</v>
      </c>
      <c r="L38">
        <f t="shared" si="7"/>
        <v>4413.4801853922791</v>
      </c>
      <c r="P38" s="6" t="s">
        <v>53</v>
      </c>
      <c r="Q38" s="6"/>
      <c r="R38" s="6"/>
      <c r="S38" s="6"/>
    </row>
    <row r="39" spans="1:22" x14ac:dyDescent="0.25">
      <c r="A39">
        <f t="shared" si="1"/>
        <v>38</v>
      </c>
      <c r="B39" s="1"/>
      <c r="C39" t="s">
        <v>3</v>
      </c>
      <c r="D39" s="1">
        <v>4846</v>
      </c>
      <c r="E39" s="1">
        <f t="shared" si="0"/>
        <v>8.4859089013764706</v>
      </c>
      <c r="F39">
        <f t="shared" si="2"/>
        <v>4703.75</v>
      </c>
      <c r="G39">
        <f t="shared" si="3"/>
        <v>4677.0625</v>
      </c>
      <c r="H39">
        <f t="shared" si="4"/>
        <v>1.0361204281533547</v>
      </c>
      <c r="I39" s="13">
        <v>1.0223524212025108</v>
      </c>
      <c r="J39">
        <f t="shared" si="5"/>
        <v>4900.0678426051563</v>
      </c>
      <c r="K39">
        <f t="shared" si="6"/>
        <v>4842.4691999999995</v>
      </c>
      <c r="L39">
        <f t="shared" si="7"/>
        <v>4515.2685239240864</v>
      </c>
    </row>
    <row r="40" spans="1:22" x14ac:dyDescent="0.25">
      <c r="A40">
        <f t="shared" si="1"/>
        <v>39</v>
      </c>
      <c r="C40" t="s">
        <v>4</v>
      </c>
      <c r="D40" s="1">
        <v>4869.5</v>
      </c>
      <c r="E40" s="1">
        <f t="shared" si="0"/>
        <v>8.4907465414012542</v>
      </c>
      <c r="F40">
        <f t="shared" si="2"/>
        <v>4798.375</v>
      </c>
      <c r="G40">
        <f t="shared" si="3"/>
        <v>4751.0625</v>
      </c>
      <c r="H40">
        <f t="shared" si="4"/>
        <v>1.024928634384414</v>
      </c>
      <c r="I40" s="12">
        <v>1.0375789390524075</v>
      </c>
      <c r="J40">
        <f t="shared" si="5"/>
        <v>4993.6258480325641</v>
      </c>
      <c r="K40">
        <f t="shared" si="6"/>
        <v>4937.4737999999998</v>
      </c>
      <c r="L40">
        <f t="shared" si="7"/>
        <v>4619.4044125582814</v>
      </c>
      <c r="P40" s="14" t="s">
        <v>11</v>
      </c>
      <c r="Q40" s="14" t="s">
        <v>56</v>
      </c>
      <c r="R40" s="14" t="s">
        <v>54</v>
      </c>
    </row>
    <row r="41" spans="1:22" x14ac:dyDescent="0.25">
      <c r="A41">
        <f t="shared" si="1"/>
        <v>40</v>
      </c>
      <c r="B41" s="2"/>
      <c r="C41" t="s">
        <v>5</v>
      </c>
      <c r="D41" s="1">
        <v>4637</v>
      </c>
      <c r="E41" s="1">
        <f t="shared" si="0"/>
        <v>8.4418228843914616</v>
      </c>
      <c r="F41">
        <f t="shared" si="2"/>
        <v>4865.5</v>
      </c>
      <c r="G41">
        <f t="shared" si="3"/>
        <v>4831.9375</v>
      </c>
      <c r="H41">
        <f t="shared" si="4"/>
        <v>0.9596564525099921</v>
      </c>
      <c r="I41" s="13">
        <v>0.97558736812330771</v>
      </c>
      <c r="J41">
        <f t="shared" si="5"/>
        <v>5087.1838534599729</v>
      </c>
      <c r="K41">
        <f t="shared" si="6"/>
        <v>5032.8</v>
      </c>
      <c r="L41">
        <f t="shared" si="7"/>
        <v>4725.9419929731839</v>
      </c>
      <c r="P41" s="14">
        <f>_xlfn.COVARIANCE.P(A2:A68,E2:E68)</f>
        <v>8.5276199701798578</v>
      </c>
      <c r="Q41" s="14">
        <f>E69-A69*R41</f>
        <v>7.5487772670529951</v>
      </c>
      <c r="R41" s="14">
        <f>P41/A70</f>
        <v>2.2801122914919408E-2</v>
      </c>
    </row>
    <row r="42" spans="1:22" x14ac:dyDescent="0.25">
      <c r="A42">
        <f t="shared" si="1"/>
        <v>41</v>
      </c>
      <c r="B42" s="1">
        <v>1989</v>
      </c>
      <c r="C42" s="1" t="s">
        <v>2</v>
      </c>
      <c r="D42" s="1">
        <v>4841</v>
      </c>
      <c r="E42" s="1">
        <f t="shared" si="0"/>
        <v>8.4848765899396952</v>
      </c>
      <c r="F42">
        <f t="shared" si="2"/>
        <v>4991.75</v>
      </c>
      <c r="G42">
        <f t="shared" si="3"/>
        <v>4928.625</v>
      </c>
      <c r="H42">
        <f t="shared" si="4"/>
        <v>0.98222120774049559</v>
      </c>
      <c r="I42" s="12">
        <v>0.96448127162177388</v>
      </c>
      <c r="J42">
        <f t="shared" si="5"/>
        <v>5180.7418588873807</v>
      </c>
      <c r="K42">
        <f t="shared" si="6"/>
        <v>5128.4477999999999</v>
      </c>
      <c r="L42">
        <f t="shared" si="7"/>
        <v>4834.9366555196793</v>
      </c>
    </row>
    <row r="43" spans="1:22" x14ac:dyDescent="0.25">
      <c r="A43">
        <f t="shared" si="1"/>
        <v>42</v>
      </c>
      <c r="C43" t="s">
        <v>3</v>
      </c>
      <c r="D43" s="1">
        <v>5114.5</v>
      </c>
      <c r="E43" s="1">
        <f t="shared" si="0"/>
        <v>8.5398349218970626</v>
      </c>
      <c r="F43">
        <f t="shared" si="2"/>
        <v>5124.125</v>
      </c>
      <c r="G43">
        <f t="shared" si="3"/>
        <v>5057.9375</v>
      </c>
      <c r="H43">
        <f t="shared" si="4"/>
        <v>1.0111829179383889</v>
      </c>
      <c r="I43" s="13">
        <v>1.0223524212025108</v>
      </c>
      <c r="J43">
        <f t="shared" si="5"/>
        <v>5274.2998643147894</v>
      </c>
      <c r="K43">
        <f t="shared" si="6"/>
        <v>5224.4171999999999</v>
      </c>
      <c r="L43">
        <f t="shared" si="7"/>
        <v>4946.4450680193586</v>
      </c>
    </row>
    <row r="44" spans="1:22" x14ac:dyDescent="0.25">
      <c r="A44">
        <f t="shared" si="1"/>
        <v>43</v>
      </c>
      <c r="B44" s="1"/>
      <c r="C44" t="s">
        <v>4</v>
      </c>
      <c r="D44" s="1">
        <v>5374.5</v>
      </c>
      <c r="E44" s="1">
        <f t="shared" si="0"/>
        <v>8.5894208254131179</v>
      </c>
      <c r="F44">
        <f t="shared" si="2"/>
        <v>5223</v>
      </c>
      <c r="G44">
        <f t="shared" si="3"/>
        <v>5173.5625</v>
      </c>
      <c r="H44">
        <f t="shared" si="4"/>
        <v>1.0388392911074331</v>
      </c>
      <c r="I44" s="12">
        <v>1.0375789390524075</v>
      </c>
      <c r="J44">
        <f t="shared" si="5"/>
        <v>5367.8578697421981</v>
      </c>
      <c r="K44">
        <f t="shared" si="6"/>
        <v>5320.7082</v>
      </c>
      <c r="L44">
        <f t="shared" si="7"/>
        <v>5060.5252052269607</v>
      </c>
    </row>
    <row r="45" spans="1:22" x14ac:dyDescent="0.25">
      <c r="A45">
        <f t="shared" si="1"/>
        <v>44</v>
      </c>
      <c r="C45" t="s">
        <v>5</v>
      </c>
      <c r="D45" s="1">
        <v>5166.5</v>
      </c>
      <c r="E45" s="1">
        <f t="shared" si="0"/>
        <v>8.5499507556544092</v>
      </c>
      <c r="F45">
        <f t="shared" si="2"/>
        <v>5379.5</v>
      </c>
      <c r="G45">
        <f t="shared" si="3"/>
        <v>5301.25</v>
      </c>
      <c r="H45">
        <f t="shared" si="4"/>
        <v>0.97458146663522749</v>
      </c>
      <c r="I45" s="13">
        <v>0.97558736812330771</v>
      </c>
      <c r="J45">
        <f t="shared" si="5"/>
        <v>5461.4158751696068</v>
      </c>
      <c r="K45">
        <f t="shared" si="6"/>
        <v>5417.3208000000004</v>
      </c>
      <c r="L45">
        <f t="shared" si="7"/>
        <v>5177.2363789721767</v>
      </c>
    </row>
    <row r="46" spans="1:22" x14ac:dyDescent="0.25">
      <c r="A46">
        <f t="shared" si="1"/>
        <v>45</v>
      </c>
      <c r="B46" s="2">
        <v>1990</v>
      </c>
      <c r="C46" s="1" t="s">
        <v>2</v>
      </c>
      <c r="D46" s="1">
        <v>5236.5</v>
      </c>
      <c r="E46" s="1">
        <f t="shared" si="0"/>
        <v>8.5634086152132003</v>
      </c>
      <c r="F46">
        <f t="shared" si="2"/>
        <v>5533.875</v>
      </c>
      <c r="G46">
        <f t="shared" si="3"/>
        <v>5456.6875</v>
      </c>
      <c r="H46">
        <f t="shared" si="4"/>
        <v>0.95964813817906924</v>
      </c>
      <c r="I46" s="12">
        <v>0.96448127162177388</v>
      </c>
      <c r="J46">
        <f t="shared" si="5"/>
        <v>5554.9738805970146</v>
      </c>
      <c r="K46">
        <f t="shared" si="6"/>
        <v>5514.2550000000001</v>
      </c>
      <c r="L46">
        <f t="shared" si="7"/>
        <v>5296.6392689967552</v>
      </c>
    </row>
    <row r="47" spans="1:22" x14ac:dyDescent="0.25">
      <c r="A47">
        <f t="shared" si="1"/>
        <v>46</v>
      </c>
      <c r="B47" s="1"/>
      <c r="C47" t="s">
        <v>3</v>
      </c>
      <c r="D47" s="1">
        <v>5740.5</v>
      </c>
      <c r="E47" s="1">
        <f t="shared" si="0"/>
        <v>8.6553015935338671</v>
      </c>
      <c r="F47">
        <f t="shared" si="2"/>
        <v>5702.75</v>
      </c>
      <c r="G47">
        <f t="shared" si="3"/>
        <v>5618.3125</v>
      </c>
      <c r="H47">
        <f t="shared" si="4"/>
        <v>1.021748078270833</v>
      </c>
      <c r="I47" s="13">
        <v>1.0223524212025108</v>
      </c>
      <c r="J47">
        <f t="shared" si="5"/>
        <v>5648.5318860244233</v>
      </c>
      <c r="K47">
        <f t="shared" si="6"/>
        <v>5611.5108</v>
      </c>
      <c r="L47">
        <f t="shared" si="7"/>
        <v>5418.7959545026597</v>
      </c>
    </row>
    <row r="48" spans="1:22" x14ac:dyDescent="0.25">
      <c r="A48">
        <f t="shared" si="1"/>
        <v>47</v>
      </c>
      <c r="C48" t="s">
        <v>4</v>
      </c>
      <c r="D48" s="1">
        <v>5992</v>
      </c>
      <c r="E48" s="1">
        <f t="shared" si="0"/>
        <v>8.6981805251970545</v>
      </c>
      <c r="F48">
        <f t="shared" si="2"/>
        <v>5854.75</v>
      </c>
      <c r="G48">
        <f t="shared" si="3"/>
        <v>5778.75</v>
      </c>
      <c r="H48">
        <f t="shared" si="4"/>
        <v>1.0369024443002379</v>
      </c>
      <c r="I48" s="12">
        <v>1.0375789390524075</v>
      </c>
      <c r="J48">
        <f t="shared" si="5"/>
        <v>5742.089891451832</v>
      </c>
      <c r="K48">
        <f t="shared" si="6"/>
        <v>5709.0882000000001</v>
      </c>
      <c r="L48">
        <f t="shared" si="7"/>
        <v>5543.769946427964</v>
      </c>
    </row>
    <row r="49" spans="1:12" x14ac:dyDescent="0.25">
      <c r="A49">
        <f t="shared" si="1"/>
        <v>48</v>
      </c>
      <c r="B49" s="1"/>
      <c r="C49" t="s">
        <v>5</v>
      </c>
      <c r="D49" s="1">
        <v>5842</v>
      </c>
      <c r="E49" s="1">
        <f t="shared" si="0"/>
        <v>8.6728284829476863</v>
      </c>
      <c r="F49">
        <f t="shared" si="2"/>
        <v>6015.75</v>
      </c>
      <c r="G49">
        <f t="shared" si="3"/>
        <v>5935.25</v>
      </c>
      <c r="H49">
        <f t="shared" si="4"/>
        <v>0.98428878311781309</v>
      </c>
      <c r="I49" s="13">
        <v>0.97558736812330771</v>
      </c>
      <c r="J49">
        <f t="shared" si="5"/>
        <v>5835.6478968792399</v>
      </c>
      <c r="K49">
        <f t="shared" si="6"/>
        <v>5806.9872000000005</v>
      </c>
      <c r="L49">
        <f t="shared" si="7"/>
        <v>5671.6262204670329</v>
      </c>
    </row>
    <row r="50" spans="1:12" x14ac:dyDescent="0.25">
      <c r="A50">
        <f t="shared" si="1"/>
        <v>49</v>
      </c>
      <c r="B50">
        <v>1991</v>
      </c>
      <c r="C50" s="1" t="s">
        <v>2</v>
      </c>
      <c r="D50" s="1">
        <v>5844.5</v>
      </c>
      <c r="E50" s="1">
        <f t="shared" si="0"/>
        <v>8.6732563270478256</v>
      </c>
      <c r="F50">
        <f t="shared" si="2"/>
        <v>6139.5</v>
      </c>
      <c r="G50">
        <f t="shared" si="3"/>
        <v>6077.625</v>
      </c>
      <c r="H50">
        <f t="shared" si="4"/>
        <v>0.96164208880936219</v>
      </c>
      <c r="I50" s="12">
        <v>0.96448127162177388</v>
      </c>
      <c r="J50">
        <f t="shared" si="5"/>
        <v>5929.2059023066486</v>
      </c>
      <c r="K50">
        <f t="shared" si="6"/>
        <v>5905.2078000000001</v>
      </c>
      <c r="L50">
        <f t="shared" si="7"/>
        <v>5802.4312508522562</v>
      </c>
    </row>
    <row r="51" spans="1:12" x14ac:dyDescent="0.25">
      <c r="A51">
        <f t="shared" si="1"/>
        <v>50</v>
      </c>
      <c r="B51" s="2"/>
      <c r="C51" t="s">
        <v>3</v>
      </c>
      <c r="D51" s="1">
        <v>6384.5</v>
      </c>
      <c r="E51" s="1">
        <f t="shared" si="0"/>
        <v>8.7616284568647362</v>
      </c>
      <c r="F51">
        <f t="shared" si="2"/>
        <v>6272</v>
      </c>
      <c r="G51">
        <f t="shared" si="3"/>
        <v>6205.75</v>
      </c>
      <c r="H51">
        <f t="shared" si="4"/>
        <v>1.0288039318374089</v>
      </c>
      <c r="I51" s="13">
        <v>1.0223524212025108</v>
      </c>
      <c r="J51">
        <f t="shared" si="5"/>
        <v>6022.7639077340573</v>
      </c>
      <c r="K51">
        <f t="shared" si="6"/>
        <v>6003.75</v>
      </c>
      <c r="L51">
        <f t="shared" si="7"/>
        <v>5936.2530449149372</v>
      </c>
    </row>
    <row r="52" spans="1:12" x14ac:dyDescent="0.25">
      <c r="A52">
        <f t="shared" si="1"/>
        <v>51</v>
      </c>
      <c r="B52" s="1"/>
      <c r="C52" t="s">
        <v>4</v>
      </c>
      <c r="D52" s="1">
        <v>6487</v>
      </c>
      <c r="E52" s="1">
        <f t="shared" si="0"/>
        <v>8.777555453213056</v>
      </c>
      <c r="F52">
        <f t="shared" si="2"/>
        <v>6456.75</v>
      </c>
      <c r="G52">
        <f t="shared" si="3"/>
        <v>6364.375</v>
      </c>
      <c r="H52">
        <f t="shared" si="4"/>
        <v>1.01926740646175</v>
      </c>
      <c r="I52" s="12">
        <v>1.0375789390524075</v>
      </c>
      <c r="J52">
        <f t="shared" si="5"/>
        <v>6116.3219131614651</v>
      </c>
      <c r="K52">
        <f t="shared" si="6"/>
        <v>6102.6137999999992</v>
      </c>
      <c r="L52">
        <f t="shared" si="7"/>
        <v>6073.1611784432562</v>
      </c>
    </row>
    <row r="53" spans="1:12" x14ac:dyDescent="0.25">
      <c r="A53">
        <f t="shared" si="1"/>
        <v>52</v>
      </c>
      <c r="C53" t="s">
        <v>5</v>
      </c>
      <c r="D53" s="1">
        <v>6372</v>
      </c>
      <c r="E53" s="1">
        <f t="shared" si="0"/>
        <v>8.7596686710299387</v>
      </c>
      <c r="F53">
        <f t="shared" si="2"/>
        <v>6608.125</v>
      </c>
      <c r="G53">
        <f t="shared" si="3"/>
        <v>6532.4375</v>
      </c>
      <c r="H53">
        <f t="shared" si="4"/>
        <v>0.97543987217635075</v>
      </c>
      <c r="I53" s="13">
        <v>0.97558736812330771</v>
      </c>
      <c r="J53">
        <f t="shared" si="5"/>
        <v>6209.8799185888738</v>
      </c>
      <c r="K53">
        <f t="shared" si="6"/>
        <v>6201.7992000000013</v>
      </c>
      <c r="L53">
        <f t="shared" si="7"/>
        <v>6213.2268318556589</v>
      </c>
    </row>
    <row r="54" spans="1:12" x14ac:dyDescent="0.25">
      <c r="A54">
        <f t="shared" si="1"/>
        <v>53</v>
      </c>
      <c r="B54" s="1">
        <v>1992</v>
      </c>
      <c r="C54" s="1" t="s">
        <v>2</v>
      </c>
      <c r="D54" s="1">
        <v>6583.5</v>
      </c>
      <c r="E54" s="1">
        <f t="shared" si="0"/>
        <v>8.792321797796399</v>
      </c>
      <c r="F54">
        <f t="shared" si="2"/>
        <v>6704.875</v>
      </c>
      <c r="G54">
        <f t="shared" si="3"/>
        <v>6656.5</v>
      </c>
      <c r="H54">
        <f t="shared" si="4"/>
        <v>0.98903327574551192</v>
      </c>
      <c r="I54" s="12">
        <v>0.96448127162177388</v>
      </c>
      <c r="J54">
        <f t="shared" si="5"/>
        <v>6303.4379240162825</v>
      </c>
      <c r="K54">
        <f t="shared" si="6"/>
        <v>6301.3062000000009</v>
      </c>
      <c r="L54">
        <f t="shared" si="7"/>
        <v>6356.5228272085124</v>
      </c>
    </row>
    <row r="55" spans="1:12" x14ac:dyDescent="0.25">
      <c r="A55">
        <f t="shared" si="1"/>
        <v>54</v>
      </c>
      <c r="C55" t="s">
        <v>3</v>
      </c>
      <c r="D55" s="1">
        <v>6990</v>
      </c>
      <c r="E55" s="1">
        <f t="shared" si="0"/>
        <v>8.8522358352278552</v>
      </c>
      <c r="F55">
        <f t="shared" si="2"/>
        <v>6789.375</v>
      </c>
      <c r="G55">
        <f t="shared" si="3"/>
        <v>6747.125</v>
      </c>
      <c r="H55">
        <f t="shared" si="4"/>
        <v>1.0359968134575839</v>
      </c>
      <c r="I55" s="13">
        <v>1.0223524212025108</v>
      </c>
      <c r="J55">
        <f t="shared" si="5"/>
        <v>6396.9959294436903</v>
      </c>
      <c r="K55">
        <f t="shared" si="6"/>
        <v>6401.1347999999998</v>
      </c>
      <c r="L55">
        <f t="shared" si="7"/>
        <v>6503.1236660573122</v>
      </c>
    </row>
    <row r="56" spans="1:12" x14ac:dyDescent="0.25">
      <c r="A56">
        <f t="shared" si="1"/>
        <v>55</v>
      </c>
      <c r="B56" s="2"/>
      <c r="C56" t="s">
        <v>4</v>
      </c>
      <c r="D56" s="1">
        <v>6874</v>
      </c>
      <c r="E56" s="1">
        <f t="shared" si="0"/>
        <v>8.8355014574097783</v>
      </c>
      <c r="F56">
        <f t="shared" si="2"/>
        <v>6874.5</v>
      </c>
      <c r="G56">
        <f t="shared" si="3"/>
        <v>6831.9375</v>
      </c>
      <c r="H56">
        <f t="shared" si="4"/>
        <v>1.006156745432756</v>
      </c>
      <c r="I56" s="12">
        <v>1.0375789390524075</v>
      </c>
      <c r="J56">
        <f t="shared" si="5"/>
        <v>6490.553934871099</v>
      </c>
      <c r="K56">
        <f t="shared" si="6"/>
        <v>6501.2849999999999</v>
      </c>
      <c r="L56">
        <f t="shared" si="7"/>
        <v>6653.1055681910848</v>
      </c>
    </row>
    <row r="57" spans="1:12" x14ac:dyDescent="0.25">
      <c r="A57">
        <f t="shared" si="1"/>
        <v>56</v>
      </c>
      <c r="B57" s="1"/>
      <c r="C57" t="s">
        <v>5</v>
      </c>
      <c r="D57" s="1">
        <v>6710</v>
      </c>
      <c r="E57" s="1">
        <f t="shared" si="0"/>
        <v>8.8113542299657279</v>
      </c>
      <c r="F57">
        <f t="shared" si="2"/>
        <v>6984.125</v>
      </c>
      <c r="G57">
        <f t="shared" si="3"/>
        <v>6929.3125</v>
      </c>
      <c r="H57">
        <f t="shared" si="4"/>
        <v>0.96835003472566727</v>
      </c>
      <c r="I57" s="13">
        <v>0.97558736812330771</v>
      </c>
      <c r="J57">
        <f t="shared" si="5"/>
        <v>6584.1119402985078</v>
      </c>
      <c r="K57">
        <f t="shared" si="6"/>
        <v>6601.7567999999992</v>
      </c>
      <c r="L57">
        <f t="shared" si="7"/>
        <v>6806.5465112600859</v>
      </c>
    </row>
    <row r="58" spans="1:12" x14ac:dyDescent="0.25">
      <c r="A58">
        <f t="shared" si="1"/>
        <v>57</v>
      </c>
      <c r="B58">
        <v>1993</v>
      </c>
      <c r="C58" s="1" t="s">
        <v>2</v>
      </c>
      <c r="D58" s="1">
        <v>6924</v>
      </c>
      <c r="E58" s="1">
        <f t="shared" si="0"/>
        <v>8.8427489162961006</v>
      </c>
      <c r="F58">
        <f t="shared" si="2"/>
        <v>7119.5</v>
      </c>
      <c r="G58">
        <f t="shared" si="3"/>
        <v>7051.8125</v>
      </c>
      <c r="H58">
        <f t="shared" si="4"/>
        <v>0.98187522711359665</v>
      </c>
      <c r="I58" s="12">
        <v>0.96448127162177388</v>
      </c>
      <c r="J58">
        <f t="shared" si="5"/>
        <v>6677.6699457259156</v>
      </c>
      <c r="K58">
        <f t="shared" si="6"/>
        <v>6702.5502000000006</v>
      </c>
      <c r="L58">
        <f t="shared" si="7"/>
        <v>6963.5262713174225</v>
      </c>
    </row>
    <row r="59" spans="1:12" x14ac:dyDescent="0.25">
      <c r="A59">
        <f t="shared" si="1"/>
        <v>58</v>
      </c>
      <c r="B59" s="1"/>
      <c r="C59" t="s">
        <v>3</v>
      </c>
      <c r="D59" s="1">
        <v>7428.5</v>
      </c>
      <c r="E59" s="1">
        <f t="shared" si="0"/>
        <v>8.9130792330774078</v>
      </c>
      <c r="F59">
        <f t="shared" si="2"/>
        <v>7249.125</v>
      </c>
      <c r="G59">
        <f t="shared" si="3"/>
        <v>7184.3125</v>
      </c>
      <c r="H59">
        <f t="shared" si="4"/>
        <v>1.0339889864200646</v>
      </c>
      <c r="I59" s="13">
        <v>1.0223524212025108</v>
      </c>
      <c r="J59">
        <f t="shared" si="5"/>
        <v>6771.2279511533243</v>
      </c>
      <c r="K59">
        <f t="shared" si="6"/>
        <v>6803.6652000000004</v>
      </c>
      <c r="L59">
        <f t="shared" si="7"/>
        <v>7124.1264642957431</v>
      </c>
    </row>
    <row r="60" spans="1:12" x14ac:dyDescent="0.25">
      <c r="A60">
        <f t="shared" si="1"/>
        <v>59</v>
      </c>
      <c r="C60" t="s">
        <v>4</v>
      </c>
      <c r="D60" s="1">
        <v>7415.5</v>
      </c>
      <c r="E60" s="1">
        <f t="shared" si="0"/>
        <v>8.9113276831820176</v>
      </c>
      <c r="F60">
        <f t="shared" si="2"/>
        <v>7201.625</v>
      </c>
      <c r="G60">
        <f t="shared" si="3"/>
        <v>7225.375</v>
      </c>
      <c r="H60">
        <f t="shared" si="4"/>
        <v>1.0263135131394565</v>
      </c>
      <c r="I60" s="12">
        <v>1.0375789390524075</v>
      </c>
      <c r="J60">
        <f t="shared" si="5"/>
        <v>6864.785956580733</v>
      </c>
      <c r="K60">
        <f t="shared" si="6"/>
        <v>6905.1018000000004</v>
      </c>
      <c r="L60">
        <f t="shared" si="7"/>
        <v>7288.4305884405057</v>
      </c>
    </row>
    <row r="61" spans="1:12" x14ac:dyDescent="0.25">
      <c r="A61">
        <f t="shared" si="1"/>
        <v>60</v>
      </c>
      <c r="B61" s="1"/>
      <c r="C61" s="1" t="s">
        <v>5</v>
      </c>
      <c r="D61" s="1">
        <v>7228.5</v>
      </c>
      <c r="E61" s="1">
        <f t="shared" si="0"/>
        <v>8.8857868247484966</v>
      </c>
      <c r="F61">
        <f t="shared" si="2"/>
        <v>7134.125</v>
      </c>
      <c r="G61">
        <f t="shared" si="3"/>
        <v>7167.875</v>
      </c>
      <c r="H61">
        <f t="shared" si="4"/>
        <v>1.0084578762883003</v>
      </c>
      <c r="I61" s="13">
        <v>0.97558736812330771</v>
      </c>
      <c r="J61">
        <f t="shared" si="5"/>
        <v>6958.3439620081408</v>
      </c>
      <c r="K61">
        <f t="shared" si="6"/>
        <v>7006.86</v>
      </c>
      <c r="L61">
        <f t="shared" si="7"/>
        <v>7456.5240677218417</v>
      </c>
    </row>
    <row r="62" spans="1:12" x14ac:dyDescent="0.25">
      <c r="A62">
        <f t="shared" si="1"/>
        <v>61</v>
      </c>
      <c r="B62">
        <v>1994</v>
      </c>
      <c r="C62" s="1" t="s">
        <v>2</v>
      </c>
      <c r="D62" s="1">
        <v>6734</v>
      </c>
      <c r="E62" s="1">
        <f t="shared" si="0"/>
        <v>8.814924599721019</v>
      </c>
      <c r="F62">
        <f t="shared" si="2"/>
        <v>7078.25</v>
      </c>
      <c r="G62">
        <f t="shared" si="3"/>
        <v>7106.1875</v>
      </c>
      <c r="H62">
        <f t="shared" si="4"/>
        <v>0.94762486917211231</v>
      </c>
      <c r="I62" s="12">
        <v>0.96448127162177388</v>
      </c>
      <c r="J62">
        <f t="shared" si="5"/>
        <v>7051.9019674355495</v>
      </c>
      <c r="K62">
        <f t="shared" si="6"/>
        <v>7108.939800000001</v>
      </c>
      <c r="L62">
        <f t="shared" si="7"/>
        <v>7628.4942962476052</v>
      </c>
    </row>
    <row r="63" spans="1:12" x14ac:dyDescent="0.25">
      <c r="A63">
        <f t="shared" si="1"/>
        <v>62</v>
      </c>
      <c r="C63" t="s">
        <v>3</v>
      </c>
      <c r="D63" s="1">
        <v>7158.5</v>
      </c>
      <c r="E63" s="1">
        <f t="shared" si="0"/>
        <v>8.876055740800382</v>
      </c>
      <c r="F63">
        <f t="shared" si="2"/>
        <v>7028.875</v>
      </c>
      <c r="G63">
        <f t="shared" si="3"/>
        <v>7053.5625</v>
      </c>
      <c r="H63">
        <f t="shared" si="4"/>
        <v>1.0148772340218153</v>
      </c>
      <c r="I63" s="13">
        <v>1.0223524212025108</v>
      </c>
      <c r="J63">
        <f t="shared" si="5"/>
        <v>7145.4599728629582</v>
      </c>
      <c r="K63">
        <f t="shared" si="6"/>
        <v>7211.3412000000008</v>
      </c>
      <c r="L63">
        <f t="shared" si="7"/>
        <v>7804.430683700868</v>
      </c>
    </row>
    <row r="64" spans="1:12" x14ac:dyDescent="0.25">
      <c r="A64">
        <f t="shared" si="1"/>
        <v>63</v>
      </c>
      <c r="C64" t="s">
        <v>4</v>
      </c>
      <c r="D64" s="1">
        <v>7192</v>
      </c>
      <c r="E64" s="1">
        <f t="shared" si="0"/>
        <v>8.8807245761514562</v>
      </c>
      <c r="F64">
        <f t="shared" si="2"/>
        <v>7141.875</v>
      </c>
      <c r="G64">
        <f t="shared" si="3"/>
        <v>7085.375</v>
      </c>
      <c r="H64">
        <f t="shared" si="4"/>
        <v>1.015048603637775</v>
      </c>
      <c r="I64" s="12">
        <v>1.0375789390524075</v>
      </c>
      <c r="J64">
        <f t="shared" si="5"/>
        <v>7239.017978290366</v>
      </c>
      <c r="K64">
        <f t="shared" si="6"/>
        <v>7314.0641999999998</v>
      </c>
      <c r="L64">
        <f t="shared" si="7"/>
        <v>7984.4247018251308</v>
      </c>
    </row>
    <row r="65" spans="1:12" x14ac:dyDescent="0.25">
      <c r="A65">
        <f t="shared" si="1"/>
        <v>64</v>
      </c>
      <c r="C65" s="1" t="s">
        <v>5</v>
      </c>
      <c r="D65" s="1">
        <v>7031</v>
      </c>
      <c r="E65" s="1">
        <f t="shared" si="0"/>
        <v>8.858084222199162</v>
      </c>
      <c r="F65">
        <f t="shared" si="2"/>
        <v>7143.375</v>
      </c>
      <c r="G65">
        <f t="shared" si="3"/>
        <v>7142.625</v>
      </c>
      <c r="H65">
        <f t="shared" si="4"/>
        <v>0.98437199208974291</v>
      </c>
      <c r="I65" s="13">
        <v>0.97558736812330771</v>
      </c>
      <c r="J65">
        <f t="shared" si="5"/>
        <v>7332.5759837177748</v>
      </c>
      <c r="K65">
        <f t="shared" si="6"/>
        <v>7417.1088</v>
      </c>
      <c r="L65">
        <f t="shared" si="7"/>
        <v>8168.5699319818468</v>
      </c>
    </row>
    <row r="66" spans="1:12" x14ac:dyDescent="0.25">
      <c r="A66">
        <f t="shared" si="1"/>
        <v>65</v>
      </c>
      <c r="B66">
        <v>1995</v>
      </c>
      <c r="C66" s="1" t="s">
        <v>2</v>
      </c>
      <c r="D66" s="1">
        <v>7186</v>
      </c>
      <c r="E66" s="1">
        <f t="shared" si="0"/>
        <v>8.8798899676734635</v>
      </c>
      <c r="F66">
        <f>AVERAGE(D65:D68)</f>
        <v>7187.875</v>
      </c>
      <c r="G66">
        <f>AVERAGE(F65:F66)</f>
        <v>7165.625</v>
      </c>
      <c r="H66">
        <f t="shared" si="4"/>
        <v>1.0028434365460095</v>
      </c>
      <c r="I66" s="12">
        <v>0.96448127162177388</v>
      </c>
      <c r="J66">
        <f t="shared" si="5"/>
        <v>7426.1339891451835</v>
      </c>
      <c r="K66">
        <f t="shared" si="6"/>
        <v>7520.4749999999995</v>
      </c>
      <c r="L66">
        <f t="shared" si="7"/>
        <v>8356.9621138045477</v>
      </c>
    </row>
    <row r="67" spans="1:12" x14ac:dyDescent="0.25">
      <c r="A67">
        <f t="shared" si="1"/>
        <v>66</v>
      </c>
      <c r="C67" t="s">
        <v>3</v>
      </c>
      <c r="D67" s="1">
        <v>7164.5</v>
      </c>
      <c r="E67" s="1">
        <f t="shared" ref="E67:E68" si="8">LN(D67)</f>
        <v>8.8768935541566574</v>
      </c>
      <c r="I67" s="13"/>
    </row>
    <row r="68" spans="1:12" x14ac:dyDescent="0.25">
      <c r="A68">
        <f t="shared" ref="A68" si="9">A67+1</f>
        <v>67</v>
      </c>
      <c r="C68" t="s">
        <v>4</v>
      </c>
      <c r="D68" s="1">
        <v>7370</v>
      </c>
      <c r="E68" s="1">
        <f t="shared" si="8"/>
        <v>8.9051729851833823</v>
      </c>
      <c r="I68" s="12"/>
    </row>
    <row r="69" spans="1:12" x14ac:dyDescent="0.25">
      <c r="A69" s="14">
        <f>AVERAGE(A2:A68)</f>
        <v>34</v>
      </c>
      <c r="B69" s="14"/>
      <c r="C69" s="14"/>
      <c r="D69" s="15">
        <f>AVERAGE(D2:D68)</f>
        <v>4525.8358208955224</v>
      </c>
      <c r="E69" s="15">
        <f>AVERAGE(E2:E68)</f>
        <v>8.3240154461602547</v>
      </c>
      <c r="I69" s="12"/>
    </row>
    <row r="70" spans="1:12" x14ac:dyDescent="0.25">
      <c r="A70" s="14">
        <f>_xlfn.VAR.P(A2:A68)</f>
        <v>374</v>
      </c>
      <c r="D70" s="1"/>
      <c r="E70" s="1"/>
      <c r="I70" s="12"/>
    </row>
    <row r="71" spans="1:12" ht="15.75" x14ac:dyDescent="0.25">
      <c r="A71" s="4"/>
      <c r="B71" s="3" t="s">
        <v>9</v>
      </c>
      <c r="C71" s="4"/>
      <c r="D71" s="5"/>
      <c r="E71" s="5"/>
      <c r="I71" s="13"/>
    </row>
    <row r="72" spans="1:12" x14ac:dyDescent="0.25">
      <c r="A72">
        <v>68</v>
      </c>
      <c r="C72" s="1" t="s">
        <v>5</v>
      </c>
      <c r="D72" s="1">
        <v>7171</v>
      </c>
      <c r="E72" s="1"/>
    </row>
    <row r="73" spans="1:12" x14ac:dyDescent="0.25">
      <c r="A73">
        <v>69</v>
      </c>
      <c r="B73">
        <v>1996</v>
      </c>
      <c r="C73" s="1" t="s">
        <v>2</v>
      </c>
      <c r="D73" s="1">
        <v>7547.5</v>
      </c>
      <c r="E73" s="1"/>
    </row>
    <row r="74" spans="1:12" x14ac:dyDescent="0.25">
      <c r="A74">
        <v>70</v>
      </c>
      <c r="C74" t="s">
        <v>3</v>
      </c>
      <c r="D74" s="1">
        <v>7937</v>
      </c>
      <c r="E74" s="1"/>
    </row>
    <row r="75" spans="1:12" x14ac:dyDescent="0.25">
      <c r="A75">
        <v>71</v>
      </c>
      <c r="C75" t="s">
        <v>4</v>
      </c>
      <c r="D75" s="1">
        <v>8051</v>
      </c>
      <c r="E75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955F-0B84-44C9-A23D-E8C45FBB9055}">
  <dimension ref="A1:T74"/>
  <sheetViews>
    <sheetView workbookViewId="0">
      <selection activeCell="H71" sqref="H71"/>
    </sheetView>
  </sheetViews>
  <sheetFormatPr defaultRowHeight="15" x14ac:dyDescent="0.25"/>
  <cols>
    <col min="4" max="4" width="16" customWidth="1"/>
    <col min="5" max="5" width="13" customWidth="1"/>
    <col min="6" max="6" width="18.42578125" customWidth="1"/>
    <col min="7" max="7" width="19" customWidth="1"/>
    <col min="8" max="8" width="22.42578125" customWidth="1"/>
    <col min="9" max="9" width="21.28515625" customWidth="1"/>
    <col min="10" max="10" width="12" customWidth="1"/>
    <col min="11" max="11" width="11.28515625" customWidth="1"/>
    <col min="14" max="14" width="10.42578125" customWidth="1"/>
    <col min="19" max="19" width="9.85546875" customWidth="1"/>
    <col min="20" max="20" width="10.28515625" customWidth="1"/>
  </cols>
  <sheetData>
    <row r="1" spans="1:20" x14ac:dyDescent="0.25">
      <c r="A1" t="s">
        <v>17</v>
      </c>
      <c r="B1" t="s">
        <v>0</v>
      </c>
      <c r="C1" t="s">
        <v>1</v>
      </c>
      <c r="D1" t="s">
        <v>6</v>
      </c>
      <c r="E1" s="16" t="s">
        <v>41</v>
      </c>
      <c r="F1" s="17" t="s">
        <v>43</v>
      </c>
      <c r="G1" s="10" t="s">
        <v>44</v>
      </c>
      <c r="H1" s="18" t="s">
        <v>45</v>
      </c>
      <c r="I1" s="17" t="s">
        <v>57</v>
      </c>
      <c r="J1" s="10" t="s">
        <v>58</v>
      </c>
      <c r="K1" s="18" t="s">
        <v>59</v>
      </c>
      <c r="L1" s="17" t="s">
        <v>62</v>
      </c>
      <c r="M1" s="10" t="s">
        <v>63</v>
      </c>
      <c r="N1" s="18" t="s">
        <v>64</v>
      </c>
      <c r="O1" s="17" t="s">
        <v>65</v>
      </c>
      <c r="P1" s="10" t="s">
        <v>66</v>
      </c>
      <c r="Q1" s="18" t="s">
        <v>67</v>
      </c>
      <c r="R1" s="17" t="s">
        <v>68</v>
      </c>
      <c r="S1" s="10" t="s">
        <v>60</v>
      </c>
      <c r="T1" s="18" t="s">
        <v>61</v>
      </c>
    </row>
    <row r="2" spans="1:20" x14ac:dyDescent="0.25">
      <c r="A2">
        <v>1</v>
      </c>
      <c r="B2" s="1">
        <v>1979</v>
      </c>
      <c r="C2" s="1" t="s">
        <v>2</v>
      </c>
      <c r="D2" s="1">
        <v>1549.5</v>
      </c>
    </row>
    <row r="3" spans="1:20" x14ac:dyDescent="0.25">
      <c r="A3">
        <f>A2+1</f>
        <v>2</v>
      </c>
      <c r="C3" t="s">
        <v>3</v>
      </c>
      <c r="D3" s="1">
        <v>1746.5</v>
      </c>
    </row>
    <row r="4" spans="1:20" x14ac:dyDescent="0.25">
      <c r="A4">
        <f t="shared" ref="A4:A67" si="0">A3+1</f>
        <v>3</v>
      </c>
      <c r="B4" s="1"/>
      <c r="C4" t="s">
        <v>4</v>
      </c>
      <c r="D4" s="1">
        <v>1869.5</v>
      </c>
      <c r="E4">
        <v>1.0375789390524075</v>
      </c>
      <c r="F4">
        <v>1625.5376526458613</v>
      </c>
      <c r="G4">
        <v>1719.9162000000001</v>
      </c>
      <c r="H4">
        <v>2032.8227751955533</v>
      </c>
      <c r="I4">
        <f>F4*E4</f>
        <v>1686.6236330220336</v>
      </c>
      <c r="J4">
        <f>E4*G4</f>
        <v>1784.5488260550485</v>
      </c>
      <c r="K4">
        <f>H4*E4</f>
        <v>2109.2140983689728</v>
      </c>
      <c r="L4">
        <f>(I4-D4)^2</f>
        <v>33443.765599059851</v>
      </c>
      <c r="M4">
        <f>(J4-D4)^2</f>
        <v>7216.7019546254078</v>
      </c>
      <c r="N4">
        <f>(K4-D4)^2</f>
        <v>57462.848956849579</v>
      </c>
      <c r="O4">
        <f>ABS(I4-D4)</f>
        <v>182.87636697796643</v>
      </c>
      <c r="P4">
        <f>ABS(J4-D4)</f>
        <v>84.951173944951506</v>
      </c>
      <c r="Q4">
        <f>ABS(K4-D4)</f>
        <v>239.71409836897283</v>
      </c>
      <c r="R4">
        <f>100*ABS(I4-D4)/D4</f>
        <v>9.782100399998205</v>
      </c>
      <c r="S4">
        <f>100*ABS(J4-D4)/D4</f>
        <v>4.5440585153758501</v>
      </c>
      <c r="T4">
        <f>100*ABS(K4-D4)/D4</f>
        <v>12.822364181276964</v>
      </c>
    </row>
    <row r="5" spans="1:20" x14ac:dyDescent="0.25">
      <c r="A5">
        <f t="shared" si="0"/>
        <v>4</v>
      </c>
      <c r="C5" t="s">
        <v>5</v>
      </c>
      <c r="D5" s="1">
        <v>1784</v>
      </c>
      <c r="E5">
        <v>0.97558736812330771</v>
      </c>
      <c r="F5">
        <v>1719.0956580732698</v>
      </c>
      <c r="G5">
        <v>1803.6647999999998</v>
      </c>
      <c r="H5">
        <v>2079.7058797128539</v>
      </c>
      <c r="I5">
        <f t="shared" ref="I5:I66" si="1">F5*E5</f>
        <v>1677.128008611907</v>
      </c>
      <c r="J5">
        <f t="shared" ref="J5:J66" si="2">E5*G5</f>
        <v>1759.632595208652</v>
      </c>
      <c r="K5">
        <f t="shared" ref="K5:K66" si="3">H5*E5</f>
        <v>2028.9347856596314</v>
      </c>
      <c r="L5">
        <f t="shared" ref="L5:L66" si="4">(I5-D5)^2</f>
        <v>11421.622543256617</v>
      </c>
      <c r="M5">
        <f t="shared" ref="M5:M66" si="5">(J5-D5)^2</f>
        <v>593.77041626540984</v>
      </c>
      <c r="N5">
        <f t="shared" ref="N5:N66" si="6">(K5-D5)^2</f>
        <v>59993.04922612958</v>
      </c>
      <c r="O5">
        <f t="shared" ref="O5:O66" si="7">ABS(I5-D5)</f>
        <v>106.87199138809297</v>
      </c>
      <c r="P5">
        <f t="shared" ref="P5:P66" si="8">ABS(J5-D5)</f>
        <v>24.367404791348008</v>
      </c>
      <c r="Q5">
        <f t="shared" ref="Q5:Q66" si="9">ABS(K5-D5)</f>
        <v>244.93478565963142</v>
      </c>
      <c r="R5">
        <f t="shared" ref="R5:R66" si="10">100*ABS(I5-D5)/D5</f>
        <v>5.9905824769110412</v>
      </c>
      <c r="S5">
        <f t="shared" ref="S5:S66" si="11">100*ABS(J5-D5)/D5</f>
        <v>1.3658859187975341</v>
      </c>
      <c r="T5">
        <f>100*ABS(K5-D5)/D5</f>
        <v>13.729528344149744</v>
      </c>
    </row>
    <row r="6" spans="1:20" x14ac:dyDescent="0.25">
      <c r="A6">
        <f t="shared" si="0"/>
        <v>5</v>
      </c>
      <c r="B6" s="2">
        <v>1980</v>
      </c>
      <c r="C6" s="1" t="s">
        <v>2</v>
      </c>
      <c r="D6" s="1">
        <v>1795</v>
      </c>
      <c r="E6">
        <v>0.96448127162177388</v>
      </c>
      <c r="F6">
        <v>1812.6536635006782</v>
      </c>
      <c r="G6">
        <v>1887.7349999999999</v>
      </c>
      <c r="H6">
        <v>2127.670251872371</v>
      </c>
      <c r="I6">
        <f t="shared" si="1"/>
        <v>1748.2705103830012</v>
      </c>
      <c r="J6">
        <f t="shared" si="2"/>
        <v>1820.6850532849292</v>
      </c>
      <c r="K6">
        <f t="shared" si="3"/>
        <v>2052.0981101176844</v>
      </c>
      <c r="L6">
        <f t="shared" si="4"/>
        <v>2183.6451998651951</v>
      </c>
      <c r="M6">
        <f t="shared" si="5"/>
        <v>659.72196224964989</v>
      </c>
      <c r="N6">
        <f t="shared" si="6"/>
        <v>66099.438226084982</v>
      </c>
      <c r="O6">
        <f t="shared" si="7"/>
        <v>46.729489616998762</v>
      </c>
      <c r="P6">
        <f t="shared" si="8"/>
        <v>25.685053284929154</v>
      </c>
      <c r="Q6">
        <f t="shared" si="9"/>
        <v>257.09811011768443</v>
      </c>
      <c r="R6">
        <f t="shared" si="10"/>
        <v>2.6033141847910173</v>
      </c>
      <c r="S6">
        <f t="shared" si="11"/>
        <v>1.4309221885754404</v>
      </c>
      <c r="T6">
        <f t="shared" ref="T6:T66" si="12">100*ABS(K6-D6)/D6</f>
        <v>14.323014491235901</v>
      </c>
    </row>
    <row r="7" spans="1:20" x14ac:dyDescent="0.25">
      <c r="A7">
        <f t="shared" si="0"/>
        <v>6</v>
      </c>
      <c r="B7" s="1"/>
      <c r="C7" t="s">
        <v>3</v>
      </c>
      <c r="D7" s="1">
        <v>1942.5</v>
      </c>
      <c r="E7">
        <v>1.0223524212025108</v>
      </c>
      <c r="F7">
        <v>1906.2116689280865</v>
      </c>
      <c r="G7">
        <v>1972.1268</v>
      </c>
      <c r="H7">
        <v>2176.7408290097646</v>
      </c>
      <c r="I7">
        <f t="shared" si="1"/>
        <v>1948.8201150531081</v>
      </c>
      <c r="J7">
        <f t="shared" si="2"/>
        <v>2016.2086088983597</v>
      </c>
      <c r="K7">
        <f t="shared" si="3"/>
        <v>2225.3962568684933</v>
      </c>
      <c r="L7">
        <f t="shared" si="4"/>
        <v>39.943854284523745</v>
      </c>
      <c r="M7">
        <f t="shared" si="5"/>
        <v>5432.9590257313466</v>
      </c>
      <c r="N7">
        <f t="shared" si="6"/>
        <v>80030.29215020455</v>
      </c>
      <c r="O7">
        <f t="shared" si="7"/>
        <v>6.3201150531081112</v>
      </c>
      <c r="P7">
        <f t="shared" si="8"/>
        <v>73.708608898359671</v>
      </c>
      <c r="Q7">
        <f t="shared" si="9"/>
        <v>282.89625686849331</v>
      </c>
      <c r="R7">
        <f t="shared" si="10"/>
        <v>0.32535984829385384</v>
      </c>
      <c r="S7">
        <f t="shared" si="11"/>
        <v>3.7945229806105365</v>
      </c>
      <c r="T7">
        <f t="shared" si="12"/>
        <v>14.563513867103902</v>
      </c>
    </row>
    <row r="8" spans="1:20" x14ac:dyDescent="0.25">
      <c r="A8">
        <f t="shared" si="0"/>
        <v>7</v>
      </c>
      <c r="C8" t="s">
        <v>4</v>
      </c>
      <c r="D8" s="1">
        <v>2100</v>
      </c>
      <c r="E8">
        <v>1.0375789390524075</v>
      </c>
      <c r="F8">
        <v>1999.769674355495</v>
      </c>
      <c r="G8">
        <v>2056.8401999999996</v>
      </c>
      <c r="H8">
        <v>2226.9431235918505</v>
      </c>
      <c r="I8">
        <f t="shared" si="1"/>
        <v>2074.9188970669529</v>
      </c>
      <c r="J8">
        <f t="shared" si="2"/>
        <v>2134.1340725163413</v>
      </c>
      <c r="K8">
        <f t="shared" si="3"/>
        <v>2310.6292835064864</v>
      </c>
      <c r="L8">
        <f t="shared" si="4"/>
        <v>629.06172433810275</v>
      </c>
      <c r="M8">
        <f t="shared" si="5"/>
        <v>1165.1349065508498</v>
      </c>
      <c r="N8">
        <f t="shared" si="6"/>
        <v>44364.69507045584</v>
      </c>
      <c r="O8">
        <f t="shared" si="7"/>
        <v>25.081102933047077</v>
      </c>
      <c r="P8">
        <f t="shared" si="8"/>
        <v>34.134072516341348</v>
      </c>
      <c r="Q8">
        <f t="shared" si="9"/>
        <v>210.62928350648644</v>
      </c>
      <c r="R8">
        <f t="shared" si="10"/>
        <v>1.1943382349070037</v>
      </c>
      <c r="S8">
        <f t="shared" si="11"/>
        <v>1.6254320245876832</v>
      </c>
      <c r="T8">
        <f t="shared" si="12"/>
        <v>10.02996588126126</v>
      </c>
    </row>
    <row r="9" spans="1:20" x14ac:dyDescent="0.25">
      <c r="A9">
        <f t="shared" si="0"/>
        <v>8</v>
      </c>
      <c r="B9" s="1"/>
      <c r="C9" t="s">
        <v>5</v>
      </c>
      <c r="D9" s="1">
        <v>2072.5</v>
      </c>
      <c r="E9">
        <v>0.97558736812330771</v>
      </c>
      <c r="F9">
        <v>2093.3276797829035</v>
      </c>
      <c r="G9">
        <v>2141.8751999999999</v>
      </c>
      <c r="H9">
        <v>2278.3032364808832</v>
      </c>
      <c r="I9">
        <f t="shared" si="1"/>
        <v>2042.2240417390731</v>
      </c>
      <c r="J9">
        <f t="shared" si="2"/>
        <v>2089.5863892165835</v>
      </c>
      <c r="K9">
        <f t="shared" si="3"/>
        <v>2222.683858265199</v>
      </c>
      <c r="L9">
        <f t="shared" si="4"/>
        <v>916.63364861738944</v>
      </c>
      <c r="M9">
        <f t="shared" si="5"/>
        <v>291.94469646058036</v>
      </c>
      <c r="N9">
        <f t="shared" si="6"/>
        <v>22555.191283421376</v>
      </c>
      <c r="O9">
        <f t="shared" si="7"/>
        <v>30.275958260926927</v>
      </c>
      <c r="P9">
        <f t="shared" si="8"/>
        <v>17.086389216583484</v>
      </c>
      <c r="Q9">
        <f t="shared" si="9"/>
        <v>150.18385826519898</v>
      </c>
      <c r="R9">
        <f t="shared" si="10"/>
        <v>1.4608423768842909</v>
      </c>
      <c r="S9">
        <f t="shared" si="11"/>
        <v>0.82443373783273743</v>
      </c>
      <c r="T9">
        <f t="shared" si="12"/>
        <v>7.2465070333027253</v>
      </c>
    </row>
    <row r="10" spans="1:20" x14ac:dyDescent="0.25">
      <c r="A10">
        <f t="shared" si="0"/>
        <v>9</v>
      </c>
      <c r="B10">
        <v>1981</v>
      </c>
      <c r="C10" s="1" t="s">
        <v>2</v>
      </c>
      <c r="D10" s="1">
        <v>2075</v>
      </c>
      <c r="E10">
        <v>0.96448127162177388</v>
      </c>
      <c r="F10">
        <v>2186.8856852103117</v>
      </c>
      <c r="G10">
        <v>2227.2318</v>
      </c>
      <c r="H10">
        <v>2330.8478705047532</v>
      </c>
      <c r="I10">
        <f t="shared" si="1"/>
        <v>2109.2102865630959</v>
      </c>
      <c r="J10">
        <f t="shared" si="2"/>
        <v>2148.1233586604526</v>
      </c>
      <c r="K10">
        <f t="shared" si="3"/>
        <v>2248.0591181013283</v>
      </c>
      <c r="L10">
        <f t="shared" si="4"/>
        <v>1170.3437067291402</v>
      </c>
      <c r="M10">
        <f t="shared" si="5"/>
        <v>5347.0255817851876</v>
      </c>
      <c r="N10">
        <f t="shared" si="6"/>
        <v>29949.458358009495</v>
      </c>
      <c r="O10">
        <f t="shared" si="7"/>
        <v>34.210286563095906</v>
      </c>
      <c r="P10">
        <f t="shared" si="8"/>
        <v>73.123358660452595</v>
      </c>
      <c r="Q10">
        <f t="shared" si="9"/>
        <v>173.05911810132829</v>
      </c>
      <c r="R10">
        <f t="shared" si="10"/>
        <v>1.6486885090648629</v>
      </c>
      <c r="S10">
        <f t="shared" si="11"/>
        <v>3.5240172848410891</v>
      </c>
      <c r="T10">
        <f t="shared" si="12"/>
        <v>8.340198462714616</v>
      </c>
    </row>
    <row r="11" spans="1:20" x14ac:dyDescent="0.25">
      <c r="A11">
        <f t="shared" si="0"/>
        <v>10</v>
      </c>
      <c r="B11" s="2"/>
      <c r="C11" t="s">
        <v>3</v>
      </c>
      <c r="D11" s="1">
        <v>2278</v>
      </c>
      <c r="E11">
        <v>1.0223524212025108</v>
      </c>
      <c r="F11">
        <v>2280.4436906377205</v>
      </c>
      <c r="G11">
        <v>2312.91</v>
      </c>
      <c r="H11">
        <v>2384.6043443401518</v>
      </c>
      <c r="I11">
        <f t="shared" si="1"/>
        <v>2331.4171285394632</v>
      </c>
      <c r="J11">
        <f t="shared" si="2"/>
        <v>2364.609138523499</v>
      </c>
      <c r="K11">
        <f t="shared" si="3"/>
        <v>2437.9060250461798</v>
      </c>
      <c r="L11">
        <f t="shared" si="4"/>
        <v>2853.3896214015331</v>
      </c>
      <c r="M11">
        <f t="shared" si="5"/>
        <v>7501.1428757826461</v>
      </c>
      <c r="N11">
        <f t="shared" si="6"/>
        <v>25569.93684606949</v>
      </c>
      <c r="O11">
        <f t="shared" si="7"/>
        <v>53.417128539463192</v>
      </c>
      <c r="P11">
        <f t="shared" si="8"/>
        <v>86.609138523499041</v>
      </c>
      <c r="Q11">
        <f t="shared" si="9"/>
        <v>159.90602504617982</v>
      </c>
      <c r="R11">
        <f t="shared" si="10"/>
        <v>2.3449134565172605</v>
      </c>
      <c r="S11">
        <f t="shared" si="11"/>
        <v>3.8019814979586934</v>
      </c>
      <c r="T11">
        <f t="shared" si="12"/>
        <v>7.019579677180853</v>
      </c>
    </row>
    <row r="12" spans="1:20" x14ac:dyDescent="0.25">
      <c r="A12">
        <f t="shared" si="0"/>
        <v>11</v>
      </c>
      <c r="B12" s="1"/>
      <c r="C12" t="s">
        <v>4</v>
      </c>
      <c r="D12" s="1">
        <v>2451</v>
      </c>
      <c r="E12">
        <v>1.0375789390524075</v>
      </c>
      <c r="F12">
        <v>2374.0016960651287</v>
      </c>
      <c r="G12">
        <v>2398.9097999999999</v>
      </c>
      <c r="H12">
        <v>2439.6006067159278</v>
      </c>
      <c r="I12">
        <f t="shared" si="1"/>
        <v>2463.2141611118723</v>
      </c>
      <c r="J12">
        <f t="shared" si="2"/>
        <v>2489.058285166423</v>
      </c>
      <c r="K12">
        <f t="shared" si="3"/>
        <v>2531.2782092279222</v>
      </c>
      <c r="L12">
        <f t="shared" si="4"/>
        <v>149.18573166677291</v>
      </c>
      <c r="M12">
        <f t="shared" si="5"/>
        <v>1448.4330698087765</v>
      </c>
      <c r="N12">
        <f t="shared" si="6"/>
        <v>6444.5908768420468</v>
      </c>
      <c r="O12">
        <f t="shared" si="7"/>
        <v>12.214161111872272</v>
      </c>
      <c r="P12">
        <f t="shared" si="8"/>
        <v>38.058285166423047</v>
      </c>
      <c r="Q12">
        <f t="shared" si="9"/>
        <v>80.278209227922162</v>
      </c>
      <c r="R12">
        <f t="shared" si="10"/>
        <v>0.49833378669409517</v>
      </c>
      <c r="S12">
        <f t="shared" si="11"/>
        <v>1.552765612665159</v>
      </c>
      <c r="T12">
        <f t="shared" si="12"/>
        <v>3.2753247339013529</v>
      </c>
    </row>
    <row r="13" spans="1:20" x14ac:dyDescent="0.25">
      <c r="A13">
        <f t="shared" si="0"/>
        <v>12</v>
      </c>
      <c r="C13" t="s">
        <v>5</v>
      </c>
      <c r="D13" s="1">
        <v>2290.5</v>
      </c>
      <c r="E13">
        <v>0.97558736812330771</v>
      </c>
      <c r="F13">
        <v>2467.559701492537</v>
      </c>
      <c r="G13">
        <v>2485.2312000000002</v>
      </c>
      <c r="H13">
        <v>2495.8652509440162</v>
      </c>
      <c r="I13">
        <f t="shared" si="1"/>
        <v>2407.3200748662389</v>
      </c>
      <c r="J13">
        <f t="shared" si="2"/>
        <v>2424.56016558593</v>
      </c>
      <c r="K13">
        <f t="shared" si="3"/>
        <v>2434.9346113588917</v>
      </c>
      <c r="L13">
        <f t="shared" si="4"/>
        <v>13646.929891753658</v>
      </c>
      <c r="M13">
        <f t="shared" si="5"/>
        <v>17972.127996926971</v>
      </c>
      <c r="N13">
        <f t="shared" si="6"/>
        <v>20861.356958394099</v>
      </c>
      <c r="O13">
        <f t="shared" si="7"/>
        <v>116.82007486623888</v>
      </c>
      <c r="P13">
        <f t="shared" si="8"/>
        <v>134.06016558593001</v>
      </c>
      <c r="Q13">
        <f t="shared" si="9"/>
        <v>144.43461135889174</v>
      </c>
      <c r="R13">
        <f t="shared" si="10"/>
        <v>5.1001997322086394</v>
      </c>
      <c r="S13">
        <f t="shared" si="11"/>
        <v>5.8528777815293607</v>
      </c>
      <c r="T13">
        <f t="shared" si="12"/>
        <v>6.3058114542192421</v>
      </c>
    </row>
    <row r="14" spans="1:20" x14ac:dyDescent="0.25">
      <c r="A14">
        <f t="shared" si="0"/>
        <v>13</v>
      </c>
      <c r="B14" s="1">
        <v>1982</v>
      </c>
      <c r="C14" s="1" t="s">
        <v>2</v>
      </c>
      <c r="D14" s="1">
        <v>2388</v>
      </c>
      <c r="E14">
        <v>0.96448127162177388</v>
      </c>
      <c r="F14">
        <v>2561.1177069199457</v>
      </c>
      <c r="G14">
        <v>2571.8742000000002</v>
      </c>
      <c r="H14">
        <v>2553.4275297854911</v>
      </c>
      <c r="I14">
        <f t="shared" si="1"/>
        <v>2470.150062743191</v>
      </c>
      <c r="J14">
        <f t="shared" si="2"/>
        <v>2480.5244988672325</v>
      </c>
      <c r="K14">
        <f t="shared" si="3"/>
        <v>2462.7330309215554</v>
      </c>
      <c r="L14">
        <f t="shared" si="4"/>
        <v>6748.6328087102229</v>
      </c>
      <c r="M14">
        <f t="shared" si="5"/>
        <v>8560.7828906325121</v>
      </c>
      <c r="N14">
        <f t="shared" si="6"/>
        <v>5585.0259107221527</v>
      </c>
      <c r="O14">
        <f t="shared" si="7"/>
        <v>82.150062743191029</v>
      </c>
      <c r="P14">
        <f t="shared" si="8"/>
        <v>92.524498867232523</v>
      </c>
      <c r="Q14">
        <f t="shared" si="9"/>
        <v>74.733030921555383</v>
      </c>
      <c r="R14">
        <f t="shared" si="10"/>
        <v>3.4401198803681337</v>
      </c>
      <c r="S14">
        <f t="shared" si="11"/>
        <v>3.8745602540717137</v>
      </c>
      <c r="T14">
        <f t="shared" si="12"/>
        <v>3.1295239079378301</v>
      </c>
    </row>
    <row r="15" spans="1:20" x14ac:dyDescent="0.25">
      <c r="A15">
        <f t="shared" si="0"/>
        <v>14</v>
      </c>
      <c r="C15" t="s">
        <v>3</v>
      </c>
      <c r="D15" s="1">
        <v>2574.5</v>
      </c>
      <c r="E15">
        <v>1.0223524212025108</v>
      </c>
      <c r="F15">
        <v>2654.675712347354</v>
      </c>
      <c r="G15">
        <v>2658.8388</v>
      </c>
      <c r="H15">
        <v>2612.3173706594794</v>
      </c>
      <c r="I15">
        <f t="shared" si="1"/>
        <v>2714.0141420258174</v>
      </c>
      <c r="J15">
        <f t="shared" si="2"/>
        <v>2718.2702847671785</v>
      </c>
      <c r="K15">
        <f t="shared" si="3"/>
        <v>2670.7089888430955</v>
      </c>
      <c r="L15">
        <f t="shared" si="4"/>
        <v>19464.195825199939</v>
      </c>
      <c r="M15">
        <f t="shared" si="5"/>
        <v>20669.894782035601</v>
      </c>
      <c r="N15">
        <f t="shared" si="6"/>
        <v>9256.1695342108815</v>
      </c>
      <c r="O15">
        <f t="shared" si="7"/>
        <v>139.51414202581736</v>
      </c>
      <c r="P15">
        <f t="shared" si="8"/>
        <v>143.77028476717851</v>
      </c>
      <c r="Q15">
        <f t="shared" si="9"/>
        <v>96.20898884309554</v>
      </c>
      <c r="R15">
        <f>100*ABS(I15-D15)/D15</f>
        <v>5.4190771810377694</v>
      </c>
      <c r="S15">
        <f t="shared" si="11"/>
        <v>5.5843963786047199</v>
      </c>
      <c r="T15">
        <f t="shared" si="12"/>
        <v>3.7369970418759193</v>
      </c>
    </row>
    <row r="16" spans="1:20" x14ac:dyDescent="0.25">
      <c r="A16">
        <f t="shared" si="0"/>
        <v>15</v>
      </c>
      <c r="B16" s="2"/>
      <c r="C16" t="s">
        <v>4</v>
      </c>
      <c r="D16" s="1">
        <v>2939.5</v>
      </c>
      <c r="E16">
        <v>1.0375789390524075</v>
      </c>
      <c r="F16">
        <v>2748.2337177747622</v>
      </c>
      <c r="G16">
        <v>2746.1249999999995</v>
      </c>
      <c r="H16">
        <v>2672.5653912028379</v>
      </c>
      <c r="I16">
        <f t="shared" si="1"/>
        <v>2851.5094251567912</v>
      </c>
      <c r="J16">
        <f t="shared" si="2"/>
        <v>2849.321464005292</v>
      </c>
      <c r="K16">
        <f t="shared" si="3"/>
        <v>2772.997563152423</v>
      </c>
      <c r="L16">
        <f t="shared" si="4"/>
        <v>7742.3412612383354</v>
      </c>
      <c r="M16">
        <f t="shared" si="5"/>
        <v>8132.1683541488464</v>
      </c>
      <c r="N16">
        <f t="shared" si="6"/>
        <v>27723.061476181359</v>
      </c>
      <c r="O16">
        <f t="shared" si="7"/>
        <v>87.990574843208833</v>
      </c>
      <c r="P16">
        <f t="shared" si="8"/>
        <v>90.178535994708</v>
      </c>
      <c r="Q16">
        <f t="shared" si="9"/>
        <v>166.50243684757697</v>
      </c>
      <c r="R16">
        <f t="shared" si="10"/>
        <v>2.9933857745606001</v>
      </c>
      <c r="S16">
        <f t="shared" si="11"/>
        <v>3.0678188805820037</v>
      </c>
      <c r="T16">
        <f t="shared" si="12"/>
        <v>5.6643115103785329</v>
      </c>
    </row>
    <row r="17" spans="1:20" x14ac:dyDescent="0.25">
      <c r="A17">
        <f t="shared" si="0"/>
        <v>16</v>
      </c>
      <c r="B17" s="1"/>
      <c r="C17" t="s">
        <v>5</v>
      </c>
      <c r="D17" s="1">
        <v>2924</v>
      </c>
      <c r="E17">
        <v>0.97558736812330771</v>
      </c>
      <c r="F17">
        <v>2841.7917232021709</v>
      </c>
      <c r="G17">
        <v>2833.7328000000002</v>
      </c>
      <c r="H17">
        <v>2734.2029151886804</v>
      </c>
      <c r="I17">
        <f t="shared" si="1"/>
        <v>2772.4161079934051</v>
      </c>
      <c r="J17">
        <f t="shared" si="2"/>
        <v>2764.5539243166918</v>
      </c>
      <c r="K17">
        <f t="shared" si="3"/>
        <v>2667.4538259440001</v>
      </c>
      <c r="L17">
        <f t="shared" si="4"/>
        <v>22977.676315867011</v>
      </c>
      <c r="M17">
        <f t="shared" si="5"/>
        <v>25423.051050807248</v>
      </c>
      <c r="N17">
        <f t="shared" si="6"/>
        <v>65815.939422771407</v>
      </c>
      <c r="O17">
        <f t="shared" si="7"/>
        <v>151.58389200659485</v>
      </c>
      <c r="P17">
        <f t="shared" si="8"/>
        <v>159.44607568330821</v>
      </c>
      <c r="Q17">
        <f t="shared" si="9"/>
        <v>256.54617405599993</v>
      </c>
      <c r="R17">
        <f t="shared" si="10"/>
        <v>5.1841276336044748</v>
      </c>
      <c r="S17">
        <f t="shared" si="11"/>
        <v>5.4530121642718266</v>
      </c>
      <c r="T17">
        <f t="shared" si="12"/>
        <v>8.7738089622434998</v>
      </c>
    </row>
    <row r="18" spans="1:20" x14ac:dyDescent="0.25">
      <c r="A18">
        <f t="shared" si="0"/>
        <v>17</v>
      </c>
      <c r="B18">
        <v>1983</v>
      </c>
      <c r="C18" s="1" t="s">
        <v>2</v>
      </c>
      <c r="D18" s="1">
        <v>3087.5</v>
      </c>
      <c r="E18">
        <v>0.96448127162177388</v>
      </c>
      <c r="F18">
        <v>2935.3497286295792</v>
      </c>
      <c r="G18">
        <v>2921.6621999999998</v>
      </c>
      <c r="H18">
        <v>2797.2619888120403</v>
      </c>
      <c r="I18">
        <f t="shared" si="1"/>
        <v>2831.0898389232852</v>
      </c>
      <c r="J18">
        <f t="shared" si="2"/>
        <v>2817.8884739052692</v>
      </c>
      <c r="K18">
        <f t="shared" si="3"/>
        <v>2697.9068000286888</v>
      </c>
      <c r="L18">
        <f t="shared" si="4"/>
        <v>65746.170703386801</v>
      </c>
      <c r="M18">
        <f t="shared" si="5"/>
        <v>72690.375003129724</v>
      </c>
      <c r="N18">
        <f t="shared" si="6"/>
        <v>151782.86146388605</v>
      </c>
      <c r="O18">
        <f t="shared" si="7"/>
        <v>256.41016107671476</v>
      </c>
      <c r="P18">
        <f t="shared" si="8"/>
        <v>269.61152609473083</v>
      </c>
      <c r="Q18">
        <f t="shared" si="9"/>
        <v>389.59319997131115</v>
      </c>
      <c r="R18">
        <f t="shared" si="10"/>
        <v>8.3047825449948096</v>
      </c>
      <c r="S18">
        <f t="shared" si="11"/>
        <v>8.7323571204771113</v>
      </c>
      <c r="T18">
        <f t="shared" si="12"/>
        <v>12.618403237937201</v>
      </c>
    </row>
    <row r="19" spans="1:20" x14ac:dyDescent="0.25">
      <c r="A19">
        <f t="shared" si="0"/>
        <v>18</v>
      </c>
      <c r="B19" s="1"/>
      <c r="C19" t="s">
        <v>3</v>
      </c>
      <c r="D19" s="1">
        <v>3259.5</v>
      </c>
      <c r="E19">
        <v>1.0223524212025108</v>
      </c>
      <c r="F19">
        <v>3028.9077340569875</v>
      </c>
      <c r="G19">
        <v>3009.9132000000004</v>
      </c>
      <c r="H19">
        <v>2861.7753973511253</v>
      </c>
      <c r="I19">
        <f t="shared" si="1"/>
        <v>3096.611155512172</v>
      </c>
      <c r="J19">
        <f t="shared" si="2"/>
        <v>3077.1920476293976</v>
      </c>
      <c r="K19">
        <f t="shared" si="3"/>
        <v>2925.7430064197006</v>
      </c>
      <c r="L19">
        <f t="shared" si="4"/>
        <v>26532.775658579816</v>
      </c>
      <c r="M19">
        <f t="shared" si="5"/>
        <v>33236.189497561827</v>
      </c>
      <c r="N19">
        <f t="shared" si="6"/>
        <v>111393.73076376003</v>
      </c>
      <c r="O19">
        <f t="shared" si="7"/>
        <v>162.88884448782801</v>
      </c>
      <c r="P19">
        <f t="shared" si="8"/>
        <v>182.30795237060238</v>
      </c>
      <c r="Q19">
        <f t="shared" si="9"/>
        <v>333.75699358029942</v>
      </c>
      <c r="R19">
        <f t="shared" si="10"/>
        <v>4.9973567874774663</v>
      </c>
      <c r="S19">
        <f t="shared" si="11"/>
        <v>5.5931263190858216</v>
      </c>
      <c r="T19">
        <f t="shared" si="12"/>
        <v>10.239515066123621</v>
      </c>
    </row>
    <row r="20" spans="1:20" x14ac:dyDescent="0.25">
      <c r="A20">
        <f t="shared" si="0"/>
        <v>19</v>
      </c>
      <c r="C20" t="s">
        <v>4</v>
      </c>
      <c r="D20" s="1">
        <v>3474.5</v>
      </c>
      <c r="E20">
        <v>1.0375789390524075</v>
      </c>
      <c r="F20">
        <v>3122.4657394843962</v>
      </c>
      <c r="G20">
        <v>3098.4857999999999</v>
      </c>
      <c r="H20">
        <v>2927.7766822128347</v>
      </c>
      <c r="I20">
        <f t="shared" si="1"/>
        <v>3239.804689201711</v>
      </c>
      <c r="J20">
        <f t="shared" si="2"/>
        <v>3214.92360903295</v>
      </c>
      <c r="K20">
        <f t="shared" si="3"/>
        <v>3037.7994237127705</v>
      </c>
      <c r="L20">
        <f t="shared" si="4"/>
        <v>55081.888910705486</v>
      </c>
      <c r="M20">
        <f t="shared" si="5"/>
        <v>67379.902747478787</v>
      </c>
      <c r="N20">
        <f t="shared" si="6"/>
        <v>190707.39332959836</v>
      </c>
      <c r="O20">
        <f t="shared" si="7"/>
        <v>234.69531079828903</v>
      </c>
      <c r="P20">
        <f t="shared" si="8"/>
        <v>259.57639096704997</v>
      </c>
      <c r="Q20">
        <f t="shared" si="9"/>
        <v>436.70057628722952</v>
      </c>
      <c r="R20">
        <f t="shared" si="10"/>
        <v>6.7547938062538213</v>
      </c>
      <c r="S20">
        <f t="shared" si="11"/>
        <v>7.4708991500086332</v>
      </c>
      <c r="T20">
        <f t="shared" si="12"/>
        <v>12.568731509202173</v>
      </c>
    </row>
    <row r="21" spans="1:20" x14ac:dyDescent="0.25">
      <c r="A21">
        <f t="shared" si="0"/>
        <v>20</v>
      </c>
      <c r="B21" s="2"/>
      <c r="C21" t="s">
        <v>5</v>
      </c>
      <c r="D21" s="1">
        <v>3376</v>
      </c>
      <c r="E21">
        <v>0.97558736812330771</v>
      </c>
      <c r="F21">
        <v>3216.0237449118044</v>
      </c>
      <c r="G21">
        <v>3187.38</v>
      </c>
      <c r="H21">
        <v>2995.3001583713944</v>
      </c>
      <c r="I21">
        <f t="shared" si="1"/>
        <v>3137.5121411205714</v>
      </c>
      <c r="J21">
        <f t="shared" si="2"/>
        <v>3109.5676654088688</v>
      </c>
      <c r="K21">
        <f t="shared" si="3"/>
        <v>2922.1769982448754</v>
      </c>
      <c r="L21">
        <f t="shared" si="4"/>
        <v>56876.458832894241</v>
      </c>
      <c r="M21">
        <f t="shared" si="5"/>
        <v>70986.188915680468</v>
      </c>
      <c r="N21">
        <f t="shared" si="6"/>
        <v>205955.31692203178</v>
      </c>
      <c r="O21">
        <f t="shared" si="7"/>
        <v>238.48785887942859</v>
      </c>
      <c r="P21">
        <f t="shared" si="8"/>
        <v>266.43233459113117</v>
      </c>
      <c r="Q21">
        <f t="shared" si="9"/>
        <v>453.82300175512455</v>
      </c>
      <c r="R21">
        <f t="shared" si="10"/>
        <v>7.0642138293669614</v>
      </c>
      <c r="S21">
        <f t="shared" si="11"/>
        <v>7.8919530388368235</v>
      </c>
      <c r="T21">
        <f t="shared" si="12"/>
        <v>13.442624459571226</v>
      </c>
    </row>
    <row r="22" spans="1:20" x14ac:dyDescent="0.25">
      <c r="A22">
        <f t="shared" si="0"/>
        <v>21</v>
      </c>
      <c r="B22" s="1">
        <v>1984</v>
      </c>
      <c r="C22" s="1" t="s">
        <v>2</v>
      </c>
      <c r="D22" s="1">
        <v>3496</v>
      </c>
      <c r="E22">
        <v>0.96448127162177388</v>
      </c>
      <c r="F22">
        <v>3309.5817503392127</v>
      </c>
      <c r="G22">
        <v>3276.5958000000001</v>
      </c>
      <c r="H22">
        <v>3064.3809322091975</v>
      </c>
      <c r="I22">
        <f t="shared" si="1"/>
        <v>3192.0296151033799</v>
      </c>
      <c r="J22">
        <f t="shared" si="2"/>
        <v>3160.2152837745634</v>
      </c>
      <c r="K22">
        <f t="shared" si="3"/>
        <v>2955.5380182306435</v>
      </c>
      <c r="L22">
        <f t="shared" si="4"/>
        <v>92397.994894199364</v>
      </c>
      <c r="M22">
        <f t="shared" si="5"/>
        <v>112751.37565059696</v>
      </c>
      <c r="N22">
        <f t="shared" si="6"/>
        <v>292099.15373806021</v>
      </c>
      <c r="O22">
        <f t="shared" si="7"/>
        <v>303.97038489662009</v>
      </c>
      <c r="P22">
        <f t="shared" si="8"/>
        <v>335.78471622543657</v>
      </c>
      <c r="Q22">
        <f t="shared" si="9"/>
        <v>540.4619817693565</v>
      </c>
      <c r="R22">
        <f t="shared" si="10"/>
        <v>8.6948050599719711</v>
      </c>
      <c r="S22">
        <f t="shared" si="11"/>
        <v>9.60482597898846</v>
      </c>
      <c r="T22">
        <f t="shared" si="12"/>
        <v>15.459438837796238</v>
      </c>
    </row>
    <row r="23" spans="1:20" x14ac:dyDescent="0.25">
      <c r="A23">
        <f t="shared" si="0"/>
        <v>22</v>
      </c>
      <c r="C23" t="s">
        <v>3</v>
      </c>
      <c r="D23" s="1">
        <v>3771.5</v>
      </c>
      <c r="E23">
        <v>1.0223524212025108</v>
      </c>
      <c r="F23">
        <v>3403.1397557666214</v>
      </c>
      <c r="G23">
        <v>3366.1332000000002</v>
      </c>
      <c r="H23">
        <v>3135.0549197690625</v>
      </c>
      <c r="I23">
        <f t="shared" si="1"/>
        <v>3479.2081689985266</v>
      </c>
      <c r="J23">
        <f t="shared" si="2"/>
        <v>3441.3744271101559</v>
      </c>
      <c r="K23">
        <f t="shared" si="3"/>
        <v>3205.1309878287443</v>
      </c>
      <c r="L23">
        <f t="shared" si="4"/>
        <v>85434.51447019387</v>
      </c>
      <c r="M23">
        <f t="shared" si="5"/>
        <v>108982.89387584776</v>
      </c>
      <c r="N23">
        <f t="shared" si="6"/>
        <v>320773.85794784396</v>
      </c>
      <c r="O23">
        <f t="shared" si="7"/>
        <v>292.29183100147338</v>
      </c>
      <c r="P23">
        <f t="shared" si="8"/>
        <v>330.12557288984408</v>
      </c>
      <c r="Q23">
        <f t="shared" si="9"/>
        <v>566.36901217125569</v>
      </c>
      <c r="R23">
        <f t="shared" si="10"/>
        <v>7.7500154050503358</v>
      </c>
      <c r="S23">
        <f t="shared" si="11"/>
        <v>8.7531638045828988</v>
      </c>
      <c r="T23">
        <f t="shared" si="12"/>
        <v>15.017075756893959</v>
      </c>
    </row>
    <row r="24" spans="1:20" x14ac:dyDescent="0.25">
      <c r="A24">
        <f t="shared" si="0"/>
        <v>23</v>
      </c>
      <c r="B24" s="1"/>
      <c r="C24" t="s">
        <v>4</v>
      </c>
      <c r="D24" s="1">
        <v>3743</v>
      </c>
      <c r="E24">
        <v>1.0375789390524075</v>
      </c>
      <c r="F24">
        <v>3496.6977611940297</v>
      </c>
      <c r="G24">
        <v>3455.9922000000001</v>
      </c>
      <c r="H24">
        <v>3207.3588654275213</v>
      </c>
      <c r="I24">
        <f t="shared" si="1"/>
        <v>3628.0999532466299</v>
      </c>
      <c r="J24">
        <f t="shared" si="2"/>
        <v>3585.8647202493958</v>
      </c>
      <c r="K24">
        <f t="shared" si="3"/>
        <v>3327.8880087506209</v>
      </c>
      <c r="L24">
        <f t="shared" si="4"/>
        <v>13202.020743926643</v>
      </c>
      <c r="M24">
        <f t="shared" si="5"/>
        <v>24691.496142300653</v>
      </c>
      <c r="N24">
        <f t="shared" si="6"/>
        <v>172317.96527902462</v>
      </c>
      <c r="O24">
        <f t="shared" si="7"/>
        <v>114.90004675337013</v>
      </c>
      <c r="P24">
        <f t="shared" si="8"/>
        <v>157.13527975060424</v>
      </c>
      <c r="Q24">
        <f t="shared" si="9"/>
        <v>415.11199124937912</v>
      </c>
      <c r="R24">
        <f t="shared" si="10"/>
        <v>3.0697314120590473</v>
      </c>
      <c r="S24">
        <f t="shared" si="11"/>
        <v>4.1981105998024111</v>
      </c>
      <c r="T24">
        <f t="shared" si="12"/>
        <v>11.090355096162948</v>
      </c>
    </row>
    <row r="25" spans="1:20" x14ac:dyDescent="0.25">
      <c r="A25">
        <f t="shared" si="0"/>
        <v>24</v>
      </c>
      <c r="C25" t="s">
        <v>5</v>
      </c>
      <c r="D25" s="1">
        <v>3474.5</v>
      </c>
      <c r="E25">
        <v>0.97558736812330771</v>
      </c>
      <c r="F25">
        <v>3590.2557666214379</v>
      </c>
      <c r="G25">
        <v>3546.1728000000003</v>
      </c>
      <c r="H25">
        <v>3281.3303609986774</v>
      </c>
      <c r="I25">
        <f t="shared" si="1"/>
        <v>3502.6081742477372</v>
      </c>
      <c r="J25">
        <f t="shared" si="2"/>
        <v>3459.6013888624611</v>
      </c>
      <c r="K25">
        <f t="shared" si="3"/>
        <v>3201.2244508298027</v>
      </c>
      <c r="L25">
        <f t="shared" si="4"/>
        <v>790.06945954115804</v>
      </c>
      <c r="M25">
        <f t="shared" si="5"/>
        <v>221.9686138275971</v>
      </c>
      <c r="N25">
        <f t="shared" si="6"/>
        <v>74679.525774272945</v>
      </c>
      <c r="O25">
        <f t="shared" si="7"/>
        <v>28.108174247737225</v>
      </c>
      <c r="P25">
        <f t="shared" si="8"/>
        <v>14.898611137538865</v>
      </c>
      <c r="Q25">
        <f t="shared" si="9"/>
        <v>273.27554917019734</v>
      </c>
      <c r="R25">
        <f t="shared" si="10"/>
        <v>0.80898472435565472</v>
      </c>
      <c r="S25">
        <f t="shared" si="11"/>
        <v>0.42879870880814114</v>
      </c>
      <c r="T25">
        <f t="shared" si="12"/>
        <v>7.8651762604748114</v>
      </c>
    </row>
    <row r="26" spans="1:20" x14ac:dyDescent="0.25">
      <c r="A26">
        <f t="shared" si="0"/>
        <v>25</v>
      </c>
      <c r="B26" s="2">
        <v>1985</v>
      </c>
      <c r="C26" s="1" t="s">
        <v>2</v>
      </c>
      <c r="D26" s="1">
        <v>3405</v>
      </c>
      <c r="E26">
        <v>0.96448127162177388</v>
      </c>
      <c r="F26">
        <v>3683.8137720488467</v>
      </c>
      <c r="G26">
        <v>3636.6750000000002</v>
      </c>
      <c r="H26">
        <v>3357.0078652787543</v>
      </c>
      <c r="I26">
        <f t="shared" si="1"/>
        <v>3552.969391283475</v>
      </c>
      <c r="J26">
        <f t="shared" si="2"/>
        <v>3507.5049284751149</v>
      </c>
      <c r="K26">
        <f t="shared" si="3"/>
        <v>3237.7712147483494</v>
      </c>
      <c r="L26">
        <f t="shared" si="4"/>
        <v>21894.940756802138</v>
      </c>
      <c r="M26">
        <f t="shared" si="5"/>
        <v>10507.260361688415</v>
      </c>
      <c r="N26">
        <f t="shared" si="6"/>
        <v>27965.466616742677</v>
      </c>
      <c r="O26">
        <f t="shared" si="7"/>
        <v>147.96939128347503</v>
      </c>
      <c r="P26">
        <f t="shared" si="8"/>
        <v>102.50492847511487</v>
      </c>
      <c r="Q26">
        <f t="shared" si="9"/>
        <v>167.22878525165061</v>
      </c>
      <c r="R26">
        <f t="shared" si="10"/>
        <v>4.3456502579581509</v>
      </c>
      <c r="S26">
        <f t="shared" si="11"/>
        <v>3.010423743762551</v>
      </c>
      <c r="T26">
        <f t="shared" si="12"/>
        <v>4.9112712261865088</v>
      </c>
    </row>
    <row r="27" spans="1:20" x14ac:dyDescent="0.25">
      <c r="A27">
        <f t="shared" si="0"/>
        <v>26</v>
      </c>
      <c r="B27" s="1"/>
      <c r="C27" t="s">
        <v>3</v>
      </c>
      <c r="D27" s="1">
        <v>3684.5</v>
      </c>
      <c r="E27">
        <v>1.0223524212025108</v>
      </c>
      <c r="F27">
        <v>3777.3717774762549</v>
      </c>
      <c r="G27">
        <v>3727.4988000000003</v>
      </c>
      <c r="H27">
        <v>3434.4307240413027</v>
      </c>
      <c r="I27">
        <f t="shared" si="1"/>
        <v>3861.8051824848812</v>
      </c>
      <c r="J27">
        <f t="shared" si="2"/>
        <v>3810.8174232094539</v>
      </c>
      <c r="K27">
        <f t="shared" si="3"/>
        <v>3511.1985661759181</v>
      </c>
      <c r="L27">
        <f t="shared" si="4"/>
        <v>31437.127735997037</v>
      </c>
      <c r="M27">
        <f t="shared" si="5"/>
        <v>15956.091406276273</v>
      </c>
      <c r="N27">
        <f t="shared" si="6"/>
        <v>30033.386965482627</v>
      </c>
      <c r="O27">
        <f t="shared" si="7"/>
        <v>177.30518248488124</v>
      </c>
      <c r="P27">
        <f t="shared" si="8"/>
        <v>126.31742320945386</v>
      </c>
      <c r="Q27">
        <f t="shared" si="9"/>
        <v>173.30143382408187</v>
      </c>
      <c r="R27">
        <f t="shared" si="10"/>
        <v>4.8121911381430644</v>
      </c>
      <c r="S27">
        <f t="shared" si="11"/>
        <v>3.4283464027535313</v>
      </c>
      <c r="T27">
        <f t="shared" si="12"/>
        <v>4.7035264981430824</v>
      </c>
    </row>
    <row r="28" spans="1:20" x14ac:dyDescent="0.25">
      <c r="A28">
        <f t="shared" si="0"/>
        <v>27</v>
      </c>
      <c r="C28" t="s">
        <v>4</v>
      </c>
      <c r="D28" s="1">
        <v>3804</v>
      </c>
      <c r="E28">
        <v>1.0375789390524075</v>
      </c>
      <c r="F28">
        <v>3870.9297829036632</v>
      </c>
      <c r="G28">
        <v>3818.6441999999997</v>
      </c>
      <c r="H28">
        <v>3513.6391904936595</v>
      </c>
      <c r="I28">
        <f t="shared" si="1"/>
        <v>4016.3952172915488</v>
      </c>
      <c r="J28">
        <f t="shared" si="2"/>
        <v>3962.1447976546292</v>
      </c>
      <c r="K28">
        <f t="shared" si="3"/>
        <v>3645.6780234853713</v>
      </c>
      <c r="L28">
        <f t="shared" si="4"/>
        <v>45111.728328324214</v>
      </c>
      <c r="M28">
        <f t="shared" si="5"/>
        <v>25009.777025223615</v>
      </c>
      <c r="N28">
        <f t="shared" si="6"/>
        <v>25065.84824749863</v>
      </c>
      <c r="O28">
        <f t="shared" si="7"/>
        <v>212.39521729154876</v>
      </c>
      <c r="P28">
        <f t="shared" si="8"/>
        <v>158.1447976546292</v>
      </c>
      <c r="Q28">
        <f t="shared" si="9"/>
        <v>158.32197651462866</v>
      </c>
      <c r="R28">
        <f t="shared" si="10"/>
        <v>5.5834704861080118</v>
      </c>
      <c r="S28">
        <f t="shared" si="11"/>
        <v>4.1573290655791064</v>
      </c>
      <c r="T28">
        <f t="shared" si="12"/>
        <v>4.1619867643172626</v>
      </c>
    </row>
    <row r="29" spans="1:20" x14ac:dyDescent="0.25">
      <c r="A29">
        <f t="shared" si="0"/>
        <v>28</v>
      </c>
      <c r="B29" s="1"/>
      <c r="C29" t="s">
        <v>5</v>
      </c>
      <c r="D29" s="1">
        <v>3470.5</v>
      </c>
      <c r="E29">
        <v>0.97558736812330771</v>
      </c>
      <c r="F29">
        <v>3964.4877883310719</v>
      </c>
      <c r="G29">
        <v>3910.1111999999998</v>
      </c>
      <c r="H29">
        <v>3594.6744462050897</v>
      </c>
      <c r="I29">
        <f t="shared" si="1"/>
        <v>3867.7042073749035</v>
      </c>
      <c r="J29">
        <f t="shared" si="2"/>
        <v>3814.6550946774682</v>
      </c>
      <c r="K29">
        <f t="shared" si="3"/>
        <v>3506.9189822333319</v>
      </c>
      <c r="L29">
        <f t="shared" si="4"/>
        <v>157771.18235632533</v>
      </c>
      <c r="M29">
        <f t="shared" si="5"/>
        <v>118442.72919245713</v>
      </c>
      <c r="N29">
        <f t="shared" si="6"/>
        <v>1326.3422669117458</v>
      </c>
      <c r="O29">
        <f t="shared" si="7"/>
        <v>397.20420737490349</v>
      </c>
      <c r="P29">
        <f t="shared" si="8"/>
        <v>344.15509467746824</v>
      </c>
      <c r="Q29">
        <f t="shared" si="9"/>
        <v>36.418982233331917</v>
      </c>
      <c r="R29">
        <f t="shared" si="10"/>
        <v>11.445157970750714</v>
      </c>
      <c r="S29">
        <f t="shared" si="11"/>
        <v>9.9165853530461963</v>
      </c>
      <c r="T29">
        <f t="shared" si="12"/>
        <v>1.0493871843634035</v>
      </c>
    </row>
    <row r="30" spans="1:20" x14ac:dyDescent="0.25">
      <c r="A30">
        <f t="shared" si="0"/>
        <v>29</v>
      </c>
      <c r="B30">
        <v>1986</v>
      </c>
      <c r="C30" s="1" t="s">
        <v>2</v>
      </c>
      <c r="D30" s="1">
        <v>3453.5</v>
      </c>
      <c r="E30">
        <v>0.96448127162177388</v>
      </c>
      <c r="F30">
        <v>4058.0457937584802</v>
      </c>
      <c r="G30">
        <v>4001.8998000000001</v>
      </c>
      <c r="H30">
        <v>3677.5786225177039</v>
      </c>
      <c r="I30">
        <f t="shared" si="1"/>
        <v>3913.9091674635697</v>
      </c>
      <c r="J30">
        <f t="shared" si="2"/>
        <v>3859.7574080069226</v>
      </c>
      <c r="K30">
        <f t="shared" si="3"/>
        <v>3546.9557063349266</v>
      </c>
      <c r="L30">
        <f t="shared" si="4"/>
        <v>211976.60148449737</v>
      </c>
      <c r="M30">
        <f t="shared" si="5"/>
        <v>165045.08156050314</v>
      </c>
      <c r="N30">
        <f t="shared" si="6"/>
        <v>8733.9690465600434</v>
      </c>
      <c r="O30">
        <f t="shared" si="7"/>
        <v>460.4091674635697</v>
      </c>
      <c r="P30">
        <f t="shared" si="8"/>
        <v>406.25740800692256</v>
      </c>
      <c r="Q30">
        <f t="shared" si="9"/>
        <v>93.455706334926617</v>
      </c>
      <c r="R30">
        <f t="shared" si="10"/>
        <v>13.331668378849564</v>
      </c>
      <c r="S30">
        <f t="shared" si="11"/>
        <v>11.763642913187276</v>
      </c>
      <c r="T30">
        <f t="shared" si="12"/>
        <v>2.7061157183994968</v>
      </c>
    </row>
    <row r="31" spans="1:20" x14ac:dyDescent="0.25">
      <c r="A31">
        <f t="shared" si="0"/>
        <v>30</v>
      </c>
      <c r="B31" s="2"/>
      <c r="C31" t="s">
        <v>3</v>
      </c>
      <c r="D31" s="1">
        <v>3842</v>
      </c>
      <c r="E31">
        <v>1.0223524212025108</v>
      </c>
      <c r="F31">
        <v>4151.6037991858884</v>
      </c>
      <c r="G31">
        <v>4094.0099999999998</v>
      </c>
      <c r="H31">
        <v>3762.3948224510677</v>
      </c>
      <c r="I31">
        <f t="shared" si="1"/>
        <v>4244.4021959712354</v>
      </c>
      <c r="J31">
        <f t="shared" si="2"/>
        <v>4185.5210359272905</v>
      </c>
      <c r="K31">
        <f t="shared" si="3"/>
        <v>3846.49345625264</v>
      </c>
      <c r="L31">
        <f t="shared" si="4"/>
        <v>161927.52732247254</v>
      </c>
      <c r="M31">
        <f t="shared" si="5"/>
        <v>118006.70212455884</v>
      </c>
      <c r="N31">
        <f t="shared" si="6"/>
        <v>20.191149094389907</v>
      </c>
      <c r="O31">
        <f t="shared" si="7"/>
        <v>402.40219597123541</v>
      </c>
      <c r="P31">
        <f t="shared" si="8"/>
        <v>343.52103592729054</v>
      </c>
      <c r="Q31">
        <f t="shared" si="9"/>
        <v>4.4934562526400441</v>
      </c>
      <c r="R31">
        <f t="shared" si="10"/>
        <v>10.473768765518882</v>
      </c>
      <c r="S31">
        <f t="shared" si="11"/>
        <v>8.9412034338180764</v>
      </c>
      <c r="T31">
        <f t="shared" si="12"/>
        <v>0.11695617523789807</v>
      </c>
    </row>
    <row r="32" spans="1:20" x14ac:dyDescent="0.25">
      <c r="A32">
        <f t="shared" si="0"/>
        <v>31</v>
      </c>
      <c r="B32" s="1"/>
      <c r="C32" t="s">
        <v>4</v>
      </c>
      <c r="D32" s="1">
        <v>4156.5</v>
      </c>
      <c r="E32">
        <v>1.0375789390524075</v>
      </c>
      <c r="F32">
        <v>4245.1618046132971</v>
      </c>
      <c r="G32">
        <v>4186.4417999999996</v>
      </c>
      <c r="H32">
        <v>3849.1671431121063</v>
      </c>
      <c r="I32">
        <f t="shared" si="1"/>
        <v>4404.6904813364681</v>
      </c>
      <c r="J32">
        <f t="shared" si="2"/>
        <v>4343.7638412486504</v>
      </c>
      <c r="K32">
        <f t="shared" si="3"/>
        <v>3993.8147605856457</v>
      </c>
      <c r="L32">
        <f t="shared" si="4"/>
        <v>61598.515026027722</v>
      </c>
      <c r="M32">
        <f t="shared" si="5"/>
        <v>35067.746239199718</v>
      </c>
      <c r="N32">
        <f t="shared" si="6"/>
        <v>26466.487123305786</v>
      </c>
      <c r="O32">
        <f t="shared" si="7"/>
        <v>248.19048133646811</v>
      </c>
      <c r="P32">
        <f t="shared" si="8"/>
        <v>187.26384124865035</v>
      </c>
      <c r="Q32">
        <f t="shared" si="9"/>
        <v>162.68523941435433</v>
      </c>
      <c r="R32">
        <f t="shared" si="10"/>
        <v>5.9711411364481686</v>
      </c>
      <c r="S32">
        <f t="shared" si="11"/>
        <v>4.5053251834151418</v>
      </c>
      <c r="T32">
        <f t="shared" si="12"/>
        <v>3.9139958959305745</v>
      </c>
    </row>
    <row r="33" spans="1:20" x14ac:dyDescent="0.25">
      <c r="A33">
        <f t="shared" si="0"/>
        <v>32</v>
      </c>
      <c r="C33" t="s">
        <v>5</v>
      </c>
      <c r="D33" s="1">
        <v>4055</v>
      </c>
      <c r="E33">
        <v>0.97558736812330771</v>
      </c>
      <c r="F33">
        <v>4338.7198100407059</v>
      </c>
      <c r="G33">
        <v>4279.1952000000001</v>
      </c>
      <c r="H33">
        <v>3937.9406986217436</v>
      </c>
      <c r="I33">
        <f t="shared" si="1"/>
        <v>4232.8002405020698</v>
      </c>
      <c r="J33">
        <f t="shared" si="2"/>
        <v>4174.7287828538911</v>
      </c>
      <c r="K33">
        <f t="shared" si="3"/>
        <v>3841.8052019940465</v>
      </c>
      <c r="L33">
        <f t="shared" si="4"/>
        <v>31612.925522593847</v>
      </c>
      <c r="M33">
        <f t="shared" si="5"/>
        <v>14334.981443674198</v>
      </c>
      <c r="N33">
        <f t="shared" si="6"/>
        <v>45452.021896799335</v>
      </c>
      <c r="O33">
        <f t="shared" si="7"/>
        <v>177.80024050206976</v>
      </c>
      <c r="P33">
        <f t="shared" si="8"/>
        <v>119.72878285389106</v>
      </c>
      <c r="Q33">
        <f t="shared" si="9"/>
        <v>213.19479800595354</v>
      </c>
      <c r="R33">
        <f t="shared" si="10"/>
        <v>4.3847161652791558</v>
      </c>
      <c r="S33">
        <f t="shared" si="11"/>
        <v>2.9526210321551432</v>
      </c>
      <c r="T33">
        <f t="shared" si="12"/>
        <v>5.2575782492220364</v>
      </c>
    </row>
    <row r="34" spans="1:20" x14ac:dyDescent="0.25">
      <c r="A34">
        <f t="shared" si="0"/>
        <v>33</v>
      </c>
      <c r="B34" s="1">
        <v>1987</v>
      </c>
      <c r="C34" s="1" t="s">
        <v>2</v>
      </c>
      <c r="D34" s="1">
        <v>4133.5</v>
      </c>
      <c r="E34">
        <v>0.96448127162177388</v>
      </c>
      <c r="F34">
        <v>4432.2778154681137</v>
      </c>
      <c r="G34">
        <v>4372.2701999999999</v>
      </c>
      <c r="H34">
        <v>4028.7616435704058</v>
      </c>
      <c r="I34">
        <f t="shared" si="1"/>
        <v>4274.8489436436639</v>
      </c>
      <c r="J34">
        <f t="shared" si="2"/>
        <v>4216.9727223699874</v>
      </c>
      <c r="K34">
        <f t="shared" si="3"/>
        <v>3885.6651530518129</v>
      </c>
      <c r="L34">
        <f t="shared" si="4"/>
        <v>19979.523869179677</v>
      </c>
      <c r="M34">
        <f t="shared" si="5"/>
        <v>6967.6953798569984</v>
      </c>
      <c r="N34">
        <f t="shared" si="6"/>
        <v>61422.11136183131</v>
      </c>
      <c r="O34">
        <f t="shared" si="7"/>
        <v>141.34894364366392</v>
      </c>
      <c r="P34">
        <f t="shared" si="8"/>
        <v>83.472722369987423</v>
      </c>
      <c r="Q34">
        <f t="shared" si="9"/>
        <v>247.83484694818708</v>
      </c>
      <c r="R34">
        <f t="shared" si="10"/>
        <v>3.4195946206281338</v>
      </c>
      <c r="S34">
        <f t="shared" si="11"/>
        <v>2.0194199194384281</v>
      </c>
      <c r="T34">
        <f t="shared" si="12"/>
        <v>5.9957625970288397</v>
      </c>
    </row>
    <row r="35" spans="1:20" x14ac:dyDescent="0.25">
      <c r="A35">
        <f t="shared" si="0"/>
        <v>34</v>
      </c>
      <c r="C35" t="s">
        <v>3</v>
      </c>
      <c r="D35" s="1">
        <v>4552</v>
      </c>
      <c r="E35">
        <v>1.0223524212025108</v>
      </c>
      <c r="F35">
        <v>4525.8358208955224</v>
      </c>
      <c r="G35">
        <v>4465.6668</v>
      </c>
      <c r="H35">
        <v>4121.6771970143727</v>
      </c>
      <c r="I35">
        <f t="shared" si="1"/>
        <v>4626.99920945759</v>
      </c>
      <c r="J35">
        <f t="shared" si="2"/>
        <v>4565.4852652636682</v>
      </c>
      <c r="K35">
        <f t="shared" si="3"/>
        <v>4213.8066617828217</v>
      </c>
      <c r="L35">
        <f t="shared" si="4"/>
        <v>5624.8814192634636</v>
      </c>
      <c r="M35">
        <f t="shared" si="5"/>
        <v>181.85237923149685</v>
      </c>
      <c r="N35">
        <f t="shared" si="6"/>
        <v>114374.73401447874</v>
      </c>
      <c r="O35">
        <f t="shared" si="7"/>
        <v>74.999209457590041</v>
      </c>
      <c r="P35">
        <f t="shared" si="8"/>
        <v>13.485265263668225</v>
      </c>
      <c r="Q35">
        <f t="shared" si="9"/>
        <v>338.19333821717828</v>
      </c>
      <c r="R35">
        <f t="shared" si="10"/>
        <v>1.6476100495955632</v>
      </c>
      <c r="S35">
        <f t="shared" si="11"/>
        <v>0.29624923689956556</v>
      </c>
      <c r="T35">
        <f t="shared" si="12"/>
        <v>7.4295548817482038</v>
      </c>
    </row>
    <row r="36" spans="1:20" x14ac:dyDescent="0.25">
      <c r="A36">
        <f t="shared" si="0"/>
        <v>35</v>
      </c>
      <c r="B36" s="2"/>
      <c r="C36" t="s">
        <v>4</v>
      </c>
      <c r="D36" s="1">
        <v>4588</v>
      </c>
      <c r="E36">
        <v>1.0375789390524075</v>
      </c>
      <c r="F36">
        <v>4619.3938263229302</v>
      </c>
      <c r="G36">
        <v>4559.3850000000002</v>
      </c>
      <c r="H36">
        <v>4216.7356670256695</v>
      </c>
      <c r="I36">
        <f t="shared" si="1"/>
        <v>4792.9857453813875</v>
      </c>
      <c r="J36">
        <f t="shared" si="2"/>
        <v>4730.7218510314615</v>
      </c>
      <c r="K36">
        <f t="shared" si="3"/>
        <v>4375.19611965694</v>
      </c>
      <c r="L36">
        <f t="shared" si="4"/>
        <v>42019.15580956301</v>
      </c>
      <c r="M36">
        <f t="shared" si="5"/>
        <v>20369.526761846682</v>
      </c>
      <c r="N36">
        <f t="shared" si="6"/>
        <v>45285.491489063388</v>
      </c>
      <c r="O36">
        <f t="shared" si="7"/>
        <v>204.98574538138746</v>
      </c>
      <c r="P36">
        <f t="shared" si="8"/>
        <v>142.72185103146148</v>
      </c>
      <c r="Q36">
        <f t="shared" si="9"/>
        <v>212.80388034305997</v>
      </c>
      <c r="R36">
        <f t="shared" si="10"/>
        <v>4.4678671617564838</v>
      </c>
      <c r="S36">
        <f t="shared" si="11"/>
        <v>3.110763971915028</v>
      </c>
      <c r="T36">
        <f t="shared" si="12"/>
        <v>4.6382711495871831</v>
      </c>
    </row>
    <row r="37" spans="1:20" x14ac:dyDescent="0.25">
      <c r="A37">
        <f t="shared" si="0"/>
        <v>36</v>
      </c>
      <c r="B37" s="1"/>
      <c r="C37" t="s">
        <v>5</v>
      </c>
      <c r="D37" s="1">
        <v>4423.5</v>
      </c>
      <c r="E37">
        <v>0.97558736812330771</v>
      </c>
      <c r="F37">
        <v>4712.9518317503389</v>
      </c>
      <c r="G37">
        <v>4653.4248000000007</v>
      </c>
      <c r="H37">
        <v>4313.9864758080375</v>
      </c>
      <c r="I37">
        <f t="shared" si="1"/>
        <v>4597.8962736292351</v>
      </c>
      <c r="J37">
        <f t="shared" si="2"/>
        <v>4539.8224533917301</v>
      </c>
      <c r="K37">
        <f t="shared" si="3"/>
        <v>4208.6707120531064</v>
      </c>
      <c r="L37">
        <f t="shared" si="4"/>
        <v>30414.060255763045</v>
      </c>
      <c r="M37">
        <f t="shared" si="5"/>
        <v>13530.913163071209</v>
      </c>
      <c r="N37">
        <f t="shared" si="6"/>
        <v>46151.622959769324</v>
      </c>
      <c r="O37">
        <f t="shared" si="7"/>
        <v>174.39627362923511</v>
      </c>
      <c r="P37">
        <f t="shared" si="8"/>
        <v>116.32245339173005</v>
      </c>
      <c r="Q37">
        <f t="shared" si="9"/>
        <v>214.8292879468936</v>
      </c>
      <c r="R37">
        <f t="shared" si="10"/>
        <v>3.9424951651234341</v>
      </c>
      <c r="S37">
        <f t="shared" si="11"/>
        <v>2.6296474147559636</v>
      </c>
      <c r="T37">
        <f t="shared" si="12"/>
        <v>4.8565454492346243</v>
      </c>
    </row>
    <row r="38" spans="1:20" x14ac:dyDescent="0.25">
      <c r="A38">
        <f t="shared" si="0"/>
        <v>37</v>
      </c>
      <c r="B38">
        <v>1988</v>
      </c>
      <c r="C38" s="1" t="s">
        <v>2</v>
      </c>
      <c r="D38" s="1">
        <v>4462.5</v>
      </c>
      <c r="E38">
        <v>0.96448127162177388</v>
      </c>
      <c r="F38">
        <v>4806.5098371777476</v>
      </c>
      <c r="G38">
        <v>4747.7861999999996</v>
      </c>
      <c r="H38">
        <v>4413.4801853922791</v>
      </c>
      <c r="I38">
        <f t="shared" si="1"/>
        <v>4635.7887198237595</v>
      </c>
      <c r="J38">
        <f t="shared" si="2"/>
        <v>4579.1508715643095</v>
      </c>
      <c r="K38">
        <f t="shared" si="3"/>
        <v>4256.7189814846479</v>
      </c>
      <c r="L38">
        <f t="shared" si="4"/>
        <v>30028.980418157415</v>
      </c>
      <c r="M38">
        <f t="shared" si="5"/>
        <v>13607.425836713021</v>
      </c>
      <c r="N38">
        <f t="shared" si="6"/>
        <v>42345.827581215693</v>
      </c>
      <c r="O38">
        <f t="shared" si="7"/>
        <v>173.28871982375949</v>
      </c>
      <c r="P38">
        <f t="shared" si="8"/>
        <v>116.65087156430945</v>
      </c>
      <c r="Q38">
        <f t="shared" si="9"/>
        <v>205.78101851535212</v>
      </c>
      <c r="R38">
        <f t="shared" si="10"/>
        <v>3.8832206122971313</v>
      </c>
      <c r="S38">
        <f t="shared" si="11"/>
        <v>2.6140251330937692</v>
      </c>
      <c r="T38">
        <f t="shared" si="12"/>
        <v>4.6113393504840809</v>
      </c>
    </row>
    <row r="39" spans="1:20" x14ac:dyDescent="0.25">
      <c r="A39">
        <f t="shared" si="0"/>
        <v>38</v>
      </c>
      <c r="B39" s="1"/>
      <c r="C39" t="s">
        <v>3</v>
      </c>
      <c r="D39" s="1">
        <v>4846</v>
      </c>
      <c r="E39">
        <v>1.0223524212025108</v>
      </c>
      <c r="F39">
        <v>4900.0678426051563</v>
      </c>
      <c r="G39">
        <v>4842.4691999999995</v>
      </c>
      <c r="H39">
        <v>4515.2685239240864</v>
      </c>
      <c r="I39">
        <f t="shared" si="1"/>
        <v>5009.5962229439456</v>
      </c>
      <c r="J39">
        <f t="shared" si="2"/>
        <v>4950.7101112185846</v>
      </c>
      <c r="K39">
        <f t="shared" si="3"/>
        <v>4616.1957078132764</v>
      </c>
      <c r="L39">
        <f t="shared" si="4"/>
        <v>26763.724161525144</v>
      </c>
      <c r="M39">
        <f t="shared" si="5"/>
        <v>10964.207391408365</v>
      </c>
      <c r="N39">
        <f t="shared" si="6"/>
        <v>52810.012707441041</v>
      </c>
      <c r="O39">
        <f t="shared" si="7"/>
        <v>163.59622294394558</v>
      </c>
      <c r="P39">
        <f t="shared" si="8"/>
        <v>104.71011121858464</v>
      </c>
      <c r="Q39">
        <f t="shared" si="9"/>
        <v>229.80429218672361</v>
      </c>
      <c r="R39">
        <f t="shared" si="10"/>
        <v>3.3759022481210397</v>
      </c>
      <c r="S39">
        <f t="shared" si="11"/>
        <v>2.1607534300161917</v>
      </c>
      <c r="T39">
        <f t="shared" si="12"/>
        <v>4.742143875087157</v>
      </c>
    </row>
    <row r="40" spans="1:20" x14ac:dyDescent="0.25">
      <c r="A40">
        <f t="shared" si="0"/>
        <v>39</v>
      </c>
      <c r="C40" t="s">
        <v>4</v>
      </c>
      <c r="D40" s="1">
        <v>4869.5</v>
      </c>
      <c r="E40">
        <v>1.0375789390524075</v>
      </c>
      <c r="F40">
        <v>4993.6258480325641</v>
      </c>
      <c r="G40">
        <v>4937.4737999999998</v>
      </c>
      <c r="H40">
        <v>4619.4044125582814</v>
      </c>
      <c r="I40">
        <f t="shared" si="1"/>
        <v>5181.2810094263068</v>
      </c>
      <c r="J40">
        <f t="shared" si="2"/>
        <v>5123.0188270030585</v>
      </c>
      <c r="K40">
        <f t="shared" si="3"/>
        <v>4792.9967294362314</v>
      </c>
      <c r="L40">
        <f t="shared" si="4"/>
        <v>97207.397838886813</v>
      </c>
      <c r="M40">
        <f t="shared" si="5"/>
        <v>64271.795645006707</v>
      </c>
      <c r="N40">
        <f t="shared" si="6"/>
        <v>5852.7504069531888</v>
      </c>
      <c r="O40">
        <f t="shared" si="7"/>
        <v>311.78100942630681</v>
      </c>
      <c r="P40">
        <f t="shared" si="8"/>
        <v>253.5188270030585</v>
      </c>
      <c r="Q40">
        <f t="shared" si="9"/>
        <v>76.503270563768638</v>
      </c>
      <c r="R40">
        <f t="shared" si="10"/>
        <v>6.4027314801582671</v>
      </c>
      <c r="S40">
        <f t="shared" si="11"/>
        <v>5.2062599240796485</v>
      </c>
      <c r="T40">
        <f t="shared" si="12"/>
        <v>1.5710703473409722</v>
      </c>
    </row>
    <row r="41" spans="1:20" x14ac:dyDescent="0.25">
      <c r="A41">
        <f t="shared" si="0"/>
        <v>40</v>
      </c>
      <c r="B41" s="2"/>
      <c r="C41" t="s">
        <v>5</v>
      </c>
      <c r="D41" s="1">
        <v>4637</v>
      </c>
      <c r="E41">
        <v>0.97558736812330771</v>
      </c>
      <c r="F41">
        <v>5087.1838534599729</v>
      </c>
      <c r="G41">
        <v>5032.8</v>
      </c>
      <c r="H41">
        <v>4725.9419929731839</v>
      </c>
      <c r="I41">
        <f t="shared" si="1"/>
        <v>4962.9923067564014</v>
      </c>
      <c r="J41">
        <f t="shared" si="2"/>
        <v>4909.9361062909829</v>
      </c>
      <c r="K41">
        <f t="shared" si="3"/>
        <v>4610.5693108281284</v>
      </c>
      <c r="L41">
        <f t="shared" si="4"/>
        <v>106270.9840643597</v>
      </c>
      <c r="M41">
        <f t="shared" si="5"/>
        <v>74494.118117282735</v>
      </c>
      <c r="N41">
        <f t="shared" si="6"/>
        <v>698.58133010008873</v>
      </c>
      <c r="O41">
        <f t="shared" si="7"/>
        <v>325.99230675640138</v>
      </c>
      <c r="P41">
        <f t="shared" si="8"/>
        <v>272.93610629098293</v>
      </c>
      <c r="Q41">
        <f t="shared" si="9"/>
        <v>26.430689171871563</v>
      </c>
      <c r="R41">
        <f t="shared" si="10"/>
        <v>7.0302416811818285</v>
      </c>
      <c r="S41">
        <f t="shared" si="11"/>
        <v>5.8860493053910492</v>
      </c>
      <c r="T41">
        <f t="shared" si="12"/>
        <v>0.56999545335069146</v>
      </c>
    </row>
    <row r="42" spans="1:20" x14ac:dyDescent="0.25">
      <c r="A42">
        <f t="shared" si="0"/>
        <v>41</v>
      </c>
      <c r="B42" s="1">
        <v>1989</v>
      </c>
      <c r="C42" s="1" t="s">
        <v>2</v>
      </c>
      <c r="D42" s="1">
        <v>4841</v>
      </c>
      <c r="E42">
        <v>0.96448127162177388</v>
      </c>
      <c r="F42">
        <v>5180.7418588873807</v>
      </c>
      <c r="G42">
        <v>5128.4477999999999</v>
      </c>
      <c r="H42">
        <v>4834.9366555196793</v>
      </c>
      <c r="I42">
        <f t="shared" si="1"/>
        <v>4996.7284960038533</v>
      </c>
      <c r="J42">
        <f t="shared" si="2"/>
        <v>4946.2918555898887</v>
      </c>
      <c r="K42">
        <f t="shared" si="3"/>
        <v>4663.2058537263465</v>
      </c>
      <c r="L42">
        <f t="shared" si="4"/>
        <v>24251.364467622137</v>
      </c>
      <c r="M42">
        <f t="shared" si="5"/>
        <v>11086.374853561967</v>
      </c>
      <c r="N42">
        <f t="shared" si="6"/>
        <v>31610.758449177294</v>
      </c>
      <c r="O42">
        <f t="shared" si="7"/>
        <v>155.72849600385325</v>
      </c>
      <c r="P42">
        <f t="shared" si="8"/>
        <v>105.29185558988866</v>
      </c>
      <c r="Q42">
        <f t="shared" si="9"/>
        <v>177.7941462736535</v>
      </c>
      <c r="R42">
        <f t="shared" si="10"/>
        <v>3.2168662673797406</v>
      </c>
      <c r="S42">
        <f t="shared" si="11"/>
        <v>2.1750021811586171</v>
      </c>
      <c r="T42">
        <f t="shared" si="12"/>
        <v>3.6726739573157094</v>
      </c>
    </row>
    <row r="43" spans="1:20" x14ac:dyDescent="0.25">
      <c r="A43">
        <f t="shared" si="0"/>
        <v>42</v>
      </c>
      <c r="C43" t="s">
        <v>3</v>
      </c>
      <c r="D43" s="1">
        <v>5114.5</v>
      </c>
      <c r="E43">
        <v>1.0223524212025108</v>
      </c>
      <c r="F43">
        <v>5274.2998643147894</v>
      </c>
      <c r="G43">
        <v>5224.4171999999999</v>
      </c>
      <c r="H43">
        <v>4946.4450680193586</v>
      </c>
      <c r="I43">
        <f t="shared" si="1"/>
        <v>5392.1932364302993</v>
      </c>
      <c r="J43">
        <f t="shared" si="2"/>
        <v>5341.1955737920416</v>
      </c>
      <c r="K43">
        <f t="shared" si="3"/>
        <v>5057.0100916348092</v>
      </c>
      <c r="L43">
        <f t="shared" si="4"/>
        <v>77113.533559134099</v>
      </c>
      <c r="M43">
        <f t="shared" si="5"/>
        <v>51390.883176902986</v>
      </c>
      <c r="N43">
        <f t="shared" si="6"/>
        <v>3305.0895638380334</v>
      </c>
      <c r="O43">
        <f t="shared" si="7"/>
        <v>277.69323643029929</v>
      </c>
      <c r="P43">
        <f t="shared" si="8"/>
        <v>226.69557379204161</v>
      </c>
      <c r="Q43">
        <f t="shared" si="9"/>
        <v>57.489908365190786</v>
      </c>
      <c r="R43">
        <f t="shared" si="10"/>
        <v>5.4295285253749004</v>
      </c>
      <c r="S43">
        <f t="shared" si="11"/>
        <v>4.4324093028065619</v>
      </c>
      <c r="T43">
        <f t="shared" si="12"/>
        <v>1.1240572561382498</v>
      </c>
    </row>
    <row r="44" spans="1:20" x14ac:dyDescent="0.25">
      <c r="A44">
        <f t="shared" si="0"/>
        <v>43</v>
      </c>
      <c r="B44" s="1"/>
      <c r="C44" t="s">
        <v>4</v>
      </c>
      <c r="D44" s="1">
        <v>5374.5</v>
      </c>
      <c r="E44">
        <v>1.0375789390524075</v>
      </c>
      <c r="F44">
        <v>5367.8578697421981</v>
      </c>
      <c r="G44">
        <v>5320.7082</v>
      </c>
      <c r="H44">
        <v>5060.5252052269607</v>
      </c>
      <c r="I44">
        <f t="shared" si="1"/>
        <v>5569.5762734712262</v>
      </c>
      <c r="J44">
        <f t="shared" si="2"/>
        <v>5520.6547691634451</v>
      </c>
      <c r="K44">
        <f t="shared" si="3"/>
        <v>5250.6943734873566</v>
      </c>
      <c r="L44">
        <f t="shared" si="4"/>
        <v>38054.752471420616</v>
      </c>
      <c r="M44">
        <f t="shared" si="5"/>
        <v>21361.216549219909</v>
      </c>
      <c r="N44">
        <f t="shared" si="6"/>
        <v>15327.83315618814</v>
      </c>
      <c r="O44">
        <f t="shared" si="7"/>
        <v>195.07627347122616</v>
      </c>
      <c r="P44">
        <f t="shared" si="8"/>
        <v>146.15476916344505</v>
      </c>
      <c r="Q44">
        <f t="shared" si="9"/>
        <v>123.80562651264336</v>
      </c>
      <c r="R44">
        <f t="shared" si="10"/>
        <v>3.6296636612005986</v>
      </c>
      <c r="S44">
        <f t="shared" si="11"/>
        <v>2.7194114645724263</v>
      </c>
      <c r="T44">
        <f t="shared" si="12"/>
        <v>2.3035747792844612</v>
      </c>
    </row>
    <row r="45" spans="1:20" x14ac:dyDescent="0.25">
      <c r="A45">
        <f t="shared" si="0"/>
        <v>44</v>
      </c>
      <c r="C45" t="s">
        <v>5</v>
      </c>
      <c r="D45" s="1">
        <v>5166.5</v>
      </c>
      <c r="E45">
        <v>0.97558736812330771</v>
      </c>
      <c r="F45">
        <v>5461.4158751696068</v>
      </c>
      <c r="G45">
        <v>5417.3208000000004</v>
      </c>
      <c r="H45">
        <v>5177.2363789721767</v>
      </c>
      <c r="I45">
        <f t="shared" si="1"/>
        <v>5328.0883398835676</v>
      </c>
      <c r="J45">
        <f t="shared" si="2"/>
        <v>5285.0697415516524</v>
      </c>
      <c r="K45">
        <f t="shared" si="3"/>
        <v>5050.8464131137098</v>
      </c>
      <c r="L45">
        <f t="shared" si="4"/>
        <v>26110.791586327377</v>
      </c>
      <c r="M45">
        <f t="shared" si="5"/>
        <v>14058.783611625655</v>
      </c>
      <c r="N45">
        <f t="shared" si="6"/>
        <v>13375.75215966468</v>
      </c>
      <c r="O45">
        <f t="shared" si="7"/>
        <v>161.58833988356764</v>
      </c>
      <c r="P45">
        <f t="shared" si="8"/>
        <v>118.56974155165244</v>
      </c>
      <c r="Q45">
        <f t="shared" si="9"/>
        <v>115.65358688629021</v>
      </c>
      <c r="R45">
        <f t="shared" si="10"/>
        <v>3.1276171466866862</v>
      </c>
      <c r="S45">
        <f t="shared" si="11"/>
        <v>2.2949722549434326</v>
      </c>
      <c r="T45">
        <f t="shared" si="12"/>
        <v>2.238528730984036</v>
      </c>
    </row>
    <row r="46" spans="1:20" x14ac:dyDescent="0.25">
      <c r="A46">
        <f t="shared" si="0"/>
        <v>45</v>
      </c>
      <c r="B46" s="2">
        <v>1990</v>
      </c>
      <c r="C46" s="1" t="s">
        <v>2</v>
      </c>
      <c r="D46" s="1">
        <v>5236.5</v>
      </c>
      <c r="E46">
        <v>0.96448127162177388</v>
      </c>
      <c r="F46">
        <v>5554.9738805970146</v>
      </c>
      <c r="G46">
        <v>5514.2550000000001</v>
      </c>
      <c r="H46">
        <v>5296.6392689967552</v>
      </c>
      <c r="I46">
        <f t="shared" si="1"/>
        <v>5357.6682721839488</v>
      </c>
      <c r="J46">
        <f t="shared" si="2"/>
        <v>5318.395674446725</v>
      </c>
      <c r="K46">
        <f t="shared" si="3"/>
        <v>5108.5093774838133</v>
      </c>
      <c r="L46">
        <f t="shared" si="4"/>
        <v>14681.750184043507</v>
      </c>
      <c r="M46">
        <f t="shared" si="5"/>
        <v>6706.9014930839703</v>
      </c>
      <c r="N46">
        <f t="shared" si="6"/>
        <v>16381.599452080998</v>
      </c>
      <c r="O46">
        <f t="shared" si="7"/>
        <v>121.16827218394883</v>
      </c>
      <c r="P46">
        <f t="shared" si="8"/>
        <v>81.895674446725025</v>
      </c>
      <c r="Q46">
        <f t="shared" si="9"/>
        <v>127.9906225161867</v>
      </c>
      <c r="R46">
        <f t="shared" si="10"/>
        <v>2.3139171619201533</v>
      </c>
      <c r="S46">
        <f t="shared" si="11"/>
        <v>1.5639391663654163</v>
      </c>
      <c r="T46">
        <f t="shared" si="12"/>
        <v>2.4442017094659927</v>
      </c>
    </row>
    <row r="47" spans="1:20" x14ac:dyDescent="0.25">
      <c r="A47">
        <f t="shared" si="0"/>
        <v>46</v>
      </c>
      <c r="B47" s="1"/>
      <c r="C47" t="s">
        <v>3</v>
      </c>
      <c r="D47" s="1">
        <v>5740.5</v>
      </c>
      <c r="E47">
        <v>1.0223524212025108</v>
      </c>
      <c r="F47">
        <v>5648.5318860244233</v>
      </c>
      <c r="G47">
        <v>5611.5108</v>
      </c>
      <c r="H47">
        <v>5418.7959545026597</v>
      </c>
      <c r="I47">
        <f t="shared" si="1"/>
        <v>5774.7902499166539</v>
      </c>
      <c r="J47">
        <f t="shared" si="2"/>
        <v>5736.9416529840382</v>
      </c>
      <c r="K47">
        <f t="shared" si="3"/>
        <v>5539.9191640881645</v>
      </c>
      <c r="L47">
        <f t="shared" si="4"/>
        <v>1175.8212393465842</v>
      </c>
      <c r="M47">
        <f t="shared" si="5"/>
        <v>12.661833486004046</v>
      </c>
      <c r="N47">
        <f t="shared" si="6"/>
        <v>40232.671735090677</v>
      </c>
      <c r="O47">
        <f t="shared" si="7"/>
        <v>34.29024991665392</v>
      </c>
      <c r="P47">
        <f t="shared" si="8"/>
        <v>3.5583470159617718</v>
      </c>
      <c r="Q47">
        <f t="shared" si="9"/>
        <v>200.58083591183549</v>
      </c>
      <c r="R47">
        <f t="shared" si="10"/>
        <v>0.59733908050960582</v>
      </c>
      <c r="S47">
        <f t="shared" si="11"/>
        <v>6.1986708752926951E-2</v>
      </c>
      <c r="T47">
        <f t="shared" si="12"/>
        <v>3.4941352828470604</v>
      </c>
    </row>
    <row r="48" spans="1:20" x14ac:dyDescent="0.25">
      <c r="A48">
        <f t="shared" si="0"/>
        <v>47</v>
      </c>
      <c r="C48" t="s">
        <v>4</v>
      </c>
      <c r="D48" s="1">
        <v>5992</v>
      </c>
      <c r="E48">
        <v>1.0375789390524075</v>
      </c>
      <c r="F48">
        <v>5742.089891451832</v>
      </c>
      <c r="G48">
        <v>5709.0882000000001</v>
      </c>
      <c r="H48">
        <v>5543.769946427964</v>
      </c>
      <c r="I48">
        <f t="shared" si="1"/>
        <v>5957.8715375161455</v>
      </c>
      <c r="J48">
        <f t="shared" si="2"/>
        <v>5923.6296775126193</v>
      </c>
      <c r="K48">
        <f t="shared" si="3"/>
        <v>5752.098939365349</v>
      </c>
      <c r="L48">
        <f t="shared" si="4"/>
        <v>1164.7519515118636</v>
      </c>
      <c r="M48">
        <f t="shared" si="5"/>
        <v>4674.5009970284336</v>
      </c>
      <c r="N48">
        <f t="shared" si="6"/>
        <v>57552.518893630498</v>
      </c>
      <c r="O48">
        <f t="shared" si="7"/>
        <v>34.128462483854491</v>
      </c>
      <c r="P48">
        <f t="shared" si="8"/>
        <v>68.37032248738069</v>
      </c>
      <c r="Q48">
        <f t="shared" si="9"/>
        <v>239.901060634651</v>
      </c>
      <c r="R48">
        <f t="shared" si="10"/>
        <v>0.56956713090544875</v>
      </c>
      <c r="S48">
        <f t="shared" si="11"/>
        <v>1.1410267437813866</v>
      </c>
      <c r="T48">
        <f t="shared" si="12"/>
        <v>4.0036892629280878</v>
      </c>
    </row>
    <row r="49" spans="1:20" x14ac:dyDescent="0.25">
      <c r="A49">
        <f t="shared" si="0"/>
        <v>48</v>
      </c>
      <c r="B49" s="1"/>
      <c r="C49" t="s">
        <v>5</v>
      </c>
      <c r="D49" s="1">
        <v>5842</v>
      </c>
      <c r="E49">
        <v>0.97558736812330771</v>
      </c>
      <c r="F49">
        <v>5835.6478968792399</v>
      </c>
      <c r="G49">
        <v>5806.9872000000005</v>
      </c>
      <c r="H49">
        <v>5671.6262204670329</v>
      </c>
      <c r="I49">
        <f t="shared" si="1"/>
        <v>5693.184373010733</v>
      </c>
      <c r="J49">
        <f t="shared" si="2"/>
        <v>5665.2233591737368</v>
      </c>
      <c r="K49">
        <f t="shared" si="3"/>
        <v>5533.166897404576</v>
      </c>
      <c r="L49">
        <f t="shared" si="4"/>
        <v>22146.090836208652</v>
      </c>
      <c r="M49">
        <f t="shared" si="5"/>
        <v>31249.980741817682</v>
      </c>
      <c r="N49">
        <f t="shared" si="6"/>
        <v>95377.885258715658</v>
      </c>
      <c r="O49">
        <f t="shared" si="7"/>
        <v>148.815626989267</v>
      </c>
      <c r="P49">
        <f t="shared" si="8"/>
        <v>176.77664082626325</v>
      </c>
      <c r="Q49">
        <f t="shared" si="9"/>
        <v>308.83310259542395</v>
      </c>
      <c r="R49">
        <f t="shared" si="10"/>
        <v>2.547340414057977</v>
      </c>
      <c r="S49">
        <f t="shared" si="11"/>
        <v>3.0259609864132702</v>
      </c>
      <c r="T49">
        <f t="shared" si="12"/>
        <v>5.2864276377169457</v>
      </c>
    </row>
    <row r="50" spans="1:20" x14ac:dyDescent="0.25">
      <c r="A50">
        <f t="shared" si="0"/>
        <v>49</v>
      </c>
      <c r="B50">
        <v>1991</v>
      </c>
      <c r="C50" s="1" t="s">
        <v>2</v>
      </c>
      <c r="D50" s="1">
        <v>5844.5</v>
      </c>
      <c r="E50">
        <v>0.96448127162177388</v>
      </c>
      <c r="F50">
        <v>5929.2059023066486</v>
      </c>
      <c r="G50">
        <v>5905.2078000000001</v>
      </c>
      <c r="H50">
        <v>5802.4312508522562</v>
      </c>
      <c r="I50">
        <f t="shared" si="1"/>
        <v>5718.6080483640435</v>
      </c>
      <c r="J50">
        <f t="shared" si="2"/>
        <v>5695.4623281348177</v>
      </c>
      <c r="K50">
        <f t="shared" si="3"/>
        <v>5596.336271319904</v>
      </c>
      <c r="L50">
        <f t="shared" si="4"/>
        <v>15848.783486710012</v>
      </c>
      <c r="M50">
        <f t="shared" si="5"/>
        <v>22212.227634993767</v>
      </c>
      <c r="N50">
        <f t="shared" si="6"/>
        <v>61585.236232408315</v>
      </c>
      <c r="O50">
        <f t="shared" si="7"/>
        <v>125.8919516359565</v>
      </c>
      <c r="P50">
        <f t="shared" si="8"/>
        <v>149.03767186518235</v>
      </c>
      <c r="Q50">
        <f t="shared" si="9"/>
        <v>248.16372868009603</v>
      </c>
      <c r="R50">
        <f t="shared" si="10"/>
        <v>2.1540243243383781</v>
      </c>
      <c r="S50">
        <f t="shared" si="11"/>
        <v>2.5500499934157301</v>
      </c>
      <c r="T50">
        <f t="shared" si="12"/>
        <v>4.2461070866643178</v>
      </c>
    </row>
    <row r="51" spans="1:20" x14ac:dyDescent="0.25">
      <c r="A51">
        <f t="shared" si="0"/>
        <v>50</v>
      </c>
      <c r="B51" s="2"/>
      <c r="C51" t="s">
        <v>3</v>
      </c>
      <c r="D51" s="1">
        <v>6384.5</v>
      </c>
      <c r="E51">
        <v>1.0223524212025108</v>
      </c>
      <c r="F51">
        <v>6022.7639077340573</v>
      </c>
      <c r="G51">
        <v>6003.75</v>
      </c>
      <c r="H51">
        <v>5936.2530449149372</v>
      </c>
      <c r="I51">
        <f t="shared" si="1"/>
        <v>6157.3872634030085</v>
      </c>
      <c r="J51">
        <f t="shared" si="2"/>
        <v>6137.9483487945745</v>
      </c>
      <c r="K51">
        <f t="shared" si="3"/>
        <v>6068.942673339563</v>
      </c>
      <c r="L51">
        <f t="shared" si="4"/>
        <v>51580.19512457442</v>
      </c>
      <c r="M51">
        <f t="shared" si="5"/>
        <v>60787.716712121801</v>
      </c>
      <c r="N51">
        <f t="shared" si="6"/>
        <v>99576.426409081716</v>
      </c>
      <c r="O51">
        <f t="shared" si="7"/>
        <v>227.11273659699145</v>
      </c>
      <c r="P51">
        <f t="shared" si="8"/>
        <v>246.55165120542551</v>
      </c>
      <c r="Q51">
        <f t="shared" si="9"/>
        <v>315.55732666043696</v>
      </c>
      <c r="R51">
        <f t="shared" si="10"/>
        <v>3.5572517283576075</v>
      </c>
      <c r="S51">
        <f t="shared" si="11"/>
        <v>3.8617221584372388</v>
      </c>
      <c r="T51">
        <f t="shared" si="12"/>
        <v>4.9425534757684542</v>
      </c>
    </row>
    <row r="52" spans="1:20" x14ac:dyDescent="0.25">
      <c r="A52">
        <f t="shared" si="0"/>
        <v>51</v>
      </c>
      <c r="B52" s="1"/>
      <c r="C52" t="s">
        <v>4</v>
      </c>
      <c r="D52" s="1">
        <v>6487</v>
      </c>
      <c r="E52">
        <v>1.0375789390524075</v>
      </c>
      <c r="F52">
        <v>6116.3219131614651</v>
      </c>
      <c r="G52">
        <v>6102.6137999999992</v>
      </c>
      <c r="H52">
        <v>6073.1611784432562</v>
      </c>
      <c r="I52">
        <f t="shared" si="1"/>
        <v>6346.1668015610639</v>
      </c>
      <c r="J52">
        <f t="shared" si="2"/>
        <v>6331.9435520505804</v>
      </c>
      <c r="K52">
        <f t="shared" si="3"/>
        <v>6301.384132223423</v>
      </c>
      <c r="L52">
        <f t="shared" si="4"/>
        <v>19833.989782540739</v>
      </c>
      <c r="M52">
        <f t="shared" si="5"/>
        <v>24042.502050691081</v>
      </c>
      <c r="N52">
        <f t="shared" si="6"/>
        <v>34453.250370451729</v>
      </c>
      <c r="O52">
        <f t="shared" si="7"/>
        <v>140.83319843893605</v>
      </c>
      <c r="P52">
        <f t="shared" si="8"/>
        <v>155.05644794941963</v>
      </c>
      <c r="Q52">
        <f t="shared" si="9"/>
        <v>185.61586777657703</v>
      </c>
      <c r="R52">
        <f t="shared" si="10"/>
        <v>2.1710066045774017</v>
      </c>
      <c r="S52">
        <f t="shared" si="11"/>
        <v>2.3902643432930422</v>
      </c>
      <c r="T52">
        <f t="shared" si="12"/>
        <v>2.861351437900062</v>
      </c>
    </row>
    <row r="53" spans="1:20" x14ac:dyDescent="0.25">
      <c r="A53">
        <f t="shared" si="0"/>
        <v>52</v>
      </c>
      <c r="C53" t="s">
        <v>5</v>
      </c>
      <c r="D53" s="1">
        <v>6372</v>
      </c>
      <c r="E53">
        <v>0.97558736812330771</v>
      </c>
      <c r="F53">
        <v>6209.8799185888738</v>
      </c>
      <c r="G53">
        <v>6201.7992000000013</v>
      </c>
      <c r="H53">
        <v>6213.2268318556589</v>
      </c>
      <c r="I53">
        <f t="shared" si="1"/>
        <v>6058.2804061379002</v>
      </c>
      <c r="J53">
        <f t="shared" si="2"/>
        <v>6050.3969591572368</v>
      </c>
      <c r="K53">
        <f t="shared" si="3"/>
        <v>6061.5456124431794</v>
      </c>
      <c r="L53">
        <f t="shared" si="4"/>
        <v>98419.983573000864</v>
      </c>
      <c r="M53">
        <f t="shared" si="5"/>
        <v>103428.51587931204</v>
      </c>
      <c r="N53">
        <f t="shared" si="6"/>
        <v>96381.926753280582</v>
      </c>
      <c r="O53">
        <f t="shared" si="7"/>
        <v>313.71959386209983</v>
      </c>
      <c r="P53">
        <f t="shared" si="8"/>
        <v>321.60304084276322</v>
      </c>
      <c r="Q53">
        <f t="shared" si="9"/>
        <v>310.45438755682062</v>
      </c>
      <c r="R53">
        <f t="shared" si="10"/>
        <v>4.9234085665740714</v>
      </c>
      <c r="S53">
        <f t="shared" si="11"/>
        <v>5.0471287012360833</v>
      </c>
      <c r="T53">
        <f t="shared" si="12"/>
        <v>4.8721655297680577</v>
      </c>
    </row>
    <row r="54" spans="1:20" x14ac:dyDescent="0.25">
      <c r="A54">
        <f t="shared" si="0"/>
        <v>53</v>
      </c>
      <c r="B54" s="1">
        <v>1992</v>
      </c>
      <c r="C54" s="1" t="s">
        <v>2</v>
      </c>
      <c r="D54" s="1">
        <v>6583.5</v>
      </c>
      <c r="E54">
        <v>0.96448127162177388</v>
      </c>
      <c r="F54">
        <v>6303.4379240162825</v>
      </c>
      <c r="G54">
        <v>6301.3062000000009</v>
      </c>
      <c r="H54">
        <v>6356.5228272085124</v>
      </c>
      <c r="I54">
        <f t="shared" si="1"/>
        <v>6079.5478245441391</v>
      </c>
      <c r="J54">
        <f t="shared" si="2"/>
        <v>6077.4918166541684</v>
      </c>
      <c r="K54">
        <f t="shared" si="3"/>
        <v>6130.7472194788988</v>
      </c>
      <c r="L54">
        <f t="shared" si="4"/>
        <v>253967.79514669484</v>
      </c>
      <c r="M54">
        <f t="shared" si="5"/>
        <v>256044.28161294878</v>
      </c>
      <c r="N54">
        <f t="shared" si="6"/>
        <v>204985.08026958839</v>
      </c>
      <c r="O54">
        <f t="shared" si="7"/>
        <v>503.95217545586092</v>
      </c>
      <c r="P54">
        <f t="shared" si="8"/>
        <v>506.00818334583164</v>
      </c>
      <c r="Q54">
        <f t="shared" si="9"/>
        <v>452.75278052110116</v>
      </c>
      <c r="R54">
        <f t="shared" si="10"/>
        <v>7.6547759619634075</v>
      </c>
      <c r="S54">
        <f t="shared" si="11"/>
        <v>7.6860056709323556</v>
      </c>
      <c r="T54">
        <f t="shared" si="12"/>
        <v>6.8770833222617327</v>
      </c>
    </row>
    <row r="55" spans="1:20" x14ac:dyDescent="0.25">
      <c r="A55">
        <f t="shared" si="0"/>
        <v>54</v>
      </c>
      <c r="C55" t="s">
        <v>3</v>
      </c>
      <c r="D55" s="1">
        <v>6990</v>
      </c>
      <c r="E55">
        <v>1.0223524212025108</v>
      </c>
      <c r="F55">
        <v>6396.9959294436903</v>
      </c>
      <c r="G55">
        <v>6401.1347999999998</v>
      </c>
      <c r="H55">
        <v>6503.1236660573122</v>
      </c>
      <c r="I55">
        <f t="shared" si="1"/>
        <v>6539.9842768893632</v>
      </c>
      <c r="J55">
        <f t="shared" si="2"/>
        <v>6544.2156612236495</v>
      </c>
      <c r="K55">
        <f t="shared" si="3"/>
        <v>6648.4842253730412</v>
      </c>
      <c r="L55">
        <f t="shared" si="4"/>
        <v>202514.15104678934</v>
      </c>
      <c r="M55">
        <f t="shared" si="5"/>
        <v>198723.67669826804</v>
      </c>
      <c r="N55">
        <f t="shared" si="6"/>
        <v>116633.02431905169</v>
      </c>
      <c r="O55">
        <f t="shared" si="7"/>
        <v>450.01572311063683</v>
      </c>
      <c r="P55">
        <f t="shared" si="8"/>
        <v>445.78433877635052</v>
      </c>
      <c r="Q55">
        <f t="shared" si="9"/>
        <v>341.51577462695877</v>
      </c>
      <c r="R55">
        <f t="shared" si="10"/>
        <v>6.4379931775484529</v>
      </c>
      <c r="S55">
        <f t="shared" si="11"/>
        <v>6.3774583515929972</v>
      </c>
      <c r="T55">
        <f t="shared" si="12"/>
        <v>4.8857764610437586</v>
      </c>
    </row>
    <row r="56" spans="1:20" x14ac:dyDescent="0.25">
      <c r="A56">
        <f t="shared" si="0"/>
        <v>55</v>
      </c>
      <c r="B56" s="2"/>
      <c r="C56" t="s">
        <v>4</v>
      </c>
      <c r="D56" s="1">
        <v>6874</v>
      </c>
      <c r="E56">
        <v>1.0375789390524075</v>
      </c>
      <c r="F56">
        <v>6490.553934871099</v>
      </c>
      <c r="G56">
        <v>6501.2849999999999</v>
      </c>
      <c r="H56">
        <v>6653.1055681910848</v>
      </c>
      <c r="I56">
        <f t="shared" si="1"/>
        <v>6734.4620656059842</v>
      </c>
      <c r="J56">
        <f t="shared" si="2"/>
        <v>6745.5963927773309</v>
      </c>
      <c r="K56">
        <f t="shared" si="3"/>
        <v>6903.1222168473705</v>
      </c>
      <c r="L56">
        <f t="shared" si="4"/>
        <v>19470.835134948655</v>
      </c>
      <c r="M56">
        <f t="shared" si="5"/>
        <v>16487.486347793467</v>
      </c>
      <c r="N56">
        <f t="shared" si="6"/>
        <v>848.10351410527073</v>
      </c>
      <c r="O56">
        <f t="shared" si="7"/>
        <v>139.53793439401579</v>
      </c>
      <c r="P56">
        <f t="shared" si="8"/>
        <v>128.40360722266905</v>
      </c>
      <c r="Q56">
        <f t="shared" si="9"/>
        <v>29.12221684737051</v>
      </c>
      <c r="R56">
        <f t="shared" si="10"/>
        <v>2.0299379457959819</v>
      </c>
      <c r="S56">
        <f t="shared" si="11"/>
        <v>1.8679605356803761</v>
      </c>
      <c r="T56">
        <f t="shared" si="12"/>
        <v>0.42365750432601845</v>
      </c>
    </row>
    <row r="57" spans="1:20" x14ac:dyDescent="0.25">
      <c r="A57">
        <f t="shared" si="0"/>
        <v>56</v>
      </c>
      <c r="B57" s="1"/>
      <c r="C57" t="s">
        <v>5</v>
      </c>
      <c r="D57" s="1">
        <v>6710</v>
      </c>
      <c r="E57">
        <v>0.97558736812330771</v>
      </c>
      <c r="F57">
        <v>6584.1119402985078</v>
      </c>
      <c r="G57">
        <v>6601.7567999999992</v>
      </c>
      <c r="H57">
        <v>6806.5465112600859</v>
      </c>
      <c r="I57">
        <f t="shared" si="1"/>
        <v>6423.3764392650664</v>
      </c>
      <c r="J57">
        <f t="shared" si="2"/>
        <v>6440.5905415021489</v>
      </c>
      <c r="K57">
        <f t="shared" si="3"/>
        <v>6640.3807969291092</v>
      </c>
      <c r="L57">
        <f t="shared" si="4"/>
        <v>82153.065568372142</v>
      </c>
      <c r="M57">
        <f t="shared" si="5"/>
        <v>72581.456328105371</v>
      </c>
      <c r="N57">
        <f t="shared" si="6"/>
        <v>4846.8334362259257</v>
      </c>
      <c r="O57">
        <f t="shared" si="7"/>
        <v>286.62356073493356</v>
      </c>
      <c r="P57">
        <f t="shared" si="8"/>
        <v>269.40945849785112</v>
      </c>
      <c r="Q57">
        <f t="shared" si="9"/>
        <v>69.619203070890762</v>
      </c>
      <c r="R57">
        <f t="shared" si="10"/>
        <v>4.271588088449084</v>
      </c>
      <c r="S57">
        <f t="shared" si="11"/>
        <v>4.0150440908770655</v>
      </c>
      <c r="T57">
        <f t="shared" si="12"/>
        <v>1.0375440099983719</v>
      </c>
    </row>
    <row r="58" spans="1:20" x14ac:dyDescent="0.25">
      <c r="A58">
        <f t="shared" si="0"/>
        <v>57</v>
      </c>
      <c r="B58">
        <v>1993</v>
      </c>
      <c r="C58" s="1" t="s">
        <v>2</v>
      </c>
      <c r="D58" s="1">
        <v>6924</v>
      </c>
      <c r="E58">
        <v>0.96448127162177388</v>
      </c>
      <c r="F58">
        <v>6677.6699457259156</v>
      </c>
      <c r="G58">
        <v>6702.5502000000006</v>
      </c>
      <c r="H58">
        <v>6963.5262713174225</v>
      </c>
      <c r="I58">
        <f t="shared" si="1"/>
        <v>6440.4876007242328</v>
      </c>
      <c r="J58">
        <f t="shared" si="2"/>
        <v>6464.4841400047753</v>
      </c>
      <c r="K58">
        <f t="shared" si="3"/>
        <v>6716.1906731318577</v>
      </c>
      <c r="L58">
        <f t="shared" si="4"/>
        <v>233784.24025340888</v>
      </c>
      <c r="M58">
        <f t="shared" si="5"/>
        <v>211154.82558715093</v>
      </c>
      <c r="N58">
        <f t="shared" si="6"/>
        <v>43184.71633339041</v>
      </c>
      <c r="O58">
        <f t="shared" si="7"/>
        <v>483.51239927576717</v>
      </c>
      <c r="P58">
        <f t="shared" si="8"/>
        <v>459.51585999522467</v>
      </c>
      <c r="Q58">
        <f t="shared" si="9"/>
        <v>207.80932686814231</v>
      </c>
      <c r="R58">
        <f t="shared" si="10"/>
        <v>6.9831369046182434</v>
      </c>
      <c r="S58">
        <f t="shared" si="11"/>
        <v>6.6365664355173983</v>
      </c>
      <c r="T58">
        <f t="shared" si="12"/>
        <v>3.0012901049702818</v>
      </c>
    </row>
    <row r="59" spans="1:20" x14ac:dyDescent="0.25">
      <c r="A59">
        <f t="shared" si="0"/>
        <v>58</v>
      </c>
      <c r="B59" s="1"/>
      <c r="C59" t="s">
        <v>3</v>
      </c>
      <c r="D59" s="1">
        <v>7428.5</v>
      </c>
      <c r="E59">
        <v>1.0223524212025108</v>
      </c>
      <c r="F59">
        <v>6771.2279511533243</v>
      </c>
      <c r="G59">
        <v>6803.6652000000004</v>
      </c>
      <c r="H59">
        <v>7124.1264642957431</v>
      </c>
      <c r="I59">
        <f t="shared" si="1"/>
        <v>6922.5812903757178</v>
      </c>
      <c r="J59">
        <f t="shared" si="2"/>
        <v>6955.743590271265</v>
      </c>
      <c r="K59">
        <f t="shared" si="3"/>
        <v>7283.3679397256356</v>
      </c>
      <c r="L59">
        <f t="shared" si="4"/>
        <v>255953.74074789876</v>
      </c>
      <c r="M59">
        <f t="shared" si="5"/>
        <v>223498.62293960355</v>
      </c>
      <c r="N59">
        <f t="shared" si="6"/>
        <v>21063.314919481756</v>
      </c>
      <c r="O59">
        <f t="shared" si="7"/>
        <v>505.9187096242822</v>
      </c>
      <c r="P59">
        <f t="shared" si="8"/>
        <v>472.75640972873498</v>
      </c>
      <c r="Q59">
        <f t="shared" si="9"/>
        <v>145.13206027436445</v>
      </c>
      <c r="R59">
        <f t="shared" si="10"/>
        <v>6.8105096536889302</v>
      </c>
      <c r="S59">
        <f t="shared" si="11"/>
        <v>6.3640897856732179</v>
      </c>
      <c r="T59">
        <f t="shared" si="12"/>
        <v>1.9537195971510324</v>
      </c>
    </row>
    <row r="60" spans="1:20" x14ac:dyDescent="0.25">
      <c r="A60">
        <f t="shared" si="0"/>
        <v>59</v>
      </c>
      <c r="C60" t="s">
        <v>4</v>
      </c>
      <c r="D60" s="1">
        <v>7415.5</v>
      </c>
      <c r="E60">
        <v>1.0375789390524075</v>
      </c>
      <c r="F60">
        <v>6864.785956580733</v>
      </c>
      <c r="G60">
        <v>6905.1018000000004</v>
      </c>
      <c r="H60">
        <v>7288.4305884405057</v>
      </c>
      <c r="I60">
        <f t="shared" si="1"/>
        <v>7122.7573296509036</v>
      </c>
      <c r="J60">
        <f t="shared" si="2"/>
        <v>7164.5881996928701</v>
      </c>
      <c r="K60">
        <f t="shared" si="3"/>
        <v>7562.3220773112143</v>
      </c>
      <c r="L60">
        <f t="shared" si="4"/>
        <v>85698.271043119748</v>
      </c>
      <c r="M60">
        <f t="shared" si="5"/>
        <v>62956.731533365011</v>
      </c>
      <c r="N60">
        <f t="shared" si="6"/>
        <v>21556.722385980203</v>
      </c>
      <c r="O60">
        <f t="shared" si="7"/>
        <v>292.74267034909644</v>
      </c>
      <c r="P60">
        <f t="shared" si="8"/>
        <v>250.91180030712985</v>
      </c>
      <c r="Q60">
        <f t="shared" si="9"/>
        <v>146.82207731121434</v>
      </c>
      <c r="R60">
        <f t="shared" si="10"/>
        <v>3.9477131730712216</v>
      </c>
      <c r="S60">
        <f t="shared" si="11"/>
        <v>3.3836127072635676</v>
      </c>
      <c r="T60">
        <f t="shared" si="12"/>
        <v>1.9799349647524016</v>
      </c>
    </row>
    <row r="61" spans="1:20" x14ac:dyDescent="0.25">
      <c r="A61">
        <f t="shared" si="0"/>
        <v>60</v>
      </c>
      <c r="B61" s="1"/>
      <c r="C61" s="1" t="s">
        <v>5</v>
      </c>
      <c r="D61" s="1">
        <v>7228.5</v>
      </c>
      <c r="E61">
        <v>0.97558736812330771</v>
      </c>
      <c r="F61">
        <v>6958.3439620081408</v>
      </c>
      <c r="G61">
        <v>7006.86</v>
      </c>
      <c r="H61">
        <v>7456.5240677218417</v>
      </c>
      <c r="I61">
        <f t="shared" si="1"/>
        <v>6788.4724723922318</v>
      </c>
      <c r="J61">
        <f t="shared" si="2"/>
        <v>6835.8041062084794</v>
      </c>
      <c r="K61">
        <f t="shared" si="3"/>
        <v>7274.4906905768521</v>
      </c>
      <c r="L61">
        <f t="shared" si="4"/>
        <v>193624.22505260521</v>
      </c>
      <c r="M61">
        <f t="shared" si="5"/>
        <v>154210.0650007212</v>
      </c>
      <c r="N61">
        <f t="shared" si="6"/>
        <v>2115.143619735753</v>
      </c>
      <c r="O61">
        <f t="shared" si="7"/>
        <v>440.02752760776821</v>
      </c>
      <c r="P61">
        <f t="shared" si="8"/>
        <v>392.69589379152058</v>
      </c>
      <c r="Q61">
        <f t="shared" si="9"/>
        <v>45.990690576852103</v>
      </c>
      <c r="R61">
        <f t="shared" si="10"/>
        <v>6.0873974905965031</v>
      </c>
      <c r="S61">
        <f t="shared" si="11"/>
        <v>5.4326055722697735</v>
      </c>
      <c r="T61">
        <f t="shared" si="12"/>
        <v>0.63624113684515604</v>
      </c>
    </row>
    <row r="62" spans="1:20" x14ac:dyDescent="0.25">
      <c r="A62">
        <f t="shared" si="0"/>
        <v>61</v>
      </c>
      <c r="B62">
        <v>1994</v>
      </c>
      <c r="C62" s="1" t="s">
        <v>2</v>
      </c>
      <c r="D62" s="1">
        <v>6734</v>
      </c>
      <c r="E62">
        <v>0.96448127162177388</v>
      </c>
      <c r="F62">
        <v>7051.9019674355495</v>
      </c>
      <c r="G62">
        <v>7108.939800000001</v>
      </c>
      <c r="H62">
        <v>7628.4942962476052</v>
      </c>
      <c r="I62">
        <f t="shared" si="1"/>
        <v>6801.4273769043275</v>
      </c>
      <c r="J62">
        <f t="shared" si="2"/>
        <v>6856.4392981866395</v>
      </c>
      <c r="K62">
        <f t="shared" si="3"/>
        <v>7357.5398794043394</v>
      </c>
      <c r="L62">
        <f t="shared" si="4"/>
        <v>4546.4511561982381</v>
      </c>
      <c r="M62">
        <f t="shared" si="5"/>
        <v>14991.381740436813</v>
      </c>
      <c r="N62">
        <f t="shared" si="6"/>
        <v>388801.98120757815</v>
      </c>
      <c r="O62">
        <f t="shared" si="7"/>
        <v>67.427376904327502</v>
      </c>
      <c r="P62">
        <f t="shared" si="8"/>
        <v>122.43929818663946</v>
      </c>
      <c r="Q62">
        <f t="shared" si="9"/>
        <v>623.53987940433944</v>
      </c>
      <c r="R62">
        <f t="shared" si="10"/>
        <v>1.0012975483268118</v>
      </c>
      <c r="S62">
        <f t="shared" si="11"/>
        <v>1.8182253962969923</v>
      </c>
      <c r="T62">
        <f t="shared" si="12"/>
        <v>9.2595764687309092</v>
      </c>
    </row>
    <row r="63" spans="1:20" x14ac:dyDescent="0.25">
      <c r="A63">
        <f t="shared" si="0"/>
        <v>62</v>
      </c>
      <c r="C63" t="s">
        <v>3</v>
      </c>
      <c r="D63" s="1">
        <v>7158.5</v>
      </c>
      <c r="E63">
        <v>1.0223524212025108</v>
      </c>
      <c r="F63">
        <v>7145.4599728629582</v>
      </c>
      <c r="G63">
        <v>7211.3412000000008</v>
      </c>
      <c r="H63">
        <v>7804.430683700868</v>
      </c>
      <c r="I63">
        <f t="shared" si="1"/>
        <v>7305.1783038620724</v>
      </c>
      <c r="J63">
        <f t="shared" si="2"/>
        <v>7372.5321359374202</v>
      </c>
      <c r="K63">
        <f t="shared" si="3"/>
        <v>7978.8786055887495</v>
      </c>
      <c r="L63">
        <f t="shared" si="4"/>
        <v>21514.524823854452</v>
      </c>
      <c r="M63">
        <f t="shared" si="5"/>
        <v>45809.755213934324</v>
      </c>
      <c r="N63">
        <f t="shared" si="6"/>
        <v>673021.05650774098</v>
      </c>
      <c r="O63">
        <f t="shared" si="7"/>
        <v>146.67830386207243</v>
      </c>
      <c r="P63">
        <f t="shared" si="8"/>
        <v>214.03213593742021</v>
      </c>
      <c r="Q63">
        <f t="shared" si="9"/>
        <v>820.37860558874945</v>
      </c>
      <c r="R63">
        <f t="shared" si="10"/>
        <v>2.0490089245243057</v>
      </c>
      <c r="S63">
        <f t="shared" si="11"/>
        <v>2.9899020177051088</v>
      </c>
      <c r="T63">
        <f t="shared" si="12"/>
        <v>11.460202634472997</v>
      </c>
    </row>
    <row r="64" spans="1:20" x14ac:dyDescent="0.25">
      <c r="A64">
        <f t="shared" si="0"/>
        <v>63</v>
      </c>
      <c r="C64" t="s">
        <v>4</v>
      </c>
      <c r="D64" s="1">
        <v>7192</v>
      </c>
      <c r="E64">
        <v>1.0375789390524075</v>
      </c>
      <c r="F64">
        <v>7239.017978290366</v>
      </c>
      <c r="G64">
        <v>7314.0641999999998</v>
      </c>
      <c r="H64">
        <v>7984.4247018251308</v>
      </c>
      <c r="I64">
        <f t="shared" si="1"/>
        <v>7511.052593695822</v>
      </c>
      <c r="J64">
        <f t="shared" si="2"/>
        <v>7588.9189727971952</v>
      </c>
      <c r="K64">
        <f t="shared" si="3"/>
        <v>8284.470911063554</v>
      </c>
      <c r="L64">
        <f t="shared" si="4"/>
        <v>101794.55754403127</v>
      </c>
      <c r="M64">
        <f t="shared" si="5"/>
        <v>157544.67096638063</v>
      </c>
      <c r="N64">
        <f t="shared" si="6"/>
        <v>1193492.6915200318</v>
      </c>
      <c r="O64">
        <f t="shared" si="7"/>
        <v>319.052593695822</v>
      </c>
      <c r="P64">
        <f t="shared" si="8"/>
        <v>396.91897279719524</v>
      </c>
      <c r="Q64">
        <f t="shared" si="9"/>
        <v>1092.470911063554</v>
      </c>
      <c r="R64">
        <f t="shared" si="10"/>
        <v>4.4362151514991934</v>
      </c>
      <c r="S64">
        <f t="shared" si="11"/>
        <v>5.5188956173136159</v>
      </c>
      <c r="T64">
        <f t="shared" si="12"/>
        <v>15.190084970294132</v>
      </c>
    </row>
    <row r="65" spans="1:20" x14ac:dyDescent="0.25">
      <c r="A65">
        <f t="shared" si="0"/>
        <v>64</v>
      </c>
      <c r="C65" s="1" t="s">
        <v>5</v>
      </c>
      <c r="D65" s="1">
        <v>7031</v>
      </c>
      <c r="E65">
        <v>0.97558736812330771</v>
      </c>
      <c r="F65">
        <v>7332.5759837177748</v>
      </c>
      <c r="G65">
        <v>7417.1088</v>
      </c>
      <c r="H65">
        <v>8168.5699319818468</v>
      </c>
      <c r="I65">
        <f t="shared" si="1"/>
        <v>7153.5685055193981</v>
      </c>
      <c r="J65">
        <f t="shared" si="2"/>
        <v>7236.0376532762248</v>
      </c>
      <c r="K65">
        <f t="shared" si="3"/>
        <v>7969.1536412733567</v>
      </c>
      <c r="L65">
        <f t="shared" si="4"/>
        <v>15023.038545258712</v>
      </c>
      <c r="M65">
        <f t="shared" si="5"/>
        <v>42040.439261021369</v>
      </c>
      <c r="N65">
        <f t="shared" si="6"/>
        <v>880132.25463445799</v>
      </c>
      <c r="O65">
        <f t="shared" si="7"/>
        <v>122.56850551939806</v>
      </c>
      <c r="P65">
        <f t="shared" si="8"/>
        <v>205.03765327622477</v>
      </c>
      <c r="Q65">
        <f t="shared" si="9"/>
        <v>938.1536412733567</v>
      </c>
      <c r="R65">
        <f t="shared" si="10"/>
        <v>1.743258505467189</v>
      </c>
      <c r="S65">
        <f t="shared" si="11"/>
        <v>2.9161947557420675</v>
      </c>
      <c r="T65">
        <f t="shared" si="12"/>
        <v>13.343103986251695</v>
      </c>
    </row>
    <row r="66" spans="1:20" x14ac:dyDescent="0.25">
      <c r="A66">
        <f t="shared" si="0"/>
        <v>65</v>
      </c>
      <c r="B66">
        <v>1995</v>
      </c>
      <c r="C66" s="1" t="s">
        <v>2</v>
      </c>
      <c r="D66" s="1">
        <v>7186</v>
      </c>
      <c r="E66">
        <v>0.96448127162177388</v>
      </c>
      <c r="F66">
        <v>7426.1339891451835</v>
      </c>
      <c r="G66">
        <v>7520.4749999999995</v>
      </c>
      <c r="H66">
        <v>8356.9621138045477</v>
      </c>
      <c r="I66">
        <f t="shared" si="1"/>
        <v>7162.3671530844231</v>
      </c>
      <c r="J66">
        <f t="shared" si="2"/>
        <v>7253.3572911997599</v>
      </c>
      <c r="K66">
        <f t="shared" si="3"/>
        <v>8060.1334464171978</v>
      </c>
      <c r="L66">
        <f t="shared" si="4"/>
        <v>558.51145333509351</v>
      </c>
      <c r="M66">
        <f t="shared" si="5"/>
        <v>4537.0046777692469</v>
      </c>
      <c r="N66">
        <f t="shared" si="6"/>
        <v>764109.28214520798</v>
      </c>
      <c r="O66">
        <f t="shared" si="7"/>
        <v>23.63284691557692</v>
      </c>
      <c r="P66">
        <f t="shared" si="8"/>
        <v>67.357291199759857</v>
      </c>
      <c r="Q66">
        <f t="shared" si="9"/>
        <v>874.13344641719777</v>
      </c>
      <c r="R66">
        <f t="shared" si="10"/>
        <v>0.32887346111295462</v>
      </c>
      <c r="S66">
        <f t="shared" si="11"/>
        <v>0.93734053993542799</v>
      </c>
      <c r="T66">
        <f t="shared" si="12"/>
        <v>12.164395302215388</v>
      </c>
    </row>
    <row r="67" spans="1:20" x14ac:dyDescent="0.25">
      <c r="A67">
        <f t="shared" si="0"/>
        <v>66</v>
      </c>
      <c r="C67" t="s">
        <v>3</v>
      </c>
      <c r="D67" s="1">
        <v>7164.5</v>
      </c>
    </row>
    <row r="68" spans="1:20" x14ac:dyDescent="0.25">
      <c r="A68">
        <f t="shared" ref="A68" si="13">A67+1</f>
        <v>67</v>
      </c>
      <c r="C68" t="s">
        <v>4</v>
      </c>
      <c r="D68" s="1">
        <v>7370</v>
      </c>
    </row>
    <row r="70" spans="1:20" ht="17.25" customHeight="1" x14ac:dyDescent="0.25"/>
    <row r="71" spans="1:20" ht="24" customHeight="1" x14ac:dyDescent="0.25">
      <c r="F71" s="19" t="s">
        <v>75</v>
      </c>
      <c r="G71" s="19" t="s">
        <v>72</v>
      </c>
      <c r="H71" s="19" t="s">
        <v>73</v>
      </c>
      <c r="I71" s="19" t="s">
        <v>74</v>
      </c>
    </row>
    <row r="72" spans="1:20" ht="21.75" customHeight="1" x14ac:dyDescent="0.25">
      <c r="F72" s="19" t="s">
        <v>69</v>
      </c>
      <c r="G72" s="19">
        <f>SQRT(AVERAGE(L4:L66))</f>
        <v>234.42173816917179</v>
      </c>
      <c r="H72" s="19">
        <f>SQRT(AVERAGE(M4:M66))</f>
        <v>222.52896431699244</v>
      </c>
      <c r="I72" s="19">
        <f>SQRT(AVERAGE(N4:N66))</f>
        <v>344.00481857838406</v>
      </c>
    </row>
    <row r="73" spans="1:20" ht="25.5" customHeight="1" x14ac:dyDescent="0.25">
      <c r="F73" s="19" t="s">
        <v>70</v>
      </c>
      <c r="G73" s="19">
        <f>AVERAGE(O4:O66)</f>
        <v>193.96205141567839</v>
      </c>
      <c r="H73" s="19">
        <f>AVERAGE(P4:P66)</f>
        <v>182.79554904625539</v>
      </c>
      <c r="I73" s="19">
        <f>AVERAGE(Q4:Q66)</f>
        <v>265.18696998542333</v>
      </c>
    </row>
    <row r="74" spans="1:20" ht="25.5" customHeight="1" x14ac:dyDescent="0.25">
      <c r="F74" s="19" t="s">
        <v>71</v>
      </c>
      <c r="G74" s="19">
        <f>AVERAGE(R4:R66)</f>
        <v>4.412170332727519</v>
      </c>
      <c r="H74" s="19">
        <f>AVERAGE(S4:S66)</f>
        <v>4.1075609664472612</v>
      </c>
      <c r="I74" s="19">
        <f>AVERAGE(T4:T66)</f>
        <v>6.3841166222016179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360C-3D41-42F3-8922-B28FB6D0AE7A}">
  <dimension ref="A1:V69"/>
  <sheetViews>
    <sheetView workbookViewId="0">
      <selection activeCell="L57" sqref="L57"/>
    </sheetView>
  </sheetViews>
  <sheetFormatPr defaultRowHeight="15" x14ac:dyDescent="0.25"/>
  <cols>
    <col min="4" max="4" width="17.28515625" customWidth="1"/>
    <col min="8" max="8" width="12.7109375" customWidth="1"/>
    <col min="9" max="9" width="14.140625" customWidth="1"/>
  </cols>
  <sheetData>
    <row r="1" spans="1:22" x14ac:dyDescent="0.25">
      <c r="A1" t="s">
        <v>17</v>
      </c>
      <c r="B1" t="s">
        <v>0</v>
      </c>
      <c r="C1" t="s">
        <v>1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22" ht="15.75" x14ac:dyDescent="0.25">
      <c r="A2">
        <v>1</v>
      </c>
      <c r="B2" s="1">
        <v>1979</v>
      </c>
      <c r="C2" s="1" t="s">
        <v>2</v>
      </c>
      <c r="D2" s="1">
        <v>1549.5</v>
      </c>
      <c r="K2" s="23" t="s">
        <v>83</v>
      </c>
      <c r="L2" s="23"/>
      <c r="M2" s="23"/>
      <c r="N2" s="23"/>
      <c r="O2" s="3"/>
      <c r="P2" s="3"/>
      <c r="Q2" s="3"/>
      <c r="R2" s="21"/>
      <c r="S2" s="21"/>
      <c r="T2" s="21"/>
      <c r="U2" s="22"/>
      <c r="V2" s="22"/>
    </row>
    <row r="3" spans="1:22" ht="15.75" x14ac:dyDescent="0.25">
      <c r="A3">
        <f>A2+1</f>
        <v>2</v>
      </c>
      <c r="C3" t="s">
        <v>3</v>
      </c>
      <c r="D3" s="1">
        <v>1746.5</v>
      </c>
      <c r="E3">
        <f>D3-D2</f>
        <v>197</v>
      </c>
      <c r="K3" s="23" t="s">
        <v>84</v>
      </c>
      <c r="L3" s="23"/>
      <c r="M3" s="23"/>
      <c r="N3" s="23"/>
    </row>
    <row r="4" spans="1:22" x14ac:dyDescent="0.25">
      <c r="A4">
        <f t="shared" ref="A4:A67" si="0">A3+1</f>
        <v>3</v>
      </c>
      <c r="B4" s="1"/>
      <c r="C4" t="s">
        <v>4</v>
      </c>
      <c r="D4" s="1">
        <v>1869.5</v>
      </c>
      <c r="E4">
        <f t="shared" ref="E4:E67" si="1">D4-D3</f>
        <v>123</v>
      </c>
      <c r="F4">
        <f>D4-2*D3+D2</f>
        <v>-74</v>
      </c>
    </row>
    <row r="5" spans="1:22" x14ac:dyDescent="0.25">
      <c r="A5">
        <f t="shared" si="0"/>
        <v>4</v>
      </c>
      <c r="C5" t="s">
        <v>5</v>
      </c>
      <c r="D5" s="1">
        <v>1784</v>
      </c>
      <c r="E5">
        <f t="shared" si="1"/>
        <v>-85.5</v>
      </c>
      <c r="F5">
        <f t="shared" ref="F5:F67" si="2">D5-2*D4+D3</f>
        <v>-208.5</v>
      </c>
    </row>
    <row r="6" spans="1:22" x14ac:dyDescent="0.25">
      <c r="A6">
        <f t="shared" si="0"/>
        <v>5</v>
      </c>
      <c r="B6" s="2">
        <v>1980</v>
      </c>
      <c r="C6" s="1" t="s">
        <v>2</v>
      </c>
      <c r="D6" s="1">
        <v>1795</v>
      </c>
      <c r="E6">
        <f t="shared" si="1"/>
        <v>11</v>
      </c>
      <c r="F6">
        <f t="shared" si="2"/>
        <v>96.5</v>
      </c>
      <c r="G6">
        <f>D6-D2</f>
        <v>245.5</v>
      </c>
    </row>
    <row r="7" spans="1:22" x14ac:dyDescent="0.25">
      <c r="A7">
        <f t="shared" si="0"/>
        <v>6</v>
      </c>
      <c r="B7" s="1"/>
      <c r="C7" t="s">
        <v>3</v>
      </c>
      <c r="D7" s="1">
        <v>1942.5</v>
      </c>
      <c r="E7">
        <f t="shared" si="1"/>
        <v>147.5</v>
      </c>
      <c r="F7">
        <f t="shared" si="2"/>
        <v>136.5</v>
      </c>
      <c r="G7">
        <f t="shared" ref="G7:G67" si="3">D7-D3</f>
        <v>196</v>
      </c>
      <c r="H7">
        <f>D7-D3-D6+D2</f>
        <v>-49.5</v>
      </c>
    </row>
    <row r="8" spans="1:22" x14ac:dyDescent="0.25">
      <c r="A8">
        <f t="shared" si="0"/>
        <v>7</v>
      </c>
      <c r="C8" t="s">
        <v>4</v>
      </c>
      <c r="D8" s="1">
        <v>2100</v>
      </c>
      <c r="E8">
        <f t="shared" si="1"/>
        <v>157.5</v>
      </c>
      <c r="F8">
        <f t="shared" si="2"/>
        <v>10</v>
      </c>
      <c r="G8">
        <f t="shared" si="3"/>
        <v>230.5</v>
      </c>
      <c r="H8">
        <f t="shared" ref="H8:H67" si="4">D8-D4-D7+D3</f>
        <v>34.5</v>
      </c>
      <c r="I8">
        <f>D8-D4-D6+D2</f>
        <v>-15</v>
      </c>
    </row>
    <row r="9" spans="1:22" x14ac:dyDescent="0.25">
      <c r="A9">
        <f t="shared" si="0"/>
        <v>8</v>
      </c>
      <c r="B9" s="1"/>
      <c r="C9" t="s">
        <v>5</v>
      </c>
      <c r="D9" s="1">
        <v>2072.5</v>
      </c>
      <c r="E9">
        <f t="shared" si="1"/>
        <v>-27.5</v>
      </c>
      <c r="F9">
        <f t="shared" si="2"/>
        <v>-185</v>
      </c>
      <c r="G9">
        <f t="shared" si="3"/>
        <v>288.5</v>
      </c>
      <c r="H9">
        <f t="shared" si="4"/>
        <v>58</v>
      </c>
      <c r="I9">
        <f t="shared" ref="I9:I68" si="5">D9-D5-D7+D3</f>
        <v>92.5</v>
      </c>
    </row>
    <row r="10" spans="1:22" x14ac:dyDescent="0.25">
      <c r="A10">
        <f t="shared" si="0"/>
        <v>9</v>
      </c>
      <c r="B10">
        <v>1981</v>
      </c>
      <c r="C10" s="1" t="s">
        <v>2</v>
      </c>
      <c r="D10" s="1">
        <v>2075</v>
      </c>
      <c r="E10">
        <f t="shared" si="1"/>
        <v>2.5</v>
      </c>
      <c r="F10">
        <f t="shared" si="2"/>
        <v>30</v>
      </c>
      <c r="G10">
        <f t="shared" si="3"/>
        <v>280</v>
      </c>
      <c r="H10">
        <f t="shared" si="4"/>
        <v>-8.5</v>
      </c>
      <c r="I10">
        <f t="shared" si="5"/>
        <v>49.5</v>
      </c>
    </row>
    <row r="11" spans="1:22" x14ac:dyDescent="0.25">
      <c r="A11">
        <f t="shared" si="0"/>
        <v>10</v>
      </c>
      <c r="B11" s="2"/>
      <c r="C11" t="s">
        <v>3</v>
      </c>
      <c r="D11" s="1">
        <v>2278</v>
      </c>
      <c r="E11">
        <f t="shared" si="1"/>
        <v>203</v>
      </c>
      <c r="F11">
        <f t="shared" si="2"/>
        <v>200.5</v>
      </c>
      <c r="G11">
        <f t="shared" si="3"/>
        <v>335.5</v>
      </c>
      <c r="H11">
        <f t="shared" si="4"/>
        <v>55.5</v>
      </c>
      <c r="I11">
        <f t="shared" si="5"/>
        <v>47</v>
      </c>
    </row>
    <row r="12" spans="1:22" x14ac:dyDescent="0.25">
      <c r="A12">
        <f t="shared" si="0"/>
        <v>11</v>
      </c>
      <c r="B12" s="1"/>
      <c r="C12" t="s">
        <v>4</v>
      </c>
      <c r="D12" s="1">
        <v>2451</v>
      </c>
      <c r="E12">
        <f t="shared" si="1"/>
        <v>173</v>
      </c>
      <c r="F12">
        <f t="shared" si="2"/>
        <v>-30</v>
      </c>
      <c r="G12">
        <f t="shared" si="3"/>
        <v>351</v>
      </c>
      <c r="H12">
        <f t="shared" si="4"/>
        <v>15.5</v>
      </c>
      <c r="I12">
        <f t="shared" si="5"/>
        <v>71</v>
      </c>
    </row>
    <row r="13" spans="1:22" x14ac:dyDescent="0.25">
      <c r="A13">
        <f t="shared" si="0"/>
        <v>12</v>
      </c>
      <c r="C13" t="s">
        <v>5</v>
      </c>
      <c r="D13" s="1">
        <v>2290.5</v>
      </c>
      <c r="E13">
        <f t="shared" si="1"/>
        <v>-160.5</v>
      </c>
      <c r="F13">
        <f t="shared" si="2"/>
        <v>-333.5</v>
      </c>
      <c r="G13">
        <f t="shared" si="3"/>
        <v>218</v>
      </c>
      <c r="H13">
        <f t="shared" si="4"/>
        <v>-133</v>
      </c>
      <c r="I13">
        <f t="shared" si="5"/>
        <v>-117.5</v>
      </c>
    </row>
    <row r="14" spans="1:22" x14ac:dyDescent="0.25">
      <c r="A14">
        <f t="shared" si="0"/>
        <v>13</v>
      </c>
      <c r="B14" s="1">
        <v>1982</v>
      </c>
      <c r="C14" s="1" t="s">
        <v>2</v>
      </c>
      <c r="D14" s="1">
        <v>2388</v>
      </c>
      <c r="E14">
        <f t="shared" si="1"/>
        <v>97.5</v>
      </c>
      <c r="F14">
        <f t="shared" si="2"/>
        <v>258</v>
      </c>
      <c r="G14">
        <f t="shared" si="3"/>
        <v>313</v>
      </c>
      <c r="H14">
        <f t="shared" si="4"/>
        <v>95</v>
      </c>
      <c r="I14">
        <f t="shared" si="5"/>
        <v>-38</v>
      </c>
    </row>
    <row r="15" spans="1:22" x14ac:dyDescent="0.25">
      <c r="A15">
        <f t="shared" si="0"/>
        <v>14</v>
      </c>
      <c r="C15" t="s">
        <v>3</v>
      </c>
      <c r="D15" s="1">
        <v>2574.5</v>
      </c>
      <c r="E15">
        <f t="shared" si="1"/>
        <v>186.5</v>
      </c>
      <c r="F15">
        <f t="shared" si="2"/>
        <v>89</v>
      </c>
      <c r="G15">
        <f t="shared" si="3"/>
        <v>296.5</v>
      </c>
      <c r="H15">
        <f t="shared" si="4"/>
        <v>-16.5</v>
      </c>
      <c r="I15">
        <f t="shared" si="5"/>
        <v>78.5</v>
      </c>
    </row>
    <row r="16" spans="1:22" x14ac:dyDescent="0.25">
      <c r="A16">
        <f t="shared" si="0"/>
        <v>15</v>
      </c>
      <c r="B16" s="2"/>
      <c r="C16" t="s">
        <v>4</v>
      </c>
      <c r="D16" s="1">
        <v>2939.5</v>
      </c>
      <c r="E16">
        <f t="shared" si="1"/>
        <v>365</v>
      </c>
      <c r="F16">
        <f t="shared" si="2"/>
        <v>178.5</v>
      </c>
      <c r="G16">
        <f t="shared" si="3"/>
        <v>488.5</v>
      </c>
      <c r="H16">
        <f t="shared" si="4"/>
        <v>192</v>
      </c>
      <c r="I16">
        <f t="shared" si="5"/>
        <v>175.5</v>
      </c>
    </row>
    <row r="17" spans="1:9" x14ac:dyDescent="0.25">
      <c r="A17">
        <f t="shared" si="0"/>
        <v>16</v>
      </c>
      <c r="B17" s="1"/>
      <c r="C17" t="s">
        <v>5</v>
      </c>
      <c r="D17" s="1">
        <v>2924</v>
      </c>
      <c r="E17">
        <f t="shared" si="1"/>
        <v>-15.5</v>
      </c>
      <c r="F17">
        <f t="shared" si="2"/>
        <v>-380.5</v>
      </c>
      <c r="G17">
        <f t="shared" si="3"/>
        <v>633.5</v>
      </c>
      <c r="H17">
        <f t="shared" si="4"/>
        <v>145</v>
      </c>
      <c r="I17">
        <f t="shared" si="5"/>
        <v>337</v>
      </c>
    </row>
    <row r="18" spans="1:9" x14ac:dyDescent="0.25">
      <c r="A18">
        <f t="shared" si="0"/>
        <v>17</v>
      </c>
      <c r="B18">
        <v>1983</v>
      </c>
      <c r="C18" s="1" t="s">
        <v>2</v>
      </c>
      <c r="D18" s="1">
        <v>3087.5</v>
      </c>
      <c r="E18">
        <f t="shared" si="1"/>
        <v>163.5</v>
      </c>
      <c r="F18">
        <f t="shared" si="2"/>
        <v>179</v>
      </c>
      <c r="G18">
        <f t="shared" si="3"/>
        <v>699.5</v>
      </c>
      <c r="H18">
        <f t="shared" si="4"/>
        <v>66</v>
      </c>
      <c r="I18">
        <f t="shared" si="5"/>
        <v>211</v>
      </c>
    </row>
    <row r="19" spans="1:9" x14ac:dyDescent="0.25">
      <c r="A19">
        <f t="shared" si="0"/>
        <v>18</v>
      </c>
      <c r="B19" s="1"/>
      <c r="C19" t="s">
        <v>3</v>
      </c>
      <c r="D19" s="1">
        <v>3259.5</v>
      </c>
      <c r="E19">
        <f t="shared" si="1"/>
        <v>172</v>
      </c>
      <c r="F19">
        <f t="shared" si="2"/>
        <v>8.5</v>
      </c>
      <c r="G19">
        <f t="shared" si="3"/>
        <v>685</v>
      </c>
      <c r="H19">
        <f t="shared" si="4"/>
        <v>-14.5</v>
      </c>
      <c r="I19">
        <f t="shared" si="5"/>
        <v>51.5</v>
      </c>
    </row>
    <row r="20" spans="1:9" x14ac:dyDescent="0.25">
      <c r="A20">
        <f t="shared" si="0"/>
        <v>19</v>
      </c>
      <c r="C20" t="s">
        <v>4</v>
      </c>
      <c r="D20" s="1">
        <v>3474.5</v>
      </c>
      <c r="E20">
        <f t="shared" si="1"/>
        <v>215</v>
      </c>
      <c r="F20">
        <f t="shared" si="2"/>
        <v>43</v>
      </c>
      <c r="G20">
        <f t="shared" si="3"/>
        <v>535</v>
      </c>
      <c r="H20">
        <f t="shared" si="4"/>
        <v>-150</v>
      </c>
      <c r="I20">
        <f t="shared" si="5"/>
        <v>-164.5</v>
      </c>
    </row>
    <row r="21" spans="1:9" x14ac:dyDescent="0.25">
      <c r="A21">
        <f t="shared" si="0"/>
        <v>20</v>
      </c>
      <c r="B21" s="2"/>
      <c r="C21" t="s">
        <v>5</v>
      </c>
      <c r="D21" s="1">
        <v>3376</v>
      </c>
      <c r="E21">
        <f t="shared" si="1"/>
        <v>-98.5</v>
      </c>
      <c r="F21">
        <f t="shared" si="2"/>
        <v>-313.5</v>
      </c>
      <c r="G21">
        <f t="shared" si="3"/>
        <v>452</v>
      </c>
      <c r="H21">
        <f t="shared" si="4"/>
        <v>-83</v>
      </c>
      <c r="I21">
        <f t="shared" si="5"/>
        <v>-233</v>
      </c>
    </row>
    <row r="22" spans="1:9" x14ac:dyDescent="0.25">
      <c r="A22">
        <f t="shared" si="0"/>
        <v>21</v>
      </c>
      <c r="B22" s="1">
        <v>1984</v>
      </c>
      <c r="C22" s="1" t="s">
        <v>2</v>
      </c>
      <c r="D22" s="1">
        <v>3496</v>
      </c>
      <c r="E22">
        <f t="shared" si="1"/>
        <v>120</v>
      </c>
      <c r="F22">
        <f t="shared" si="2"/>
        <v>218.5</v>
      </c>
      <c r="G22">
        <f t="shared" si="3"/>
        <v>408.5</v>
      </c>
      <c r="H22">
        <f t="shared" si="4"/>
        <v>-43.5</v>
      </c>
      <c r="I22">
        <f t="shared" si="5"/>
        <v>-126.5</v>
      </c>
    </row>
    <row r="23" spans="1:9" x14ac:dyDescent="0.25">
      <c r="A23">
        <f t="shared" si="0"/>
        <v>22</v>
      </c>
      <c r="C23" t="s">
        <v>3</v>
      </c>
      <c r="D23" s="1">
        <v>3771.5</v>
      </c>
      <c r="E23">
        <f t="shared" si="1"/>
        <v>275.5</v>
      </c>
      <c r="F23">
        <f t="shared" si="2"/>
        <v>155.5</v>
      </c>
      <c r="G23">
        <f t="shared" si="3"/>
        <v>512</v>
      </c>
      <c r="H23">
        <f t="shared" si="4"/>
        <v>103.5</v>
      </c>
      <c r="I23">
        <f t="shared" si="5"/>
        <v>60</v>
      </c>
    </row>
    <row r="24" spans="1:9" x14ac:dyDescent="0.25">
      <c r="A24">
        <f t="shared" si="0"/>
        <v>23</v>
      </c>
      <c r="B24" s="1"/>
      <c r="C24" t="s">
        <v>4</v>
      </c>
      <c r="D24" s="1">
        <v>3743</v>
      </c>
      <c r="E24">
        <f t="shared" si="1"/>
        <v>-28.5</v>
      </c>
      <c r="F24">
        <f t="shared" si="2"/>
        <v>-304</v>
      </c>
      <c r="G24">
        <f t="shared" si="3"/>
        <v>268.5</v>
      </c>
      <c r="H24">
        <f t="shared" si="4"/>
        <v>-243.5</v>
      </c>
      <c r="I24">
        <f t="shared" si="5"/>
        <v>-140</v>
      </c>
    </row>
    <row r="25" spans="1:9" x14ac:dyDescent="0.25">
      <c r="A25">
        <f t="shared" si="0"/>
        <v>24</v>
      </c>
      <c r="C25" t="s">
        <v>5</v>
      </c>
      <c r="D25" s="1">
        <v>3474.5</v>
      </c>
      <c r="E25">
        <f t="shared" si="1"/>
        <v>-268.5</v>
      </c>
      <c r="F25">
        <f t="shared" si="2"/>
        <v>-240</v>
      </c>
      <c r="G25">
        <f t="shared" si="3"/>
        <v>98.5</v>
      </c>
      <c r="H25">
        <f t="shared" si="4"/>
        <v>-170</v>
      </c>
      <c r="I25">
        <f t="shared" si="5"/>
        <v>-413.5</v>
      </c>
    </row>
    <row r="26" spans="1:9" x14ac:dyDescent="0.25">
      <c r="A26">
        <f t="shared" si="0"/>
        <v>25</v>
      </c>
      <c r="B26" s="2">
        <v>1985</v>
      </c>
      <c r="C26" s="1" t="s">
        <v>2</v>
      </c>
      <c r="D26" s="1">
        <v>3405</v>
      </c>
      <c r="E26">
        <f t="shared" si="1"/>
        <v>-69.5</v>
      </c>
      <c r="F26">
        <f t="shared" si="2"/>
        <v>199</v>
      </c>
      <c r="G26">
        <f t="shared" si="3"/>
        <v>-91</v>
      </c>
      <c r="H26">
        <f t="shared" si="4"/>
        <v>-189.5</v>
      </c>
      <c r="I26">
        <f t="shared" si="5"/>
        <v>-359.5</v>
      </c>
    </row>
    <row r="27" spans="1:9" x14ac:dyDescent="0.25">
      <c r="A27">
        <f t="shared" si="0"/>
        <v>26</v>
      </c>
      <c r="B27" s="1"/>
      <c r="C27" t="s">
        <v>3</v>
      </c>
      <c r="D27" s="1">
        <v>3684.5</v>
      </c>
      <c r="E27">
        <f t="shared" si="1"/>
        <v>279.5</v>
      </c>
      <c r="F27">
        <f t="shared" si="2"/>
        <v>349</v>
      </c>
      <c r="G27">
        <f t="shared" si="3"/>
        <v>-87</v>
      </c>
      <c r="H27">
        <f t="shared" si="4"/>
        <v>4</v>
      </c>
      <c r="I27">
        <f t="shared" si="5"/>
        <v>-185.5</v>
      </c>
    </row>
    <row r="28" spans="1:9" x14ac:dyDescent="0.25">
      <c r="A28">
        <f t="shared" si="0"/>
        <v>27</v>
      </c>
      <c r="C28" t="s">
        <v>4</v>
      </c>
      <c r="D28" s="1">
        <v>3804</v>
      </c>
      <c r="E28">
        <f t="shared" si="1"/>
        <v>119.5</v>
      </c>
      <c r="F28">
        <f t="shared" si="2"/>
        <v>-160</v>
      </c>
      <c r="G28">
        <f t="shared" si="3"/>
        <v>61</v>
      </c>
      <c r="H28">
        <f t="shared" si="4"/>
        <v>148</v>
      </c>
      <c r="I28">
        <f t="shared" si="5"/>
        <v>152</v>
      </c>
    </row>
    <row r="29" spans="1:9" x14ac:dyDescent="0.25">
      <c r="A29">
        <f t="shared" si="0"/>
        <v>28</v>
      </c>
      <c r="B29" s="1"/>
      <c r="C29" t="s">
        <v>5</v>
      </c>
      <c r="D29" s="1">
        <v>3470.5</v>
      </c>
      <c r="E29">
        <f t="shared" si="1"/>
        <v>-333.5</v>
      </c>
      <c r="F29">
        <f t="shared" si="2"/>
        <v>-453</v>
      </c>
      <c r="G29">
        <f t="shared" si="3"/>
        <v>-4</v>
      </c>
      <c r="H29">
        <f t="shared" si="4"/>
        <v>-65</v>
      </c>
      <c r="I29">
        <f t="shared" si="5"/>
        <v>83</v>
      </c>
    </row>
    <row r="30" spans="1:9" x14ac:dyDescent="0.25">
      <c r="A30">
        <f t="shared" si="0"/>
        <v>29</v>
      </c>
      <c r="B30">
        <v>1986</v>
      </c>
      <c r="C30" s="1" t="s">
        <v>2</v>
      </c>
      <c r="D30" s="1">
        <v>3453.5</v>
      </c>
      <c r="E30">
        <f t="shared" si="1"/>
        <v>-17</v>
      </c>
      <c r="F30">
        <f t="shared" si="2"/>
        <v>316.5</v>
      </c>
      <c r="G30">
        <f t="shared" si="3"/>
        <v>48.5</v>
      </c>
      <c r="H30">
        <f t="shared" si="4"/>
        <v>52.5</v>
      </c>
      <c r="I30">
        <f t="shared" si="5"/>
        <v>-12.5</v>
      </c>
    </row>
    <row r="31" spans="1:9" x14ac:dyDescent="0.25">
      <c r="A31">
        <f t="shared" si="0"/>
        <v>30</v>
      </c>
      <c r="B31" s="2"/>
      <c r="C31" t="s">
        <v>3</v>
      </c>
      <c r="D31" s="1">
        <v>3842</v>
      </c>
      <c r="E31">
        <f t="shared" si="1"/>
        <v>388.5</v>
      </c>
      <c r="F31">
        <f t="shared" si="2"/>
        <v>405.5</v>
      </c>
      <c r="G31">
        <f t="shared" si="3"/>
        <v>157.5</v>
      </c>
      <c r="H31">
        <f t="shared" si="4"/>
        <v>109</v>
      </c>
      <c r="I31">
        <f t="shared" si="5"/>
        <v>161.5</v>
      </c>
    </row>
    <row r="32" spans="1:9" x14ac:dyDescent="0.25">
      <c r="A32">
        <f t="shared" si="0"/>
        <v>31</v>
      </c>
      <c r="B32" s="1"/>
      <c r="C32" t="s">
        <v>4</v>
      </c>
      <c r="D32" s="1">
        <v>4156.5</v>
      </c>
      <c r="E32">
        <f t="shared" si="1"/>
        <v>314.5</v>
      </c>
      <c r="F32">
        <f t="shared" si="2"/>
        <v>-74</v>
      </c>
      <c r="G32">
        <f t="shared" si="3"/>
        <v>352.5</v>
      </c>
      <c r="H32">
        <f t="shared" si="4"/>
        <v>195</v>
      </c>
      <c r="I32">
        <f t="shared" si="5"/>
        <v>304</v>
      </c>
    </row>
    <row r="33" spans="1:9" x14ac:dyDescent="0.25">
      <c r="A33">
        <f t="shared" si="0"/>
        <v>32</v>
      </c>
      <c r="C33" t="s">
        <v>5</v>
      </c>
      <c r="D33" s="1">
        <v>4055</v>
      </c>
      <c r="E33">
        <f t="shared" si="1"/>
        <v>-101.5</v>
      </c>
      <c r="F33">
        <f t="shared" si="2"/>
        <v>-416</v>
      </c>
      <c r="G33">
        <f t="shared" si="3"/>
        <v>584.5</v>
      </c>
      <c r="H33">
        <f t="shared" si="4"/>
        <v>232</v>
      </c>
      <c r="I33">
        <f t="shared" si="5"/>
        <v>427</v>
      </c>
    </row>
    <row r="34" spans="1:9" x14ac:dyDescent="0.25">
      <c r="A34">
        <f t="shared" si="0"/>
        <v>33</v>
      </c>
      <c r="B34" s="1">
        <v>1987</v>
      </c>
      <c r="C34" s="1" t="s">
        <v>2</v>
      </c>
      <c r="D34" s="1">
        <v>4133.5</v>
      </c>
      <c r="E34">
        <f t="shared" si="1"/>
        <v>78.5</v>
      </c>
      <c r="F34">
        <f t="shared" si="2"/>
        <v>180</v>
      </c>
      <c r="G34">
        <f t="shared" si="3"/>
        <v>680</v>
      </c>
      <c r="H34">
        <f t="shared" si="4"/>
        <v>95.5</v>
      </c>
      <c r="I34">
        <f t="shared" si="5"/>
        <v>327.5</v>
      </c>
    </row>
    <row r="35" spans="1:9" x14ac:dyDescent="0.25">
      <c r="A35">
        <f t="shared" si="0"/>
        <v>34</v>
      </c>
      <c r="C35" t="s">
        <v>3</v>
      </c>
      <c r="D35" s="1">
        <v>4552</v>
      </c>
      <c r="E35">
        <f t="shared" si="1"/>
        <v>418.5</v>
      </c>
      <c r="F35">
        <f t="shared" si="2"/>
        <v>340</v>
      </c>
      <c r="G35">
        <f t="shared" si="3"/>
        <v>710</v>
      </c>
      <c r="H35">
        <f t="shared" si="4"/>
        <v>30</v>
      </c>
      <c r="I35">
        <f t="shared" si="5"/>
        <v>125.5</v>
      </c>
    </row>
    <row r="36" spans="1:9" x14ac:dyDescent="0.25">
      <c r="A36">
        <f t="shared" si="0"/>
        <v>35</v>
      </c>
      <c r="B36" s="2"/>
      <c r="C36" t="s">
        <v>4</v>
      </c>
      <c r="D36" s="1">
        <v>4588</v>
      </c>
      <c r="E36">
        <f t="shared" si="1"/>
        <v>36</v>
      </c>
      <c r="F36">
        <f t="shared" si="2"/>
        <v>-382.5</v>
      </c>
      <c r="G36">
        <f t="shared" si="3"/>
        <v>431.5</v>
      </c>
      <c r="H36">
        <f t="shared" si="4"/>
        <v>-278.5</v>
      </c>
      <c r="I36">
        <f t="shared" si="5"/>
        <v>-248.5</v>
      </c>
    </row>
    <row r="37" spans="1:9" x14ac:dyDescent="0.25">
      <c r="A37">
        <f t="shared" si="0"/>
        <v>36</v>
      </c>
      <c r="B37" s="1"/>
      <c r="C37" t="s">
        <v>5</v>
      </c>
      <c r="D37" s="1">
        <v>4423.5</v>
      </c>
      <c r="E37">
        <f t="shared" si="1"/>
        <v>-164.5</v>
      </c>
      <c r="F37">
        <f t="shared" si="2"/>
        <v>-200.5</v>
      </c>
      <c r="G37">
        <f t="shared" si="3"/>
        <v>368.5</v>
      </c>
      <c r="H37">
        <f t="shared" si="4"/>
        <v>-63</v>
      </c>
      <c r="I37">
        <f t="shared" si="5"/>
        <v>-341.5</v>
      </c>
    </row>
    <row r="38" spans="1:9" x14ac:dyDescent="0.25">
      <c r="A38">
        <f t="shared" si="0"/>
        <v>37</v>
      </c>
      <c r="B38">
        <v>1988</v>
      </c>
      <c r="C38" s="1" t="s">
        <v>2</v>
      </c>
      <c r="D38" s="1">
        <v>4462.5</v>
      </c>
      <c r="E38">
        <f t="shared" si="1"/>
        <v>39</v>
      </c>
      <c r="F38">
        <f t="shared" si="2"/>
        <v>203.5</v>
      </c>
      <c r="G38">
        <f t="shared" si="3"/>
        <v>329</v>
      </c>
      <c r="H38">
        <f t="shared" si="4"/>
        <v>-39.5</v>
      </c>
      <c r="I38">
        <f t="shared" si="5"/>
        <v>-102.5</v>
      </c>
    </row>
    <row r="39" spans="1:9" x14ac:dyDescent="0.25">
      <c r="A39">
        <f t="shared" si="0"/>
        <v>38</v>
      </c>
      <c r="B39" s="1"/>
      <c r="C39" t="s">
        <v>3</v>
      </c>
      <c r="D39" s="1">
        <v>4846</v>
      </c>
      <c r="E39">
        <f t="shared" si="1"/>
        <v>383.5</v>
      </c>
      <c r="F39">
        <f t="shared" si="2"/>
        <v>344.5</v>
      </c>
      <c r="G39">
        <f t="shared" si="3"/>
        <v>294</v>
      </c>
      <c r="H39">
        <f t="shared" si="4"/>
        <v>-35</v>
      </c>
      <c r="I39">
        <f t="shared" si="5"/>
        <v>-74.5</v>
      </c>
    </row>
    <row r="40" spans="1:9" x14ac:dyDescent="0.25">
      <c r="A40">
        <f t="shared" si="0"/>
        <v>39</v>
      </c>
      <c r="C40" t="s">
        <v>4</v>
      </c>
      <c r="D40" s="1">
        <v>4869.5</v>
      </c>
      <c r="E40">
        <f t="shared" si="1"/>
        <v>23.5</v>
      </c>
      <c r="F40">
        <f t="shared" si="2"/>
        <v>-360</v>
      </c>
      <c r="G40">
        <f t="shared" si="3"/>
        <v>281.5</v>
      </c>
      <c r="H40">
        <f t="shared" si="4"/>
        <v>-12.5</v>
      </c>
      <c r="I40">
        <f t="shared" si="5"/>
        <v>-47.5</v>
      </c>
    </row>
    <row r="41" spans="1:9" x14ac:dyDescent="0.25">
      <c r="A41">
        <f t="shared" si="0"/>
        <v>40</v>
      </c>
      <c r="B41" s="2"/>
      <c r="C41" t="s">
        <v>5</v>
      </c>
      <c r="D41" s="1">
        <v>4637</v>
      </c>
      <c r="E41">
        <f t="shared" si="1"/>
        <v>-232.5</v>
      </c>
      <c r="F41">
        <f t="shared" si="2"/>
        <v>-256</v>
      </c>
      <c r="G41">
        <f t="shared" si="3"/>
        <v>213.5</v>
      </c>
      <c r="H41">
        <f t="shared" si="4"/>
        <v>-68</v>
      </c>
      <c r="I41">
        <f t="shared" si="5"/>
        <v>-80.5</v>
      </c>
    </row>
    <row r="42" spans="1:9" x14ac:dyDescent="0.25">
      <c r="A42">
        <f t="shared" si="0"/>
        <v>41</v>
      </c>
      <c r="B42" s="1">
        <v>1989</v>
      </c>
      <c r="C42" s="1" t="s">
        <v>2</v>
      </c>
      <c r="D42" s="1">
        <v>4841</v>
      </c>
      <c r="E42">
        <f t="shared" si="1"/>
        <v>204</v>
      </c>
      <c r="F42">
        <f t="shared" si="2"/>
        <v>436.5</v>
      </c>
      <c r="G42">
        <f t="shared" si="3"/>
        <v>378.5</v>
      </c>
      <c r="H42">
        <f t="shared" si="4"/>
        <v>165</v>
      </c>
      <c r="I42">
        <f t="shared" si="5"/>
        <v>97</v>
      </c>
    </row>
    <row r="43" spans="1:9" x14ac:dyDescent="0.25">
      <c r="A43">
        <f t="shared" si="0"/>
        <v>42</v>
      </c>
      <c r="C43" t="s">
        <v>3</v>
      </c>
      <c r="D43" s="1">
        <v>5114.5</v>
      </c>
      <c r="E43">
        <f t="shared" si="1"/>
        <v>273.5</v>
      </c>
      <c r="F43">
        <f t="shared" si="2"/>
        <v>69.5</v>
      </c>
      <c r="G43">
        <f t="shared" si="3"/>
        <v>268.5</v>
      </c>
      <c r="H43">
        <f t="shared" si="4"/>
        <v>-110</v>
      </c>
      <c r="I43">
        <f t="shared" si="5"/>
        <v>55</v>
      </c>
    </row>
    <row r="44" spans="1:9" x14ac:dyDescent="0.25">
      <c r="A44">
        <f t="shared" si="0"/>
        <v>43</v>
      </c>
      <c r="B44" s="1"/>
      <c r="C44" t="s">
        <v>4</v>
      </c>
      <c r="D44" s="1">
        <v>5374.5</v>
      </c>
      <c r="E44">
        <f t="shared" si="1"/>
        <v>260</v>
      </c>
      <c r="F44">
        <f t="shared" si="2"/>
        <v>-13.5</v>
      </c>
      <c r="G44">
        <f t="shared" si="3"/>
        <v>505</v>
      </c>
      <c r="H44">
        <f t="shared" si="4"/>
        <v>236.5</v>
      </c>
      <c r="I44">
        <f t="shared" si="5"/>
        <v>126.5</v>
      </c>
    </row>
    <row r="45" spans="1:9" x14ac:dyDescent="0.25">
      <c r="A45">
        <f t="shared" si="0"/>
        <v>44</v>
      </c>
      <c r="C45" t="s">
        <v>5</v>
      </c>
      <c r="D45" s="1">
        <v>5166.5</v>
      </c>
      <c r="E45">
        <f t="shared" si="1"/>
        <v>-208</v>
      </c>
      <c r="F45">
        <f t="shared" si="2"/>
        <v>-468</v>
      </c>
      <c r="G45">
        <f t="shared" si="3"/>
        <v>529.5</v>
      </c>
      <c r="H45">
        <f t="shared" si="4"/>
        <v>24.5</v>
      </c>
      <c r="I45">
        <f t="shared" si="5"/>
        <v>261</v>
      </c>
    </row>
    <row r="46" spans="1:9" x14ac:dyDescent="0.25">
      <c r="A46">
        <f t="shared" si="0"/>
        <v>45</v>
      </c>
      <c r="B46" s="2">
        <v>1990</v>
      </c>
      <c r="C46" s="1" t="s">
        <v>2</v>
      </c>
      <c r="D46" s="1">
        <v>5236.5</v>
      </c>
      <c r="E46">
        <f t="shared" si="1"/>
        <v>70</v>
      </c>
      <c r="F46">
        <f t="shared" si="2"/>
        <v>278</v>
      </c>
      <c r="G46">
        <f t="shared" si="3"/>
        <v>395.5</v>
      </c>
      <c r="H46">
        <f t="shared" si="4"/>
        <v>-134</v>
      </c>
      <c r="I46">
        <f t="shared" si="5"/>
        <v>-109.5</v>
      </c>
    </row>
    <row r="47" spans="1:9" x14ac:dyDescent="0.25">
      <c r="A47">
        <f t="shared" si="0"/>
        <v>46</v>
      </c>
      <c r="B47" s="1"/>
      <c r="C47" t="s">
        <v>3</v>
      </c>
      <c r="D47" s="1">
        <v>5740.5</v>
      </c>
      <c r="E47">
        <f t="shared" si="1"/>
        <v>504</v>
      </c>
      <c r="F47">
        <f t="shared" si="2"/>
        <v>434</v>
      </c>
      <c r="G47">
        <f t="shared" si="3"/>
        <v>626</v>
      </c>
      <c r="H47">
        <f t="shared" si="4"/>
        <v>230.5</v>
      </c>
      <c r="I47">
        <f t="shared" si="5"/>
        <v>96.5</v>
      </c>
    </row>
    <row r="48" spans="1:9" x14ac:dyDescent="0.25">
      <c r="A48">
        <f t="shared" si="0"/>
        <v>47</v>
      </c>
      <c r="C48" t="s">
        <v>4</v>
      </c>
      <c r="D48" s="1">
        <v>5992</v>
      </c>
      <c r="E48">
        <f t="shared" si="1"/>
        <v>251.5</v>
      </c>
      <c r="F48">
        <f t="shared" si="2"/>
        <v>-252.5</v>
      </c>
      <c r="G48">
        <f t="shared" si="3"/>
        <v>617.5</v>
      </c>
      <c r="H48">
        <f t="shared" si="4"/>
        <v>-8.5</v>
      </c>
      <c r="I48">
        <f t="shared" si="5"/>
        <v>222</v>
      </c>
    </row>
    <row r="49" spans="1:9" x14ac:dyDescent="0.25">
      <c r="A49">
        <f t="shared" si="0"/>
        <v>48</v>
      </c>
      <c r="B49" s="1"/>
      <c r="C49" t="s">
        <v>5</v>
      </c>
      <c r="D49" s="1">
        <v>5842</v>
      </c>
      <c r="E49">
        <f t="shared" si="1"/>
        <v>-150</v>
      </c>
      <c r="F49">
        <f t="shared" si="2"/>
        <v>-401.5</v>
      </c>
      <c r="G49">
        <f t="shared" si="3"/>
        <v>675.5</v>
      </c>
      <c r="H49">
        <f t="shared" si="4"/>
        <v>58</v>
      </c>
      <c r="I49">
        <f t="shared" si="5"/>
        <v>49.5</v>
      </c>
    </row>
    <row r="50" spans="1:9" x14ac:dyDescent="0.25">
      <c r="A50">
        <f t="shared" si="0"/>
        <v>49</v>
      </c>
      <c r="B50">
        <v>1991</v>
      </c>
      <c r="C50" s="1" t="s">
        <v>2</v>
      </c>
      <c r="D50" s="1">
        <v>5844.5</v>
      </c>
      <c r="E50">
        <f t="shared" si="1"/>
        <v>2.5</v>
      </c>
      <c r="F50">
        <f t="shared" si="2"/>
        <v>152.5</v>
      </c>
      <c r="G50">
        <f t="shared" si="3"/>
        <v>608</v>
      </c>
      <c r="H50">
        <f t="shared" si="4"/>
        <v>-67.5</v>
      </c>
      <c r="I50">
        <f t="shared" si="5"/>
        <v>-9.5</v>
      </c>
    </row>
    <row r="51" spans="1:9" x14ac:dyDescent="0.25">
      <c r="A51">
        <f t="shared" si="0"/>
        <v>50</v>
      </c>
      <c r="B51" s="2"/>
      <c r="C51" t="s">
        <v>3</v>
      </c>
      <c r="D51" s="1">
        <v>6384.5</v>
      </c>
      <c r="E51">
        <f t="shared" si="1"/>
        <v>540</v>
      </c>
      <c r="F51">
        <f t="shared" si="2"/>
        <v>537.5</v>
      </c>
      <c r="G51">
        <f t="shared" si="3"/>
        <v>644</v>
      </c>
      <c r="H51">
        <f t="shared" si="4"/>
        <v>36</v>
      </c>
      <c r="I51">
        <f t="shared" si="5"/>
        <v>-31.5</v>
      </c>
    </row>
    <row r="52" spans="1:9" x14ac:dyDescent="0.25">
      <c r="A52">
        <f t="shared" si="0"/>
        <v>51</v>
      </c>
      <c r="B52" s="1"/>
      <c r="C52" t="s">
        <v>4</v>
      </c>
      <c r="D52" s="1">
        <v>6487</v>
      </c>
      <c r="E52">
        <f t="shared" si="1"/>
        <v>102.5</v>
      </c>
      <c r="F52">
        <f t="shared" si="2"/>
        <v>-437.5</v>
      </c>
      <c r="G52">
        <f t="shared" si="3"/>
        <v>495</v>
      </c>
      <c r="H52">
        <f t="shared" si="4"/>
        <v>-149</v>
      </c>
      <c r="I52">
        <f t="shared" si="5"/>
        <v>-113</v>
      </c>
    </row>
    <row r="53" spans="1:9" x14ac:dyDescent="0.25">
      <c r="A53">
        <f t="shared" si="0"/>
        <v>52</v>
      </c>
      <c r="C53" t="s">
        <v>5</v>
      </c>
      <c r="D53" s="1">
        <v>6372</v>
      </c>
      <c r="E53">
        <f t="shared" si="1"/>
        <v>-115</v>
      </c>
      <c r="F53">
        <f t="shared" si="2"/>
        <v>-217.5</v>
      </c>
      <c r="G53">
        <f t="shared" si="3"/>
        <v>530</v>
      </c>
      <c r="H53">
        <f t="shared" si="4"/>
        <v>35</v>
      </c>
      <c r="I53">
        <f t="shared" si="5"/>
        <v>-114</v>
      </c>
    </row>
    <row r="54" spans="1:9" x14ac:dyDescent="0.25">
      <c r="A54">
        <f t="shared" si="0"/>
        <v>53</v>
      </c>
      <c r="B54" s="1">
        <v>1992</v>
      </c>
      <c r="C54" s="1" t="s">
        <v>2</v>
      </c>
      <c r="D54" s="1">
        <v>6583.5</v>
      </c>
      <c r="E54">
        <f t="shared" si="1"/>
        <v>211.5</v>
      </c>
      <c r="F54">
        <f t="shared" si="2"/>
        <v>326.5</v>
      </c>
      <c r="G54">
        <f t="shared" si="3"/>
        <v>739</v>
      </c>
      <c r="H54">
        <f t="shared" si="4"/>
        <v>209</v>
      </c>
      <c r="I54">
        <f t="shared" si="5"/>
        <v>244</v>
      </c>
    </row>
    <row r="55" spans="1:9" x14ac:dyDescent="0.25">
      <c r="A55">
        <f t="shared" si="0"/>
        <v>54</v>
      </c>
      <c r="C55" t="s">
        <v>3</v>
      </c>
      <c r="D55" s="1">
        <v>6990</v>
      </c>
      <c r="E55">
        <f t="shared" si="1"/>
        <v>406.5</v>
      </c>
      <c r="F55">
        <f t="shared" si="2"/>
        <v>195</v>
      </c>
      <c r="G55">
        <f t="shared" si="3"/>
        <v>605.5</v>
      </c>
      <c r="H55">
        <f t="shared" si="4"/>
        <v>-133.5</v>
      </c>
      <c r="I55">
        <f t="shared" si="5"/>
        <v>75.5</v>
      </c>
    </row>
    <row r="56" spans="1:9" x14ac:dyDescent="0.25">
      <c r="A56">
        <f t="shared" si="0"/>
        <v>55</v>
      </c>
      <c r="B56" s="2"/>
      <c r="C56" t="s">
        <v>4</v>
      </c>
      <c r="D56" s="1">
        <v>6874</v>
      </c>
      <c r="E56">
        <f t="shared" si="1"/>
        <v>-116</v>
      </c>
      <c r="F56">
        <f t="shared" si="2"/>
        <v>-522.5</v>
      </c>
      <c r="G56">
        <f t="shared" si="3"/>
        <v>387</v>
      </c>
      <c r="H56">
        <f t="shared" si="4"/>
        <v>-218.5</v>
      </c>
      <c r="I56">
        <f t="shared" si="5"/>
        <v>-352</v>
      </c>
    </row>
    <row r="57" spans="1:9" x14ac:dyDescent="0.25">
      <c r="A57">
        <f t="shared" si="0"/>
        <v>56</v>
      </c>
      <c r="B57" s="1"/>
      <c r="C57" t="s">
        <v>5</v>
      </c>
      <c r="D57" s="1">
        <v>6710</v>
      </c>
      <c r="E57">
        <f t="shared" si="1"/>
        <v>-164</v>
      </c>
      <c r="F57">
        <f t="shared" si="2"/>
        <v>-48</v>
      </c>
      <c r="G57">
        <f t="shared" si="3"/>
        <v>338</v>
      </c>
      <c r="H57">
        <f t="shared" si="4"/>
        <v>-49</v>
      </c>
      <c r="I57">
        <f t="shared" si="5"/>
        <v>-267.5</v>
      </c>
    </row>
    <row r="58" spans="1:9" x14ac:dyDescent="0.25">
      <c r="A58">
        <f t="shared" si="0"/>
        <v>57</v>
      </c>
      <c r="B58">
        <v>1993</v>
      </c>
      <c r="C58" s="1" t="s">
        <v>2</v>
      </c>
      <c r="D58" s="1">
        <v>6924</v>
      </c>
      <c r="E58">
        <f t="shared" si="1"/>
        <v>214</v>
      </c>
      <c r="F58">
        <f t="shared" si="2"/>
        <v>378</v>
      </c>
      <c r="G58">
        <f t="shared" si="3"/>
        <v>340.5</v>
      </c>
      <c r="H58">
        <f t="shared" si="4"/>
        <v>2.5</v>
      </c>
      <c r="I58">
        <f t="shared" si="5"/>
        <v>-46.5</v>
      </c>
    </row>
    <row r="59" spans="1:9" x14ac:dyDescent="0.25">
      <c r="A59">
        <f t="shared" si="0"/>
        <v>58</v>
      </c>
      <c r="B59" s="1"/>
      <c r="C59" t="s">
        <v>3</v>
      </c>
      <c r="D59" s="1">
        <v>7428.5</v>
      </c>
      <c r="E59">
        <f t="shared" si="1"/>
        <v>504.5</v>
      </c>
      <c r="F59">
        <f t="shared" si="2"/>
        <v>290.5</v>
      </c>
      <c r="G59">
        <f t="shared" si="3"/>
        <v>438.5</v>
      </c>
      <c r="H59">
        <f t="shared" si="4"/>
        <v>98</v>
      </c>
      <c r="I59">
        <f t="shared" si="5"/>
        <v>100.5</v>
      </c>
    </row>
    <row r="60" spans="1:9" x14ac:dyDescent="0.25">
      <c r="A60">
        <f t="shared" si="0"/>
        <v>59</v>
      </c>
      <c r="C60" t="s">
        <v>4</v>
      </c>
      <c r="D60" s="1">
        <v>7415.5</v>
      </c>
      <c r="E60">
        <f t="shared" si="1"/>
        <v>-13</v>
      </c>
      <c r="F60">
        <f t="shared" si="2"/>
        <v>-517.5</v>
      </c>
      <c r="G60">
        <f t="shared" si="3"/>
        <v>541.5</v>
      </c>
      <c r="H60">
        <f t="shared" si="4"/>
        <v>103</v>
      </c>
      <c r="I60">
        <f t="shared" si="5"/>
        <v>201</v>
      </c>
    </row>
    <row r="61" spans="1:9" x14ac:dyDescent="0.25">
      <c r="A61">
        <f t="shared" si="0"/>
        <v>60</v>
      </c>
      <c r="B61" s="1"/>
      <c r="C61" s="1" t="s">
        <v>5</v>
      </c>
      <c r="D61" s="1">
        <v>7228.5</v>
      </c>
      <c r="E61">
        <f t="shared" si="1"/>
        <v>-187</v>
      </c>
      <c r="F61">
        <f t="shared" si="2"/>
        <v>-174</v>
      </c>
      <c r="G61">
        <f t="shared" si="3"/>
        <v>518.5</v>
      </c>
      <c r="H61">
        <f t="shared" si="4"/>
        <v>-23</v>
      </c>
      <c r="I61">
        <f t="shared" si="5"/>
        <v>80</v>
      </c>
    </row>
    <row r="62" spans="1:9" x14ac:dyDescent="0.25">
      <c r="A62">
        <f t="shared" si="0"/>
        <v>61</v>
      </c>
      <c r="B62">
        <v>1994</v>
      </c>
      <c r="C62" s="1" t="s">
        <v>2</v>
      </c>
      <c r="D62" s="1">
        <v>6734</v>
      </c>
      <c r="E62">
        <f t="shared" si="1"/>
        <v>-494.5</v>
      </c>
      <c r="F62">
        <f t="shared" si="2"/>
        <v>-307.5</v>
      </c>
      <c r="G62">
        <f t="shared" si="3"/>
        <v>-190</v>
      </c>
      <c r="H62">
        <f t="shared" si="4"/>
        <v>-708.5</v>
      </c>
      <c r="I62">
        <f t="shared" si="5"/>
        <v>-731.5</v>
      </c>
    </row>
    <row r="63" spans="1:9" x14ac:dyDescent="0.25">
      <c r="A63">
        <f t="shared" si="0"/>
        <v>62</v>
      </c>
      <c r="C63" t="s">
        <v>3</v>
      </c>
      <c r="D63" s="1">
        <v>7158.5</v>
      </c>
      <c r="E63">
        <f t="shared" si="1"/>
        <v>424.5</v>
      </c>
      <c r="F63">
        <f t="shared" si="2"/>
        <v>919</v>
      </c>
      <c r="G63">
        <f t="shared" si="3"/>
        <v>-270</v>
      </c>
      <c r="H63">
        <f t="shared" si="4"/>
        <v>-80</v>
      </c>
      <c r="I63">
        <f t="shared" si="5"/>
        <v>-788.5</v>
      </c>
    </row>
    <row r="64" spans="1:9" x14ac:dyDescent="0.25">
      <c r="A64">
        <f t="shared" si="0"/>
        <v>63</v>
      </c>
      <c r="C64" t="s">
        <v>4</v>
      </c>
      <c r="D64" s="1">
        <v>7192</v>
      </c>
      <c r="E64">
        <f t="shared" si="1"/>
        <v>33.5</v>
      </c>
      <c r="F64">
        <f t="shared" si="2"/>
        <v>-391</v>
      </c>
      <c r="G64">
        <f t="shared" si="3"/>
        <v>-223.5</v>
      </c>
      <c r="H64">
        <f t="shared" si="4"/>
        <v>46.5</v>
      </c>
      <c r="I64">
        <f t="shared" si="5"/>
        <v>-33.5</v>
      </c>
    </row>
    <row r="65" spans="1:9" x14ac:dyDescent="0.25">
      <c r="A65">
        <f t="shared" si="0"/>
        <v>64</v>
      </c>
      <c r="C65" s="1" t="s">
        <v>5</v>
      </c>
      <c r="D65" s="1">
        <v>7031</v>
      </c>
      <c r="E65">
        <f>D65-D64</f>
        <v>-161</v>
      </c>
      <c r="F65">
        <f t="shared" si="2"/>
        <v>-194.5</v>
      </c>
      <c r="G65">
        <f t="shared" si="3"/>
        <v>-197.5</v>
      </c>
      <c r="H65">
        <f t="shared" si="4"/>
        <v>26</v>
      </c>
      <c r="I65">
        <f t="shared" si="5"/>
        <v>72.5</v>
      </c>
    </row>
    <row r="66" spans="1:9" x14ac:dyDescent="0.25">
      <c r="A66">
        <f t="shared" si="0"/>
        <v>65</v>
      </c>
      <c r="B66">
        <v>1995</v>
      </c>
      <c r="C66" s="1" t="s">
        <v>2</v>
      </c>
      <c r="D66" s="1">
        <v>7186</v>
      </c>
      <c r="E66">
        <f t="shared" si="1"/>
        <v>155</v>
      </c>
      <c r="F66">
        <f t="shared" si="2"/>
        <v>316</v>
      </c>
      <c r="G66">
        <f t="shared" si="3"/>
        <v>452</v>
      </c>
      <c r="H66">
        <f t="shared" si="4"/>
        <v>649.5</v>
      </c>
      <c r="I66">
        <f t="shared" si="5"/>
        <v>675.5</v>
      </c>
    </row>
    <row r="67" spans="1:9" x14ac:dyDescent="0.25">
      <c r="A67">
        <f t="shared" si="0"/>
        <v>66</v>
      </c>
      <c r="C67" t="s">
        <v>3</v>
      </c>
      <c r="D67" s="1">
        <v>7164.5</v>
      </c>
      <c r="E67">
        <f t="shared" si="1"/>
        <v>-21.5</v>
      </c>
      <c r="F67">
        <f t="shared" si="2"/>
        <v>-176.5</v>
      </c>
      <c r="G67">
        <f t="shared" si="3"/>
        <v>6</v>
      </c>
      <c r="H67">
        <f t="shared" si="4"/>
        <v>-446</v>
      </c>
      <c r="I67">
        <f t="shared" si="5"/>
        <v>203.5</v>
      </c>
    </row>
    <row r="68" spans="1:9" x14ac:dyDescent="0.25">
      <c r="A68">
        <f t="shared" ref="A68" si="6">A67+1</f>
        <v>67</v>
      </c>
      <c r="C68" t="s">
        <v>4</v>
      </c>
      <c r="D68" s="1">
        <v>7370</v>
      </c>
      <c r="E68">
        <f>D68-D67</f>
        <v>205.5</v>
      </c>
      <c r="F68">
        <f>D68-2*D67+D66</f>
        <v>227</v>
      </c>
      <c r="G68">
        <f>D68-D64</f>
        <v>178</v>
      </c>
      <c r="H68">
        <f>D68-D64-D67+D63</f>
        <v>172</v>
      </c>
      <c r="I68">
        <f t="shared" si="5"/>
        <v>-274</v>
      </c>
    </row>
    <row r="69" spans="1:9" ht="15.75" x14ac:dyDescent="0.25">
      <c r="C69" s="23" t="s">
        <v>82</v>
      </c>
      <c r="D69" s="20">
        <f>_xlfn.VAR.P(D2:D68)</f>
        <v>3344317.4730452215</v>
      </c>
      <c r="E69" s="20">
        <f>_xlfn.VAR.P(E3:E68)</f>
        <v>45739.354281450869</v>
      </c>
      <c r="F69" s="20">
        <f>_xlfn.VAR.P(F4:F68)</f>
        <v>93977.417514792905</v>
      </c>
      <c r="G69" s="20">
        <f>_xlfn.VAR.P(G6:G68)</f>
        <v>61685.678508440411</v>
      </c>
      <c r="H69" s="8">
        <f>_xlfn.VAR.P(H7:H68)</f>
        <v>32116.504227367324</v>
      </c>
      <c r="I69" s="20">
        <f>_xlfn.VAR.P(I8:I68)</f>
        <v>58932.414135984953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92DD-F229-45A1-88D1-B99A5998302A}">
  <dimension ref="A1:R68"/>
  <sheetViews>
    <sheetView topLeftCell="A55" workbookViewId="0">
      <selection activeCell="G65" sqref="G65:G68"/>
    </sheetView>
  </sheetViews>
  <sheetFormatPr defaultRowHeight="15" x14ac:dyDescent="0.25"/>
  <cols>
    <col min="4" max="4" width="17.140625" customWidth="1"/>
    <col min="6" max="6" width="12.42578125" customWidth="1"/>
    <col min="17" max="17" width="15.42578125" customWidth="1"/>
  </cols>
  <sheetData>
    <row r="1" spans="1:18" ht="15.75" x14ac:dyDescent="0.25">
      <c r="A1" t="s">
        <v>17</v>
      </c>
      <c r="B1" t="s">
        <v>0</v>
      </c>
      <c r="C1" t="s">
        <v>1</v>
      </c>
      <c r="D1" t="s">
        <v>76</v>
      </c>
      <c r="E1" t="s">
        <v>87</v>
      </c>
      <c r="F1" t="s">
        <v>88</v>
      </c>
      <c r="G1" t="s">
        <v>89</v>
      </c>
      <c r="H1" t="s">
        <v>91</v>
      </c>
      <c r="I1" s="3" t="s">
        <v>71</v>
      </c>
      <c r="J1" s="3">
        <f>AVERAGE(I6:I68)</f>
        <v>10.017358585907282</v>
      </c>
    </row>
    <row r="2" spans="1:18" ht="15.75" x14ac:dyDescent="0.25">
      <c r="A2">
        <v>1</v>
      </c>
      <c r="B2" s="1">
        <v>1979</v>
      </c>
      <c r="C2" s="1" t="s">
        <v>2</v>
      </c>
      <c r="D2" s="1">
        <v>1549.5</v>
      </c>
      <c r="G2" s="12">
        <v>0.96448127162177388</v>
      </c>
      <c r="P2" s="8" t="s">
        <v>93</v>
      </c>
      <c r="Q2" s="8"/>
    </row>
    <row r="3" spans="1:18" x14ac:dyDescent="0.25">
      <c r="A3">
        <f>A2+1</f>
        <v>2</v>
      </c>
      <c r="C3" t="s">
        <v>3</v>
      </c>
      <c r="D3" s="1">
        <v>1746.5</v>
      </c>
      <c r="E3">
        <f>(D3/G3+D4/G4+D2/G2)/3</f>
        <v>1705.5562402449623</v>
      </c>
      <c r="F3">
        <f>(D4/G4-D2/G2)/2</f>
        <v>97.613771263559443</v>
      </c>
      <c r="G3" s="13">
        <v>1.0223524212025108</v>
      </c>
      <c r="P3" s="7" t="s">
        <v>92</v>
      </c>
      <c r="Q3" s="7">
        <f>E3</f>
        <v>1705.5562402449623</v>
      </c>
    </row>
    <row r="4" spans="1:18" x14ac:dyDescent="0.25">
      <c r="A4">
        <f t="shared" ref="A4:A67" si="0">A3+1</f>
        <v>3</v>
      </c>
      <c r="B4" s="1"/>
      <c r="C4" t="s">
        <v>4</v>
      </c>
      <c r="D4" s="1">
        <v>1869.5</v>
      </c>
      <c r="E4">
        <f>$Q$5*D4/G4+(1-$Q$5)*(E3+$Q$7*F3)</f>
        <v>1741.5353964718258</v>
      </c>
      <c r="F4">
        <f t="shared" ref="F4:F35" si="1">$Q$6*(E4-E3)+(1-$Q$6)*$Q$7*F3</f>
        <v>30.623136348626979</v>
      </c>
      <c r="G4" s="12">
        <v>1.0375789390524075</v>
      </c>
      <c r="P4" s="7" t="s">
        <v>3</v>
      </c>
      <c r="Q4" s="7">
        <f>F3</f>
        <v>97.613771263559443</v>
      </c>
    </row>
    <row r="5" spans="1:18" x14ac:dyDescent="0.25">
      <c r="A5">
        <f t="shared" si="0"/>
        <v>4</v>
      </c>
      <c r="C5" t="s">
        <v>5</v>
      </c>
      <c r="D5" s="1">
        <v>1784</v>
      </c>
      <c r="E5">
        <f>$Q$5*D5/G5+(1-$Q$5)*(E4+$Q$7*F4)</f>
        <v>1758.5142999466641</v>
      </c>
      <c r="F5">
        <f t="shared" si="1"/>
        <v>10.745333418638127</v>
      </c>
      <c r="G5" s="13">
        <v>0.97558736812330771</v>
      </c>
      <c r="P5" s="7" t="s">
        <v>56</v>
      </c>
      <c r="Q5" s="7">
        <v>0.1</v>
      </c>
    </row>
    <row r="6" spans="1:18" x14ac:dyDescent="0.25">
      <c r="A6">
        <f t="shared" si="0"/>
        <v>5</v>
      </c>
      <c r="B6" s="2">
        <v>1980</v>
      </c>
      <c r="C6" s="1" t="s">
        <v>2</v>
      </c>
      <c r="D6" s="1">
        <v>1795</v>
      </c>
      <c r="E6">
        <f t="shared" ref="E6:E37" si="2">$Q$5*D6/G2+(1-$Q$5)*(E5+$Q$7*F5)</f>
        <v>1771.6745148957716</v>
      </c>
      <c r="F6">
        <f t="shared" si="1"/>
        <v>5.2109230102946533</v>
      </c>
      <c r="G6">
        <f t="shared" ref="G6:G37" si="3">$Q$8*(D6/E6)+(1-$Q$8)*G2</f>
        <v>0.98395507682656591</v>
      </c>
      <c r="H6">
        <f t="shared" ref="H6:H37" si="4">(E5+$Q$7*F5)*G2</f>
        <v>1699.1632100295144</v>
      </c>
      <c r="I6">
        <f>100*ABS(H6-D6)/D6</f>
        <v>5.3390969342888903</v>
      </c>
      <c r="P6" s="7" t="s">
        <v>90</v>
      </c>
      <c r="Q6" s="7">
        <v>0.2</v>
      </c>
    </row>
    <row r="7" spans="1:18" x14ac:dyDescent="0.25">
      <c r="A7">
        <f t="shared" si="0"/>
        <v>6</v>
      </c>
      <c r="B7" s="1"/>
      <c r="C7" t="s">
        <v>3</v>
      </c>
      <c r="D7" s="1">
        <v>1942.5</v>
      </c>
      <c r="E7">
        <f t="shared" si="2"/>
        <v>1785.9169861254281</v>
      </c>
      <c r="F7">
        <f t="shared" si="1"/>
        <v>4.0991157684020223</v>
      </c>
      <c r="G7">
        <f t="shared" si="3"/>
        <v>1.0484820668857808</v>
      </c>
      <c r="H7">
        <f t="shared" si="4"/>
        <v>1812.8739498133582</v>
      </c>
      <c r="I7">
        <f t="shared" ref="I7:I68" si="5">100*ABS(H7-D7)/D7</f>
        <v>6.6731557367640573</v>
      </c>
      <c r="P7" s="7" t="s">
        <v>86</v>
      </c>
      <c r="Q7" s="7">
        <v>0.3</v>
      </c>
    </row>
    <row r="8" spans="1:18" x14ac:dyDescent="0.25">
      <c r="A8">
        <f t="shared" si="0"/>
        <v>7</v>
      </c>
      <c r="C8" t="s">
        <v>4</v>
      </c>
      <c r="D8" s="1">
        <v>2100</v>
      </c>
      <c r="E8">
        <f t="shared" si="2"/>
        <v>1810.8262879901547</v>
      </c>
      <c r="F8">
        <f t="shared" si="1"/>
        <v>5.9656481573617972</v>
      </c>
      <c r="G8">
        <f t="shared" si="3"/>
        <v>1.0864239956468515</v>
      </c>
      <c r="H8">
        <f t="shared" si="4"/>
        <v>1854.3057985567045</v>
      </c>
      <c r="I8">
        <f t="shared" si="5"/>
        <v>11.699723878252165</v>
      </c>
      <c r="P8" s="7" t="s">
        <v>85</v>
      </c>
      <c r="Q8" s="7">
        <v>0.4</v>
      </c>
    </row>
    <row r="9" spans="1:18" x14ac:dyDescent="0.25">
      <c r="A9">
        <f t="shared" si="0"/>
        <v>8</v>
      </c>
      <c r="B9" s="1"/>
      <c r="C9" t="s">
        <v>5</v>
      </c>
      <c r="D9" s="1">
        <v>2072.5</v>
      </c>
      <c r="E9">
        <f t="shared" si="2"/>
        <v>1843.7905091084845</v>
      </c>
      <c r="F9">
        <f t="shared" si="1"/>
        <v>8.0245997814327836</v>
      </c>
      <c r="G9">
        <f t="shared" si="3"/>
        <v>1.0349696609588361</v>
      </c>
      <c r="H9">
        <f t="shared" si="4"/>
        <v>1768.3652557243111</v>
      </c>
      <c r="I9">
        <f t="shared" si="5"/>
        <v>14.674776563362554</v>
      </c>
    </row>
    <row r="10" spans="1:18" ht="15.75" x14ac:dyDescent="0.25">
      <c r="A10">
        <f t="shared" si="0"/>
        <v>9</v>
      </c>
      <c r="B10">
        <v>1981</v>
      </c>
      <c r="C10" s="1" t="s">
        <v>2</v>
      </c>
      <c r="D10" s="1">
        <v>2075</v>
      </c>
      <c r="E10">
        <f t="shared" si="2"/>
        <v>1872.4617114811501</v>
      </c>
      <c r="F10">
        <f t="shared" si="1"/>
        <v>7.6601444220770034</v>
      </c>
      <c r="G10">
        <f t="shared" si="3"/>
        <v>1.0336397868312976</v>
      </c>
      <c r="H10">
        <f t="shared" si="4"/>
        <v>1816.5757857502645</v>
      </c>
      <c r="I10">
        <f t="shared" si="5"/>
        <v>12.454178999987255</v>
      </c>
      <c r="P10" s="8" t="s">
        <v>94</v>
      </c>
      <c r="Q10" s="8"/>
      <c r="R10" s="14"/>
    </row>
    <row r="11" spans="1:18" x14ac:dyDescent="0.25">
      <c r="A11">
        <f t="shared" si="0"/>
        <v>10</v>
      </c>
      <c r="B11" s="2"/>
      <c r="C11" t="s">
        <v>3</v>
      </c>
      <c r="D11" s="1">
        <v>2278</v>
      </c>
      <c r="E11">
        <f t="shared" si="2"/>
        <v>1904.5502516822316</v>
      </c>
      <c r="F11">
        <f t="shared" si="1"/>
        <v>8.2561427015147846</v>
      </c>
      <c r="G11">
        <f t="shared" si="3"/>
        <v>1.1075224026039023</v>
      </c>
      <c r="H11">
        <f t="shared" si="4"/>
        <v>1965.6519826351339</v>
      </c>
      <c r="I11">
        <f t="shared" si="5"/>
        <v>13.711502079230295</v>
      </c>
      <c r="P11" s="7" t="s">
        <v>92</v>
      </c>
      <c r="Q11" s="7">
        <v>1745.5</v>
      </c>
    </row>
    <row r="12" spans="1:18" x14ac:dyDescent="0.25">
      <c r="A12">
        <f t="shared" si="0"/>
        <v>11</v>
      </c>
      <c r="B12" s="1"/>
      <c r="C12" t="s">
        <v>4</v>
      </c>
      <c r="D12" s="1">
        <v>2451</v>
      </c>
      <c r="E12">
        <f t="shared" si="2"/>
        <v>1941.9269131374963</v>
      </c>
      <c r="F12">
        <f t="shared" si="1"/>
        <v>9.4568065394164762</v>
      </c>
      <c r="G12">
        <f t="shared" si="3"/>
        <v>1.1567137684424034</v>
      </c>
      <c r="H12">
        <f t="shared" si="4"/>
        <v>2071.8399958055497</v>
      </c>
      <c r="I12">
        <f t="shared" si="5"/>
        <v>15.469604414298258</v>
      </c>
      <c r="P12" s="7" t="s">
        <v>3</v>
      </c>
      <c r="Q12" s="7">
        <v>41.1</v>
      </c>
    </row>
    <row r="13" spans="1:18" x14ac:dyDescent="0.25">
      <c r="A13">
        <f t="shared" si="0"/>
        <v>12</v>
      </c>
      <c r="C13" t="s">
        <v>5</v>
      </c>
      <c r="D13" s="1">
        <v>2290.5</v>
      </c>
      <c r="E13">
        <f t="shared" si="2"/>
        <v>1971.5983947184104</v>
      </c>
      <c r="F13">
        <f t="shared" si="1"/>
        <v>8.2039298856427809</v>
      </c>
      <c r="G13">
        <f t="shared" si="3"/>
        <v>1.0856808967847307</v>
      </c>
      <c r="H13">
        <f t="shared" si="4"/>
        <v>2012.7716912541098</v>
      </c>
      <c r="I13">
        <f t="shared" si="5"/>
        <v>12.12522631503559</v>
      </c>
      <c r="P13" s="7" t="s">
        <v>56</v>
      </c>
      <c r="Q13" s="7">
        <v>0.8</v>
      </c>
    </row>
    <row r="14" spans="1:18" x14ac:dyDescent="0.25">
      <c r="A14">
        <f t="shared" si="0"/>
        <v>13</v>
      </c>
      <c r="B14" s="1">
        <v>1982</v>
      </c>
      <c r="C14" s="1" t="s">
        <v>2</v>
      </c>
      <c r="D14" s="1">
        <v>2388</v>
      </c>
      <c r="E14">
        <f t="shared" si="2"/>
        <v>2007.6818749434492</v>
      </c>
      <c r="F14">
        <f t="shared" si="1"/>
        <v>9.1856392175620254</v>
      </c>
      <c r="G14">
        <f t="shared" si="3"/>
        <v>1.0959564593404227</v>
      </c>
      <c r="H14">
        <f t="shared" si="4"/>
        <v>2040.4665169351188</v>
      </c>
      <c r="I14">
        <f t="shared" si="5"/>
        <v>14.553328436552816</v>
      </c>
      <c r="P14" s="7" t="s">
        <v>90</v>
      </c>
      <c r="Q14" s="7">
        <v>0.4</v>
      </c>
    </row>
    <row r="15" spans="1:18" x14ac:dyDescent="0.25">
      <c r="A15">
        <f t="shared" si="0"/>
        <v>14</v>
      </c>
      <c r="C15" t="s">
        <v>3</v>
      </c>
      <c r="D15" s="1">
        <v>2574.5</v>
      </c>
      <c r="E15">
        <f t="shared" si="2"/>
        <v>2041.8496045163215</v>
      </c>
      <c r="F15">
        <f t="shared" si="1"/>
        <v>9.0380993267893466</v>
      </c>
      <c r="G15">
        <f t="shared" si="3"/>
        <v>1.1688600877218862</v>
      </c>
      <c r="H15">
        <f t="shared" si="4"/>
        <v>2226.6046441663825</v>
      </c>
      <c r="I15">
        <f t="shared" si="5"/>
        <v>13.513123163084774</v>
      </c>
      <c r="P15" s="7" t="s">
        <v>86</v>
      </c>
      <c r="Q15" s="7">
        <v>1</v>
      </c>
    </row>
    <row r="16" spans="1:18" x14ac:dyDescent="0.25">
      <c r="A16">
        <f t="shared" si="0"/>
        <v>15</v>
      </c>
      <c r="B16" s="2"/>
      <c r="C16" t="s">
        <v>4</v>
      </c>
      <c r="D16" s="1">
        <v>2939.5</v>
      </c>
      <c r="E16">
        <f t="shared" si="2"/>
        <v>2094.2300290874891</v>
      </c>
      <c r="F16">
        <f t="shared" si="1"/>
        <v>12.645228752662968</v>
      </c>
      <c r="G16">
        <f t="shared" si="3"/>
        <v>1.2554756587576272</v>
      </c>
      <c r="H16">
        <f t="shared" si="4"/>
        <v>2364.9718988122595</v>
      </c>
      <c r="I16">
        <f t="shared" si="5"/>
        <v>19.545096145185934</v>
      </c>
      <c r="P16" s="7" t="s">
        <v>85</v>
      </c>
      <c r="Q16" s="7">
        <v>0.1</v>
      </c>
    </row>
    <row r="17" spans="1:9" x14ac:dyDescent="0.25">
      <c r="A17">
        <f t="shared" si="0"/>
        <v>16</v>
      </c>
      <c r="B17" s="1"/>
      <c r="C17" t="s">
        <v>5</v>
      </c>
      <c r="D17" s="1">
        <v>2924</v>
      </c>
      <c r="E17">
        <f t="shared" si="2"/>
        <v>2157.5453099284418</v>
      </c>
      <c r="F17">
        <f t="shared" si="1"/>
        <v>15.697911068829656</v>
      </c>
      <c r="G17">
        <f t="shared" si="3"/>
        <v>1.1935060757762188</v>
      </c>
      <c r="H17">
        <f t="shared" si="4"/>
        <v>2277.7841410408896</v>
      </c>
      <c r="I17">
        <f t="shared" si="5"/>
        <v>22.100405573156991</v>
      </c>
    </row>
    <row r="18" spans="1:9" x14ac:dyDescent="0.25">
      <c r="A18">
        <f t="shared" si="0"/>
        <v>17</v>
      </c>
      <c r="B18">
        <v>1983</v>
      </c>
      <c r="C18" s="1" t="s">
        <v>2</v>
      </c>
      <c r="D18" s="1">
        <v>3087.5</v>
      </c>
      <c r="E18">
        <f t="shared" si="2"/>
        <v>2227.7466110567016</v>
      </c>
      <c r="F18">
        <f t="shared" si="1"/>
        <v>17.807758882171065</v>
      </c>
      <c r="G18">
        <f t="shared" si="3"/>
        <v>1.2119457210692972</v>
      </c>
      <c r="H18">
        <f t="shared" si="4"/>
        <v>2369.7369868459209</v>
      </c>
      <c r="I18">
        <f t="shared" si="5"/>
        <v>23.247385041427663</v>
      </c>
    </row>
    <row r="19" spans="1:9" x14ac:dyDescent="0.25">
      <c r="A19">
        <f t="shared" si="0"/>
        <v>18</v>
      </c>
      <c r="B19" s="1"/>
      <c r="C19" t="s">
        <v>3</v>
      </c>
      <c r="D19" s="1">
        <v>3259.5</v>
      </c>
      <c r="E19">
        <f t="shared" si="2"/>
        <v>2288.6414786717019</v>
      </c>
      <c r="F19">
        <f t="shared" si="1"/>
        <v>16.452835654721117</v>
      </c>
      <c r="G19">
        <f t="shared" si="3"/>
        <v>1.2709989899347438</v>
      </c>
      <c r="H19">
        <f t="shared" si="4"/>
        <v>2610.1685328046142</v>
      </c>
      <c r="I19">
        <f t="shared" si="5"/>
        <v>19.921198564055402</v>
      </c>
    </row>
    <row r="20" spans="1:9" x14ac:dyDescent="0.25">
      <c r="A20">
        <f t="shared" si="0"/>
        <v>19</v>
      </c>
      <c r="C20" t="s">
        <v>4</v>
      </c>
      <c r="D20" s="1">
        <v>3474.5</v>
      </c>
      <c r="E20">
        <f t="shared" si="2"/>
        <v>2340.9672956609543</v>
      </c>
      <c r="F20">
        <f t="shared" si="1"/>
        <v>14.413843954983552</v>
      </c>
      <c r="G20">
        <f t="shared" si="3"/>
        <v>1.3469716046159936</v>
      </c>
      <c r="H20">
        <f t="shared" si="4"/>
        <v>2879.5305084999977</v>
      </c>
      <c r="I20">
        <f t="shared" si="5"/>
        <v>17.123888084616556</v>
      </c>
    </row>
    <row r="21" spans="1:9" x14ac:dyDescent="0.25">
      <c r="A21">
        <f t="shared" si="0"/>
        <v>20</v>
      </c>
      <c r="B21" s="2"/>
      <c r="C21" t="s">
        <v>5</v>
      </c>
      <c r="D21" s="1">
        <v>3376</v>
      </c>
      <c r="E21">
        <f t="shared" si="2"/>
        <v>2393.6263855556163</v>
      </c>
      <c r="F21">
        <f t="shared" si="1"/>
        <v>13.991140528128447</v>
      </c>
      <c r="G21">
        <f t="shared" si="3"/>
        <v>1.2802685494578556</v>
      </c>
      <c r="H21">
        <f t="shared" si="4"/>
        <v>2799.1195936654417</v>
      </c>
      <c r="I21">
        <f t="shared" si="5"/>
        <v>17.087689761094737</v>
      </c>
    </row>
    <row r="22" spans="1:9" x14ac:dyDescent="0.25">
      <c r="A22">
        <f t="shared" si="0"/>
        <v>21</v>
      </c>
      <c r="B22" s="1">
        <v>1984</v>
      </c>
      <c r="C22" s="1" t="s">
        <v>2</v>
      </c>
      <c r="D22" s="1">
        <v>3496</v>
      </c>
      <c r="E22">
        <f t="shared" si="2"/>
        <v>2446.5031184707623</v>
      </c>
      <c r="F22">
        <f t="shared" si="1"/>
        <v>13.933220309780033</v>
      </c>
      <c r="G22">
        <f t="shared" si="3"/>
        <v>1.2987587743579541</v>
      </c>
      <c r="H22">
        <f t="shared" si="4"/>
        <v>2906.0322066814801</v>
      </c>
      <c r="I22">
        <f t="shared" si="5"/>
        <v>16.875508962200225</v>
      </c>
    </row>
    <row r="23" spans="1:9" x14ac:dyDescent="0.25">
      <c r="A23">
        <f t="shared" si="0"/>
        <v>22</v>
      </c>
      <c r="C23" t="s">
        <v>3</v>
      </c>
      <c r="D23" s="1">
        <v>3771.5</v>
      </c>
      <c r="E23">
        <f t="shared" si="2"/>
        <v>2502.3498663683849</v>
      </c>
      <c r="F23">
        <f t="shared" si="1"/>
        <v>14.513322453871741</v>
      </c>
      <c r="G23">
        <f t="shared" si="3"/>
        <v>1.3654727252546051</v>
      </c>
      <c r="H23">
        <f t="shared" si="4"/>
        <v>3114.8157251306206</v>
      </c>
      <c r="I23">
        <f t="shared" si="5"/>
        <v>17.411753277724493</v>
      </c>
    </row>
    <row r="24" spans="1:9" x14ac:dyDescent="0.25">
      <c r="A24">
        <f t="shared" si="0"/>
        <v>23</v>
      </c>
      <c r="B24" s="1"/>
      <c r="C24" t="s">
        <v>4</v>
      </c>
      <c r="D24" s="1">
        <v>3743</v>
      </c>
      <c r="E24">
        <f t="shared" si="2"/>
        <v>2533.9160978659065</v>
      </c>
      <c r="F24">
        <f t="shared" si="1"/>
        <v>9.796443688433536</v>
      </c>
      <c r="G24">
        <f t="shared" si="3"/>
        <v>1.399047041205721</v>
      </c>
      <c r="H24">
        <f t="shared" si="4"/>
        <v>3376.4589247830413</v>
      </c>
      <c r="I24">
        <f t="shared" si="5"/>
        <v>9.7927083947891713</v>
      </c>
    </row>
    <row r="25" spans="1:9" x14ac:dyDescent="0.25">
      <c r="A25">
        <f t="shared" si="0"/>
        <v>24</v>
      </c>
      <c r="C25" t="s">
        <v>5</v>
      </c>
      <c r="D25" s="1">
        <v>3474.5</v>
      </c>
      <c r="E25">
        <f t="shared" si="2"/>
        <v>2554.557901937128</v>
      </c>
      <c r="F25">
        <f t="shared" si="1"/>
        <v>6.479507299468346</v>
      </c>
      <c r="G25">
        <f t="shared" si="3"/>
        <v>1.3122083007903538</v>
      </c>
      <c r="H25">
        <f t="shared" si="4"/>
        <v>3247.8557106879448</v>
      </c>
      <c r="I25">
        <f t="shared" si="5"/>
        <v>6.5230763940726781</v>
      </c>
    </row>
    <row r="26" spans="1:9" x14ac:dyDescent="0.25">
      <c r="A26">
        <f t="shared" si="0"/>
        <v>25</v>
      </c>
      <c r="B26" s="2">
        <v>1985</v>
      </c>
      <c r="C26" s="1" t="s">
        <v>2</v>
      </c>
      <c r="D26" s="1">
        <v>3405</v>
      </c>
      <c r="E26">
        <f t="shared" si="2"/>
        <v>2563.0249759013882</v>
      </c>
      <c r="F26">
        <f t="shared" si="1"/>
        <v>3.2484965447244392</v>
      </c>
      <c r="G26">
        <f t="shared" si="3"/>
        <v>1.3106585918574183</v>
      </c>
      <c r="H26">
        <f t="shared" si="4"/>
        <v>3320.2790848339014</v>
      </c>
      <c r="I26">
        <f t="shared" si="5"/>
        <v>2.4881326039970229</v>
      </c>
    </row>
    <row r="27" spans="1:9" x14ac:dyDescent="0.25">
      <c r="A27">
        <f t="shared" si="0"/>
        <v>26</v>
      </c>
      <c r="B27" s="1"/>
      <c r="C27" t="s">
        <v>3</v>
      </c>
      <c r="D27" s="1">
        <v>3684.5</v>
      </c>
      <c r="E27">
        <f t="shared" si="2"/>
        <v>2577.4328639450237</v>
      </c>
      <c r="F27">
        <f t="shared" si="1"/>
        <v>3.6612167794609589</v>
      </c>
      <c r="G27">
        <f t="shared" si="3"/>
        <v>1.3910929034431498</v>
      </c>
      <c r="H27">
        <f t="shared" si="4"/>
        <v>3501.0714187686585</v>
      </c>
      <c r="I27">
        <f t="shared" si="5"/>
        <v>4.9783846174878938</v>
      </c>
    </row>
    <row r="28" spans="1:9" x14ac:dyDescent="0.25">
      <c r="A28">
        <f t="shared" si="0"/>
        <v>27</v>
      </c>
      <c r="C28" t="s">
        <v>4</v>
      </c>
      <c r="D28" s="1">
        <v>3804</v>
      </c>
      <c r="E28">
        <f t="shared" si="2"/>
        <v>2592.5774695735468</v>
      </c>
      <c r="F28">
        <f t="shared" si="1"/>
        <v>3.9076131527752493</v>
      </c>
      <c r="G28">
        <f t="shared" si="3"/>
        <v>1.4263345053871646</v>
      </c>
      <c r="H28">
        <f t="shared" si="4"/>
        <v>3607.4864865594286</v>
      </c>
      <c r="I28">
        <f t="shared" si="5"/>
        <v>5.1659703848730656</v>
      </c>
    </row>
    <row r="29" spans="1:9" x14ac:dyDescent="0.25">
      <c r="A29">
        <f t="shared" si="0"/>
        <v>28</v>
      </c>
      <c r="B29" s="1"/>
      <c r="C29" t="s">
        <v>5</v>
      </c>
      <c r="D29" s="1">
        <v>3470.5</v>
      </c>
      <c r="E29">
        <f t="shared" si="2"/>
        <v>2598.8526051945751</v>
      </c>
      <c r="F29">
        <f t="shared" si="1"/>
        <v>2.1928542808717224</v>
      </c>
      <c r="G29">
        <f t="shared" si="3"/>
        <v>1.3214837847193133</v>
      </c>
      <c r="H29">
        <f t="shared" si="4"/>
        <v>3403.5399567410636</v>
      </c>
      <c r="I29">
        <f t="shared" si="5"/>
        <v>1.929406231348116</v>
      </c>
    </row>
    <row r="30" spans="1:9" x14ac:dyDescent="0.25">
      <c r="A30">
        <f t="shared" si="0"/>
        <v>29</v>
      </c>
      <c r="B30">
        <v>1986</v>
      </c>
      <c r="C30" s="1" t="s">
        <v>2</v>
      </c>
      <c r="D30" s="1">
        <v>3453.5</v>
      </c>
      <c r="E30">
        <f t="shared" si="2"/>
        <v>2603.0529003204974</v>
      </c>
      <c r="F30">
        <f t="shared" si="1"/>
        <v>1.3663440525936865</v>
      </c>
      <c r="G30">
        <f t="shared" si="3"/>
        <v>1.3170797216209238</v>
      </c>
      <c r="H30">
        <f t="shared" si="4"/>
        <v>3407.0707209604793</v>
      </c>
      <c r="I30">
        <f t="shared" si="5"/>
        <v>1.3444123075002368</v>
      </c>
    </row>
    <row r="31" spans="1:9" x14ac:dyDescent="0.25">
      <c r="A31">
        <f t="shared" si="0"/>
        <v>30</v>
      </c>
      <c r="B31" s="2"/>
      <c r="C31" t="s">
        <v>3</v>
      </c>
      <c r="D31" s="1">
        <v>3842</v>
      </c>
      <c r="E31">
        <f t="shared" si="2"/>
        <v>2619.3022466875636</v>
      </c>
      <c r="F31">
        <f t="shared" si="1"/>
        <v>3.5777918460357268</v>
      </c>
      <c r="G31">
        <f t="shared" si="3"/>
        <v>1.4213768819967538</v>
      </c>
      <c r="H31">
        <f t="shared" si="4"/>
        <v>3621.6586303775207</v>
      </c>
      <c r="I31">
        <f t="shared" si="5"/>
        <v>5.7350694852285091</v>
      </c>
    </row>
    <row r="32" spans="1:9" x14ac:dyDescent="0.25">
      <c r="A32">
        <f t="shared" si="0"/>
        <v>31</v>
      </c>
      <c r="B32" s="1"/>
      <c r="C32" t="s">
        <v>4</v>
      </c>
      <c r="D32" s="1">
        <v>4156.5</v>
      </c>
      <c r="E32">
        <f t="shared" si="2"/>
        <v>2649.7493311107141</v>
      </c>
      <c r="F32">
        <f t="shared" si="1"/>
        <v>6.9480869276786752</v>
      </c>
      <c r="G32">
        <f t="shared" si="3"/>
        <v>1.4832562819466355</v>
      </c>
      <c r="H32">
        <f t="shared" si="4"/>
        <v>3737.5321128775231</v>
      </c>
      <c r="I32">
        <f t="shared" si="5"/>
        <v>10.079824061649871</v>
      </c>
    </row>
    <row r="33" spans="1:9" x14ac:dyDescent="0.25">
      <c r="A33">
        <f t="shared" si="0"/>
        <v>32</v>
      </c>
      <c r="C33" t="s">
        <v>5</v>
      </c>
      <c r="D33" s="1">
        <v>4055</v>
      </c>
      <c r="E33">
        <f t="shared" si="2"/>
        <v>2693.5024251265804</v>
      </c>
      <c r="F33">
        <f t="shared" si="1"/>
        <v>10.418159665816139</v>
      </c>
      <c r="G33">
        <f t="shared" si="3"/>
        <v>1.3950801871535585</v>
      </c>
      <c r="H33">
        <f t="shared" si="4"/>
        <v>3504.3553098965799</v>
      </c>
      <c r="I33">
        <f t="shared" si="5"/>
        <v>13.579400495768683</v>
      </c>
    </row>
    <row r="34" spans="1:9" x14ac:dyDescent="0.25">
      <c r="A34">
        <f t="shared" si="0"/>
        <v>33</v>
      </c>
      <c r="B34" s="1">
        <v>1987</v>
      </c>
      <c r="C34" s="1" t="s">
        <v>2</v>
      </c>
      <c r="D34" s="1">
        <v>4133.5</v>
      </c>
      <c r="E34">
        <f t="shared" si="2"/>
        <v>2740.8033395624902</v>
      </c>
      <c r="F34">
        <f t="shared" si="1"/>
        <v>11.960541206977837</v>
      </c>
      <c r="G34">
        <f t="shared" si="3"/>
        <v>1.3935016221568339</v>
      </c>
      <c r="H34">
        <f t="shared" si="4"/>
        <v>3551.6738883207363</v>
      </c>
      <c r="I34">
        <f t="shared" si="5"/>
        <v>14.0758706103608</v>
      </c>
    </row>
    <row r="35" spans="1:9" x14ac:dyDescent="0.25">
      <c r="A35">
        <f t="shared" si="0"/>
        <v>34</v>
      </c>
      <c r="C35" t="s">
        <v>3</v>
      </c>
      <c r="D35" s="1">
        <v>4552</v>
      </c>
      <c r="E35">
        <f t="shared" si="2"/>
        <v>2790.2052035728939</v>
      </c>
      <c r="F35">
        <f t="shared" si="1"/>
        <v>12.75090269175541</v>
      </c>
      <c r="G35">
        <f t="shared" si="3"/>
        <v>1.5053946204575632</v>
      </c>
      <c r="H35">
        <f t="shared" si="4"/>
        <v>3900.8146359839529</v>
      </c>
      <c r="I35">
        <f t="shared" si="5"/>
        <v>14.305478119860437</v>
      </c>
    </row>
    <row r="36" spans="1:9" x14ac:dyDescent="0.25">
      <c r="A36">
        <f t="shared" si="0"/>
        <v>35</v>
      </c>
      <c r="B36" s="2"/>
      <c r="C36" t="s">
        <v>4</v>
      </c>
      <c r="D36" s="1">
        <v>4588</v>
      </c>
      <c r="E36">
        <f t="shared" si="2"/>
        <v>2823.9468652513588</v>
      </c>
      <c r="F36">
        <f t="shared" ref="F36:F67" si="6">$Q$6*(E36-E35)+(1-$Q$6)*$Q$7*F35</f>
        <v>9.8085489817142744</v>
      </c>
      <c r="G36">
        <f t="shared" si="3"/>
        <v>1.5398243536970742</v>
      </c>
      <c r="H36">
        <f t="shared" si="4"/>
        <v>4144.2632530750961</v>
      </c>
      <c r="I36">
        <f t="shared" si="5"/>
        <v>9.6716814935680873</v>
      </c>
    </row>
    <row r="37" spans="1:9" x14ac:dyDescent="0.25">
      <c r="A37">
        <f t="shared" si="0"/>
        <v>36</v>
      </c>
      <c r="B37" s="1"/>
      <c r="C37" t="s">
        <v>5</v>
      </c>
      <c r="D37" s="1">
        <v>4423.5</v>
      </c>
      <c r="E37">
        <f t="shared" si="2"/>
        <v>2861.2790348894837</v>
      </c>
      <c r="F37">
        <f t="shared" si="6"/>
        <v>9.8204856832364111</v>
      </c>
      <c r="G37">
        <f t="shared" si="3"/>
        <v>1.4554428855472163</v>
      </c>
      <c r="H37">
        <f t="shared" si="4"/>
        <v>3943.7374349913048</v>
      </c>
      <c r="I37">
        <f t="shared" si="5"/>
        <v>10.845768396263033</v>
      </c>
    </row>
    <row r="38" spans="1:9" x14ac:dyDescent="0.25">
      <c r="A38">
        <f t="shared" si="0"/>
        <v>37</v>
      </c>
      <c r="B38">
        <v>1988</v>
      </c>
      <c r="C38" s="1" t="s">
        <v>2</v>
      </c>
      <c r="D38" s="1">
        <v>4462.5</v>
      </c>
      <c r="E38">
        <f t="shared" ref="E38:E69" si="7">$Q$5*D38/G34+(1-$Q$5)*(E37+$Q$7*F37)</f>
        <v>2898.0391035298203</v>
      </c>
      <c r="F38">
        <f t="shared" si="6"/>
        <v>9.7089302920440623</v>
      </c>
      <c r="G38">
        <f t="shared" ref="G38:G69" si="8">$Q$8*(D38/E38)+(1-$Q$8)*G34</f>
        <v>1.4520346913125581</v>
      </c>
      <c r="H38">
        <f t="shared" ref="H38:H69" si="9">(E37+$Q$7*F37)*G34</f>
        <v>3991.3024353808232</v>
      </c>
      <c r="I38">
        <f t="shared" si="5"/>
        <v>10.559049067096398</v>
      </c>
    </row>
    <row r="39" spans="1:9" x14ac:dyDescent="0.25">
      <c r="A39">
        <f t="shared" si="0"/>
        <v>38</v>
      </c>
      <c r="B39" s="1"/>
      <c r="C39" t="s">
        <v>3</v>
      </c>
      <c r="D39" s="1">
        <v>4846</v>
      </c>
      <c r="E39">
        <f t="shared" si="7"/>
        <v>2932.7655532881013</v>
      </c>
      <c r="F39">
        <f t="shared" si="6"/>
        <v>9.2754332217467717</v>
      </c>
      <c r="G39">
        <f t="shared" si="8"/>
        <v>1.5641828877343102</v>
      </c>
      <c r="H39">
        <f t="shared" si="9"/>
        <v>4367.0772077590627</v>
      </c>
      <c r="I39">
        <f t="shared" si="5"/>
        <v>9.8828475493383667</v>
      </c>
    </row>
    <row r="40" spans="1:9" x14ac:dyDescent="0.25">
      <c r="A40">
        <f t="shared" si="0"/>
        <v>39</v>
      </c>
      <c r="C40" t="s">
        <v>4</v>
      </c>
      <c r="D40" s="1">
        <v>4869.5</v>
      </c>
      <c r="E40">
        <f t="shared" si="7"/>
        <v>2958.2307324125691</v>
      </c>
      <c r="F40">
        <f t="shared" si="6"/>
        <v>7.3191397981127846</v>
      </c>
      <c r="G40">
        <f t="shared" si="8"/>
        <v>1.582328715636365</v>
      </c>
      <c r="H40">
        <f t="shared" si="9"/>
        <v>4520.2285840266732</v>
      </c>
      <c r="I40">
        <f t="shared" si="5"/>
        <v>7.1726340686585237</v>
      </c>
    </row>
    <row r="41" spans="1:9" x14ac:dyDescent="0.25">
      <c r="A41">
        <f t="shared" si="0"/>
        <v>40</v>
      </c>
      <c r="B41" s="2"/>
      <c r="C41" t="s">
        <v>5</v>
      </c>
      <c r="D41" s="1">
        <v>4637</v>
      </c>
      <c r="E41">
        <f t="shared" si="7"/>
        <v>2982.9810076132189</v>
      </c>
      <c r="F41">
        <f t="shared" si="6"/>
        <v>6.706648591677042</v>
      </c>
      <c r="G41">
        <f t="shared" si="8"/>
        <v>1.4950598343635639</v>
      </c>
      <c r="H41">
        <f t="shared" si="9"/>
        <v>4308.7316502812519</v>
      </c>
      <c r="I41">
        <f t="shared" si="5"/>
        <v>7.0793260668265718</v>
      </c>
    </row>
    <row r="42" spans="1:9" x14ac:dyDescent="0.25">
      <c r="A42">
        <f t="shared" si="0"/>
        <v>41</v>
      </c>
      <c r="B42" s="1">
        <v>1989</v>
      </c>
      <c r="C42" s="1" t="s">
        <v>2</v>
      </c>
      <c r="D42" s="1">
        <v>4841</v>
      </c>
      <c r="E42">
        <f t="shared" si="7"/>
        <v>3019.8879403437377</v>
      </c>
      <c r="F42">
        <f t="shared" si="6"/>
        <v>8.9909822081062405</v>
      </c>
      <c r="G42">
        <f t="shared" si="8"/>
        <v>1.5124366606243806</v>
      </c>
      <c r="H42">
        <f t="shared" si="9"/>
        <v>4334.3133925061511</v>
      </c>
      <c r="I42">
        <f t="shared" si="5"/>
        <v>10.466569045524661</v>
      </c>
    </row>
    <row r="43" spans="1:9" x14ac:dyDescent="0.25">
      <c r="A43">
        <f t="shared" si="0"/>
        <v>42</v>
      </c>
      <c r="C43" t="s">
        <v>3</v>
      </c>
      <c r="D43" s="1">
        <v>5114.5</v>
      </c>
      <c r="E43">
        <f t="shared" si="7"/>
        <v>3047.3025427913853</v>
      </c>
      <c r="F43">
        <f t="shared" si="6"/>
        <v>7.6407562194750316</v>
      </c>
      <c r="G43">
        <f t="shared" si="8"/>
        <v>1.6098575792269016</v>
      </c>
      <c r="H43">
        <f t="shared" si="9"/>
        <v>4727.8761013150388</v>
      </c>
      <c r="I43">
        <f t="shared" si="5"/>
        <v>7.5593684365032976</v>
      </c>
    </row>
    <row r="44" spans="1:9" x14ac:dyDescent="0.25">
      <c r="A44">
        <f t="shared" si="0"/>
        <v>43</v>
      </c>
      <c r="B44" s="1"/>
      <c r="C44" t="s">
        <v>4</v>
      </c>
      <c r="D44" s="1">
        <v>5374.5</v>
      </c>
      <c r="E44">
        <f t="shared" si="7"/>
        <v>3084.2929091456526</v>
      </c>
      <c r="F44">
        <f t="shared" si="6"/>
        <v>9.2318547635274637</v>
      </c>
      <c r="G44">
        <f t="shared" si="8"/>
        <v>1.6464127409842799</v>
      </c>
      <c r="H44">
        <f t="shared" si="9"/>
        <v>4825.4613750830977</v>
      </c>
      <c r="I44">
        <f t="shared" si="5"/>
        <v>10.215622381931386</v>
      </c>
    </row>
    <row r="45" spans="1:9" x14ac:dyDescent="0.25">
      <c r="A45">
        <f t="shared" si="0"/>
        <v>44</v>
      </c>
      <c r="C45" t="s">
        <v>5</v>
      </c>
      <c r="D45" s="1">
        <v>5166.5</v>
      </c>
      <c r="E45">
        <f t="shared" si="7"/>
        <v>3123.927672496849</v>
      </c>
      <c r="F45">
        <f t="shared" si="6"/>
        <v>10.142597813485871</v>
      </c>
      <c r="G45">
        <f t="shared" si="8"/>
        <v>1.5585749042879118</v>
      </c>
      <c r="H45">
        <f t="shared" si="9"/>
        <v>4615.3430984521028</v>
      </c>
      <c r="I45">
        <f t="shared" si="5"/>
        <v>10.667897058896683</v>
      </c>
    </row>
    <row r="46" spans="1:9" x14ac:dyDescent="0.25">
      <c r="A46">
        <f t="shared" si="0"/>
        <v>45</v>
      </c>
      <c r="B46" s="2">
        <v>1990</v>
      </c>
      <c r="C46" s="1" t="s">
        <v>2</v>
      </c>
      <c r="D46" s="1">
        <v>5236.5</v>
      </c>
      <c r="E46">
        <f t="shared" si="7"/>
        <v>3160.5027818319754</v>
      </c>
      <c r="F46">
        <f t="shared" si="6"/>
        <v>9.7492453422618883</v>
      </c>
      <c r="G46">
        <f t="shared" si="8"/>
        <v>1.5702046498665743</v>
      </c>
      <c r="H46">
        <f t="shared" si="9"/>
        <v>4729.3447480533541</v>
      </c>
      <c r="I46">
        <f t="shared" si="5"/>
        <v>9.6850043339376661</v>
      </c>
    </row>
    <row r="47" spans="1:9" x14ac:dyDescent="0.25">
      <c r="A47">
        <f t="shared" si="0"/>
        <v>46</v>
      </c>
      <c r="B47" s="1"/>
      <c r="C47" t="s">
        <v>3</v>
      </c>
      <c r="D47" s="1">
        <v>5740.5</v>
      </c>
      <c r="E47">
        <f t="shared" si="7"/>
        <v>3203.6691384111682</v>
      </c>
      <c r="F47">
        <f t="shared" si="6"/>
        <v>10.97309019798141</v>
      </c>
      <c r="G47">
        <f t="shared" si="8"/>
        <v>1.6826552285475329</v>
      </c>
      <c r="H47">
        <f t="shared" si="9"/>
        <v>5092.6678264517077</v>
      </c>
      <c r="I47">
        <f t="shared" si="5"/>
        <v>11.285291761140883</v>
      </c>
    </row>
    <row r="48" spans="1:9" x14ac:dyDescent="0.25">
      <c r="A48">
        <f t="shared" si="0"/>
        <v>47</v>
      </c>
      <c r="C48" t="s">
        <v>4</v>
      </c>
      <c r="D48" s="1">
        <v>5992</v>
      </c>
      <c r="E48">
        <f t="shared" si="7"/>
        <v>3250.207720713468</v>
      </c>
      <c r="F48">
        <f t="shared" si="6"/>
        <v>11.9412581079755</v>
      </c>
      <c r="G48">
        <f t="shared" si="8"/>
        <v>1.7252774355313967</v>
      </c>
      <c r="H48">
        <f t="shared" si="9"/>
        <v>5279.9815580312552</v>
      </c>
      <c r="I48">
        <f t="shared" si="5"/>
        <v>11.882817789865566</v>
      </c>
    </row>
    <row r="49" spans="1:9" x14ac:dyDescent="0.25">
      <c r="A49">
        <f t="shared" si="0"/>
        <v>48</v>
      </c>
      <c r="B49" s="1"/>
      <c r="C49" t="s">
        <v>5</v>
      </c>
      <c r="D49" s="1">
        <v>5842</v>
      </c>
      <c r="E49">
        <f t="shared" si="7"/>
        <v>3303.2406832341335</v>
      </c>
      <c r="F49">
        <f t="shared" si="6"/>
        <v>13.472494450047217</v>
      </c>
      <c r="G49">
        <f t="shared" si="8"/>
        <v>1.6425714440264918</v>
      </c>
      <c r="H49">
        <f t="shared" si="9"/>
        <v>5071.2755907906394</v>
      </c>
      <c r="I49">
        <f t="shared" si="5"/>
        <v>13.192817685884297</v>
      </c>
    </row>
    <row r="50" spans="1:9" x14ac:dyDescent="0.25">
      <c r="A50">
        <f t="shared" si="0"/>
        <v>49</v>
      </c>
      <c r="B50">
        <v>1991</v>
      </c>
      <c r="C50" s="1" t="s">
        <v>2</v>
      </c>
      <c r="D50" s="1">
        <v>5844.5</v>
      </c>
      <c r="E50">
        <f t="shared" si="7"/>
        <v>3348.7668169060175</v>
      </c>
      <c r="F50">
        <f t="shared" si="6"/>
        <v>12.338625402388143</v>
      </c>
      <c r="G50">
        <f t="shared" si="8"/>
        <v>1.6402305196662437</v>
      </c>
      <c r="H50">
        <f t="shared" si="9"/>
        <v>5193.1102524719063</v>
      </c>
      <c r="I50">
        <f t="shared" si="5"/>
        <v>11.145346009549041</v>
      </c>
    </row>
    <row r="51" spans="1:9" x14ac:dyDescent="0.25">
      <c r="A51">
        <f t="shared" si="0"/>
        <v>50</v>
      </c>
      <c r="B51" s="2"/>
      <c r="C51" t="s">
        <v>3</v>
      </c>
      <c r="D51" s="1">
        <v>6384.5</v>
      </c>
      <c r="E51">
        <f t="shared" si="7"/>
        <v>3396.6516393314319</v>
      </c>
      <c r="F51">
        <f t="shared" si="6"/>
        <v>12.538234581656017</v>
      </c>
      <c r="G51">
        <f t="shared" si="8"/>
        <v>1.7614512230235655</v>
      </c>
      <c r="H51">
        <f t="shared" si="9"/>
        <v>5641.0484894173151</v>
      </c>
      <c r="I51">
        <f t="shared" si="5"/>
        <v>11.644631695241365</v>
      </c>
    </row>
    <row r="52" spans="1:9" x14ac:dyDescent="0.25">
      <c r="A52">
        <f t="shared" si="0"/>
        <v>51</v>
      </c>
      <c r="B52" s="1"/>
      <c r="C52" t="s">
        <v>4</v>
      </c>
      <c r="D52" s="1">
        <v>6487</v>
      </c>
      <c r="E52">
        <f t="shared" si="7"/>
        <v>3436.3692972479134</v>
      </c>
      <c r="F52">
        <f t="shared" si="6"/>
        <v>10.952707882893762</v>
      </c>
      <c r="G52">
        <f t="shared" si="8"/>
        <v>1.7902657465086165</v>
      </c>
      <c r="H52">
        <f t="shared" si="9"/>
        <v>5866.6560096607864</v>
      </c>
      <c r="I52">
        <f t="shared" si="5"/>
        <v>9.5628794564392425</v>
      </c>
    </row>
    <row r="53" spans="1:9" x14ac:dyDescent="0.25">
      <c r="A53">
        <f t="shared" si="0"/>
        <v>52</v>
      </c>
      <c r="C53" t="s">
        <v>5</v>
      </c>
      <c r="D53" s="1">
        <v>6372</v>
      </c>
      <c r="E53">
        <f t="shared" si="7"/>
        <v>3483.6179303641316</v>
      </c>
      <c r="F53">
        <f t="shared" si="6"/>
        <v>12.078376515138126</v>
      </c>
      <c r="G53">
        <f t="shared" si="8"/>
        <v>1.7171960071877312</v>
      </c>
      <c r="H53">
        <f t="shared" si="9"/>
        <v>5649.8792603497677</v>
      </c>
      <c r="I53">
        <f t="shared" si="5"/>
        <v>11.332717194761964</v>
      </c>
    </row>
    <row r="54" spans="1:9" x14ac:dyDescent="0.25">
      <c r="A54">
        <f t="shared" si="0"/>
        <v>53</v>
      </c>
      <c r="B54" s="1">
        <v>1992</v>
      </c>
      <c r="C54" s="1" t="s">
        <v>2</v>
      </c>
      <c r="D54" s="1">
        <v>6583.5</v>
      </c>
      <c r="E54">
        <f t="shared" si="7"/>
        <v>3539.8938080240614</v>
      </c>
      <c r="F54">
        <f t="shared" si="6"/>
        <v>14.153985895619119</v>
      </c>
      <c r="G54">
        <f t="shared" si="8"/>
        <v>1.7280589328168894</v>
      </c>
      <c r="H54">
        <f t="shared" si="9"/>
        <v>5719.8798447762492</v>
      </c>
      <c r="I54">
        <f t="shared" si="5"/>
        <v>13.117948738873711</v>
      </c>
    </row>
    <row r="55" spans="1:9" x14ac:dyDescent="0.25">
      <c r="A55">
        <f t="shared" si="0"/>
        <v>54</v>
      </c>
      <c r="C55" t="s">
        <v>3</v>
      </c>
      <c r="D55" s="1">
        <v>6990</v>
      </c>
      <c r="E55">
        <f t="shared" si="7"/>
        <v>3586.5578832086749</v>
      </c>
      <c r="F55">
        <f t="shared" si="6"/>
        <v>12.729771651871282</v>
      </c>
      <c r="G55">
        <f t="shared" si="8"/>
        <v>1.8364482817160259</v>
      </c>
      <c r="H55">
        <f t="shared" si="9"/>
        <v>6242.8297442474777</v>
      </c>
      <c r="I55">
        <f t="shared" si="5"/>
        <v>10.689130983584009</v>
      </c>
    </row>
    <row r="56" spans="1:9" x14ac:dyDescent="0.25">
      <c r="A56">
        <f t="shared" si="0"/>
        <v>55</v>
      </c>
      <c r="B56" s="2"/>
      <c r="C56" t="s">
        <v>4</v>
      </c>
      <c r="D56" s="1">
        <v>6874</v>
      </c>
      <c r="E56">
        <f t="shared" si="7"/>
        <v>3615.3044754410071</v>
      </c>
      <c r="F56">
        <f t="shared" si="6"/>
        <v>8.8044636429155485</v>
      </c>
      <c r="G56">
        <f t="shared" si="8"/>
        <v>1.8347039659888356</v>
      </c>
      <c r="H56">
        <f t="shared" si="9"/>
        <v>6427.728628423708</v>
      </c>
      <c r="I56">
        <f t="shared" si="5"/>
        <v>6.4921642650027929</v>
      </c>
    </row>
    <row r="57" spans="1:9" x14ac:dyDescent="0.25">
      <c r="A57">
        <f t="shared" si="0"/>
        <v>56</v>
      </c>
      <c r="B57" s="1"/>
      <c r="C57" t="s">
        <v>5</v>
      </c>
      <c r="D57" s="1">
        <v>6710</v>
      </c>
      <c r="E57">
        <f t="shared" si="7"/>
        <v>3646.9045292629739</v>
      </c>
      <c r="F57">
        <f t="shared" si="6"/>
        <v>8.4330820386931045</v>
      </c>
      <c r="G57">
        <f t="shared" si="8"/>
        <v>1.7662842243498313</v>
      </c>
      <c r="H57">
        <f t="shared" si="9"/>
        <v>6212.7221069391453</v>
      </c>
      <c r="I57">
        <f t="shared" si="5"/>
        <v>7.4109969159590863</v>
      </c>
    </row>
    <row r="58" spans="1:9" x14ac:dyDescent="0.25">
      <c r="A58">
        <f t="shared" si="0"/>
        <v>57</v>
      </c>
      <c r="B58">
        <v>1993</v>
      </c>
      <c r="C58" s="1" t="s">
        <v>2</v>
      </c>
      <c r="D58" s="1">
        <v>6924</v>
      </c>
      <c r="E58">
        <f t="shared" si="7"/>
        <v>3685.1717878580716</v>
      </c>
      <c r="F58">
        <f t="shared" si="6"/>
        <v>9.6773914083058852</v>
      </c>
      <c r="G58">
        <f t="shared" si="8"/>
        <v>1.7883878406695271</v>
      </c>
      <c r="H58">
        <f t="shared" si="9"/>
        <v>6306.4378077476977</v>
      </c>
      <c r="I58">
        <f t="shared" si="5"/>
        <v>8.9191535565035007</v>
      </c>
    </row>
    <row r="59" spans="1:9" x14ac:dyDescent="0.25">
      <c r="A59">
        <f t="shared" si="0"/>
        <v>58</v>
      </c>
      <c r="B59" s="1"/>
      <c r="C59" t="s">
        <v>3</v>
      </c>
      <c r="D59" s="1">
        <v>7428.5</v>
      </c>
      <c r="E59">
        <f t="shared" si="7"/>
        <v>3723.7711367882875</v>
      </c>
      <c r="F59">
        <f t="shared" si="6"/>
        <v>10.042443724036595</v>
      </c>
      <c r="G59">
        <f t="shared" si="8"/>
        <v>1.8998234863318793</v>
      </c>
      <c r="H59">
        <f t="shared" si="9"/>
        <v>6772.959006287314</v>
      </c>
      <c r="I59">
        <f t="shared" si="5"/>
        <v>8.8246751526241649</v>
      </c>
    </row>
    <row r="60" spans="1:9" x14ac:dyDescent="0.25">
      <c r="A60">
        <f t="shared" si="0"/>
        <v>59</v>
      </c>
      <c r="C60" t="s">
        <v>4</v>
      </c>
      <c r="D60" s="1">
        <v>7415.5</v>
      </c>
      <c r="E60">
        <f t="shared" si="7"/>
        <v>3758.2851291939237</v>
      </c>
      <c r="F60">
        <f t="shared" si="6"/>
        <v>9.3129849748960112</v>
      </c>
      <c r="G60">
        <f t="shared" si="8"/>
        <v>1.8900653183365335</v>
      </c>
      <c r="H60">
        <f t="shared" si="9"/>
        <v>6837.5451464988391</v>
      </c>
      <c r="I60">
        <f t="shared" si="5"/>
        <v>7.7938757130491654</v>
      </c>
    </row>
    <row r="61" spans="1:9" x14ac:dyDescent="0.25">
      <c r="A61">
        <f t="shared" si="0"/>
        <v>60</v>
      </c>
      <c r="B61" s="1"/>
      <c r="C61" s="1" t="s">
        <v>5</v>
      </c>
      <c r="D61" s="1">
        <v>7228.5</v>
      </c>
      <c r="E61">
        <f t="shared" si="7"/>
        <v>3794.2200924768185</v>
      </c>
      <c r="F61">
        <f t="shared" si="6"/>
        <v>9.4221090505540115</v>
      </c>
      <c r="G61">
        <f t="shared" si="8"/>
        <v>1.8218243769088918</v>
      </c>
      <c r="H61">
        <f t="shared" si="9"/>
        <v>6643.1345478366247</v>
      </c>
      <c r="I61">
        <f t="shared" si="5"/>
        <v>8.098021057804182</v>
      </c>
    </row>
    <row r="62" spans="1:9" x14ac:dyDescent="0.25">
      <c r="A62">
        <f t="shared" si="0"/>
        <v>61</v>
      </c>
      <c r="B62">
        <v>1994</v>
      </c>
      <c r="C62" s="1" t="s">
        <v>2</v>
      </c>
      <c r="D62" s="1">
        <v>6734</v>
      </c>
      <c r="E62">
        <f t="shared" si="7"/>
        <v>3793.8823000879647</v>
      </c>
      <c r="F62">
        <f t="shared" si="6"/>
        <v>2.1937476943622003</v>
      </c>
      <c r="G62">
        <f t="shared" si="8"/>
        <v>1.7830178296486294</v>
      </c>
      <c r="H62">
        <f t="shared" si="9"/>
        <v>6790.5921937873927</v>
      </c>
      <c r="I62">
        <f t="shared" si="5"/>
        <v>0.84039491813769995</v>
      </c>
    </row>
    <row r="63" spans="1:9" x14ac:dyDescent="0.25">
      <c r="A63">
        <f t="shared" si="0"/>
        <v>62</v>
      </c>
      <c r="C63" t="s">
        <v>3</v>
      </c>
      <c r="D63" s="1">
        <v>7158.5</v>
      </c>
      <c r="E63">
        <f t="shared" si="7"/>
        <v>3791.8845451281845</v>
      </c>
      <c r="F63">
        <f t="shared" si="6"/>
        <v>0.12694845469088895</v>
      </c>
      <c r="G63">
        <f t="shared" si="8"/>
        <v>1.8950331172420034</v>
      </c>
      <c r="H63">
        <f t="shared" si="9"/>
        <v>7208.957018103777</v>
      </c>
      <c r="I63">
        <f t="shared" si="5"/>
        <v>0.70485462183106862</v>
      </c>
    </row>
    <row r="64" spans="1:9" x14ac:dyDescent="0.25">
      <c r="A64">
        <f t="shared" si="0"/>
        <v>63</v>
      </c>
      <c r="C64" t="s">
        <v>4</v>
      </c>
      <c r="D64" s="1">
        <v>7192</v>
      </c>
      <c r="E64">
        <f t="shared" si="7"/>
        <v>3793.2463166087819</v>
      </c>
      <c r="F64">
        <f t="shared" si="6"/>
        <v>0.30282192524527868</v>
      </c>
      <c r="G64">
        <f t="shared" si="8"/>
        <v>1.892439716536972</v>
      </c>
      <c r="H64">
        <f t="shared" si="9"/>
        <v>7166.9814521445114</v>
      </c>
      <c r="I64">
        <f t="shared" si="5"/>
        <v>0.34786634949233286</v>
      </c>
    </row>
    <row r="65" spans="1:9" x14ac:dyDescent="0.25">
      <c r="A65">
        <f t="shared" si="0"/>
        <v>64</v>
      </c>
      <c r="C65" s="1" t="s">
        <v>5</v>
      </c>
      <c r="D65" s="1">
        <v>7031</v>
      </c>
      <c r="E65">
        <f t="shared" si="7"/>
        <v>3799.9352682395238</v>
      </c>
      <c r="F65">
        <f t="shared" si="6"/>
        <v>1.410467588207255</v>
      </c>
      <c r="G65">
        <f t="shared" si="8"/>
        <v>1.8332124969697396</v>
      </c>
      <c r="H65">
        <f t="shared" si="9"/>
        <v>6910.7941137273256</v>
      </c>
      <c r="I65">
        <f t="shared" si="5"/>
        <v>1.7096556147443385</v>
      </c>
    </row>
    <row r="66" spans="1:9" x14ac:dyDescent="0.25">
      <c r="A66">
        <f t="shared" si="0"/>
        <v>65</v>
      </c>
      <c r="B66">
        <v>1995</v>
      </c>
      <c r="C66" s="1" t="s">
        <v>2</v>
      </c>
      <c r="D66" s="1">
        <v>7186</v>
      </c>
      <c r="E66">
        <f t="shared" si="7"/>
        <v>3823.3471409753629</v>
      </c>
      <c r="F66">
        <f t="shared" si="6"/>
        <v>5.0208867683375606</v>
      </c>
      <c r="G66">
        <f t="shared" si="8"/>
        <v>1.8216126906541836</v>
      </c>
      <c r="H66">
        <f t="shared" si="9"/>
        <v>6776.106801439093</v>
      </c>
      <c r="I66">
        <f t="shared" si="5"/>
        <v>5.7040523039369182</v>
      </c>
    </row>
    <row r="67" spans="1:9" x14ac:dyDescent="0.25">
      <c r="A67">
        <f t="shared" si="0"/>
        <v>66</v>
      </c>
      <c r="C67" t="s">
        <v>3</v>
      </c>
      <c r="D67" s="1">
        <v>7164.5</v>
      </c>
      <c r="E67">
        <f t="shared" si="7"/>
        <v>3820.4353377853186</v>
      </c>
      <c r="F67">
        <f t="shared" si="6"/>
        <v>0.62265218639214681</v>
      </c>
      <c r="G67">
        <f t="shared" si="8"/>
        <v>1.8871438082263978</v>
      </c>
      <c r="H67">
        <f t="shared" si="9"/>
        <v>7248.2238748720201</v>
      </c>
      <c r="I67">
        <f t="shared" si="5"/>
        <v>1.1685934101754503</v>
      </c>
    </row>
    <row r="68" spans="1:9" x14ac:dyDescent="0.25">
      <c r="A68">
        <f t="shared" ref="A68" si="10">A67+1</f>
        <v>67</v>
      </c>
      <c r="C68" t="s">
        <v>4</v>
      </c>
      <c r="D68" s="1">
        <v>7370</v>
      </c>
      <c r="E68">
        <f t="shared" si="7"/>
        <v>3828.0042937063586</v>
      </c>
      <c r="F68">
        <f t="shared" ref="F68:F99" si="11">$Q$6*(E68-E67)+(1-$Q$6)*$Q$7*F67</f>
        <v>1.6632277089421181</v>
      </c>
      <c r="G68">
        <f t="shared" si="8"/>
        <v>1.9055779086463951</v>
      </c>
      <c r="H68">
        <f t="shared" si="9"/>
        <v>7230.2970672044139</v>
      </c>
      <c r="I68">
        <f t="shared" si="5"/>
        <v>1.8955621817582917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E97A-2C98-446E-B8A5-02D1B2E8812C}">
  <dimension ref="A1:O23"/>
  <sheetViews>
    <sheetView tabSelected="1" workbookViewId="0">
      <selection activeCell="E11" sqref="E11"/>
    </sheetView>
  </sheetViews>
  <sheetFormatPr defaultRowHeight="15" x14ac:dyDescent="0.25"/>
  <cols>
    <col min="4" max="4" width="17.85546875" customWidth="1"/>
    <col min="5" max="5" width="19.140625" customWidth="1"/>
    <col min="6" max="6" width="10.28515625" customWidth="1"/>
    <col min="9" max="9" width="17.7109375" customWidth="1"/>
    <col min="10" max="10" width="12.28515625" customWidth="1"/>
    <col min="11" max="11" width="11.5703125" customWidth="1"/>
    <col min="12" max="12" width="11.42578125" customWidth="1"/>
  </cols>
  <sheetData>
    <row r="1" spans="1:15" x14ac:dyDescent="0.25">
      <c r="A1" t="s">
        <v>17</v>
      </c>
      <c r="B1" t="s">
        <v>0</v>
      </c>
      <c r="C1" t="s">
        <v>1</v>
      </c>
      <c r="D1" t="s">
        <v>6</v>
      </c>
      <c r="E1" s="10" t="s">
        <v>100</v>
      </c>
      <c r="F1" s="10" t="s">
        <v>99</v>
      </c>
      <c r="G1" s="10" t="s">
        <v>95</v>
      </c>
      <c r="H1" s="17" t="s">
        <v>96</v>
      </c>
      <c r="I1" s="17" t="s">
        <v>101</v>
      </c>
      <c r="J1" s="17" t="s">
        <v>102</v>
      </c>
      <c r="K1" s="17" t="s">
        <v>97</v>
      </c>
      <c r="L1" s="17" t="s">
        <v>98</v>
      </c>
    </row>
    <row r="2" spans="1:15" x14ac:dyDescent="0.25">
      <c r="A2">
        <v>68</v>
      </c>
      <c r="C2" s="1" t="s">
        <v>5</v>
      </c>
      <c r="D2" s="1">
        <v>7171</v>
      </c>
      <c r="E2">
        <f>$M$11+A2*$N$11+$O$11*A2*A2</f>
        <v>7832.5032000000001</v>
      </c>
      <c r="F2">
        <f>($M$18+$N$16*$N$18)*M20</f>
        <v>7020.594359497657</v>
      </c>
      <c r="G2" s="24">
        <v>7234.4</v>
      </c>
      <c r="H2" s="1">
        <v>7031</v>
      </c>
      <c r="I2">
        <f>100*ABS(E2-D2)/D2</f>
        <v>9.2246994840329108</v>
      </c>
      <c r="J2">
        <f>100*ABS(F2-D2)/D2</f>
        <v>2.0974151513365356</v>
      </c>
      <c r="K2">
        <f>100*ABS(D2-G2)/D2</f>
        <v>0.8841165806721466</v>
      </c>
      <c r="L2">
        <f>100*ABS(D2-H2)/D2</f>
        <v>1.9523079068470228</v>
      </c>
    </row>
    <row r="3" spans="1:15" x14ac:dyDescent="0.25">
      <c r="A3">
        <v>69</v>
      </c>
      <c r="B3">
        <v>1996</v>
      </c>
      <c r="C3" s="1" t="s">
        <v>2</v>
      </c>
      <c r="D3" s="1">
        <v>7547.5</v>
      </c>
      <c r="E3">
        <f t="shared" ref="E3:E5" si="0">$M$11+A3*$N$11+$O$11*A3*A3</f>
        <v>7937.1557999999995</v>
      </c>
      <c r="F3">
        <f>(M18+2*N18)*M21</f>
        <v>6979.2007146983206</v>
      </c>
      <c r="G3" s="25">
        <v>7298.2</v>
      </c>
      <c r="H3" s="1">
        <v>7186</v>
      </c>
      <c r="I3">
        <f t="shared" ref="I3:I5" si="1">100*ABS(E3-D3)/D3</f>
        <v>5.1627134812851878</v>
      </c>
      <c r="J3">
        <f t="shared" ref="J3:J5" si="2">100*ABS(F3-D3)/D3</f>
        <v>7.529636108667499</v>
      </c>
      <c r="K3">
        <f t="shared" ref="K3:K5" si="3">100*ABS(D3-G3)/D3</f>
        <v>3.3030804902285551</v>
      </c>
      <c r="L3">
        <f t="shared" ref="L3:L5" si="4">100*ABS(D3-H3)/D3</f>
        <v>4.789665452136469</v>
      </c>
    </row>
    <row r="4" spans="1:15" x14ac:dyDescent="0.25">
      <c r="A4">
        <v>70</v>
      </c>
      <c r="C4" t="s">
        <v>3</v>
      </c>
      <c r="D4" s="1">
        <v>7937</v>
      </c>
      <c r="E4">
        <f t="shared" si="0"/>
        <v>8042.130000000001</v>
      </c>
      <c r="F4">
        <f>(M18+3*N18)*M22</f>
        <v>7233.4108503498219</v>
      </c>
      <c r="G4" s="25">
        <v>7608.9</v>
      </c>
      <c r="H4" s="1">
        <v>7164.5</v>
      </c>
      <c r="I4">
        <f t="shared" si="1"/>
        <v>1.3245558775356057</v>
      </c>
      <c r="J4">
        <f t="shared" si="2"/>
        <v>8.8646736758243438</v>
      </c>
      <c r="K4">
        <f t="shared" si="3"/>
        <v>4.1338037041703464</v>
      </c>
      <c r="L4">
        <f t="shared" si="4"/>
        <v>9.7328965604132538</v>
      </c>
    </row>
    <row r="5" spans="1:15" x14ac:dyDescent="0.25">
      <c r="A5">
        <v>71</v>
      </c>
      <c r="C5" t="s">
        <v>4</v>
      </c>
      <c r="D5" s="1">
        <v>8051</v>
      </c>
      <c r="E5">
        <f t="shared" si="0"/>
        <v>8147.4258000000009</v>
      </c>
      <c r="F5">
        <f>(M18+4*N18)*M23</f>
        <v>7307.2380562072185</v>
      </c>
      <c r="G5" s="25">
        <v>7739.7</v>
      </c>
      <c r="H5" s="1">
        <v>7370</v>
      </c>
      <c r="I5">
        <f t="shared" si="1"/>
        <v>1.1976872438206545</v>
      </c>
      <c r="J5">
        <f t="shared" si="2"/>
        <v>9.2381312109400273</v>
      </c>
      <c r="K5">
        <f t="shared" si="3"/>
        <v>3.8666004223077901</v>
      </c>
      <c r="L5">
        <f t="shared" si="4"/>
        <v>8.4585765743385917</v>
      </c>
    </row>
    <row r="6" spans="1:15" x14ac:dyDescent="0.25">
      <c r="D6" s="1"/>
    </row>
    <row r="7" spans="1:15" ht="15.75" x14ac:dyDescent="0.25">
      <c r="H7" s="3" t="s">
        <v>71</v>
      </c>
      <c r="I7" s="3">
        <f>AVERAGE(I2:I5)</f>
        <v>4.22741402166859</v>
      </c>
      <c r="J7" s="3">
        <f>AVERAGE(J2:J5)</f>
        <v>6.9324640366921013</v>
      </c>
      <c r="K7" s="3">
        <f>AVERAGE(K2:K5)</f>
        <v>3.0469002993447099</v>
      </c>
      <c r="L7" s="3">
        <f>AVERAGE(L2:L5)</f>
        <v>6.2333616234338347</v>
      </c>
    </row>
    <row r="9" spans="1:15" x14ac:dyDescent="0.25">
      <c r="M9" t="s">
        <v>100</v>
      </c>
    </row>
    <row r="10" spans="1:15" x14ac:dyDescent="0.25">
      <c r="M10" s="14" t="s">
        <v>48</v>
      </c>
      <c r="N10" s="14" t="s">
        <v>49</v>
      </c>
      <c r="O10" s="14" t="s">
        <v>51</v>
      </c>
    </row>
    <row r="11" spans="1:15" x14ac:dyDescent="0.25">
      <c r="M11" s="14">
        <v>1470.6</v>
      </c>
      <c r="N11" s="14">
        <v>82.623000000000005</v>
      </c>
      <c r="O11" s="14">
        <v>0.1608</v>
      </c>
    </row>
    <row r="13" spans="1:15" x14ac:dyDescent="0.25">
      <c r="M13" t="s">
        <v>99</v>
      </c>
    </row>
    <row r="14" spans="1:15" x14ac:dyDescent="0.25">
      <c r="M14" s="7" t="s">
        <v>56</v>
      </c>
      <c r="N14" s="7">
        <v>0.8</v>
      </c>
    </row>
    <row r="15" spans="1:15" x14ac:dyDescent="0.25">
      <c r="M15" s="7" t="s">
        <v>90</v>
      </c>
      <c r="N15" s="7">
        <v>0.4</v>
      </c>
    </row>
    <row r="16" spans="1:15" x14ac:dyDescent="0.25">
      <c r="M16" s="7" t="s">
        <v>86</v>
      </c>
      <c r="N16" s="7">
        <v>1</v>
      </c>
    </row>
    <row r="17" spans="13:14" x14ac:dyDescent="0.25">
      <c r="M17" s="7" t="s">
        <v>85</v>
      </c>
      <c r="N17" s="7">
        <v>0.1</v>
      </c>
    </row>
    <row r="18" spans="13:14" x14ac:dyDescent="0.25">
      <c r="M18">
        <v>3828.0042937063586</v>
      </c>
      <c r="N18">
        <v>1.6632277089421181</v>
      </c>
    </row>
    <row r="20" spans="13:14" x14ac:dyDescent="0.25">
      <c r="M20">
        <v>1.8332124969697396</v>
      </c>
    </row>
    <row r="21" spans="13:14" x14ac:dyDescent="0.25">
      <c r="M21">
        <v>1.8216126906541836</v>
      </c>
    </row>
    <row r="22" spans="13:14" x14ac:dyDescent="0.25">
      <c r="M22">
        <v>1.8871438082263978</v>
      </c>
    </row>
    <row r="23" spans="13:14" x14ac:dyDescent="0.25">
      <c r="M23">
        <v>1.9055779086463951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</vt:lpstr>
      <vt:lpstr>T2</vt:lpstr>
      <vt:lpstr>T3</vt:lpstr>
      <vt:lpstr>T4</vt:lpstr>
      <vt:lpstr>T5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2019-04-11T01:32:37Z</dcterms:modified>
</cp:coreProperties>
</file>