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fDS\Desktop\"/>
    </mc:Choice>
  </mc:AlternateContent>
  <xr:revisionPtr revIDLastSave="0" documentId="8_{E3FFE2C9-39CA-441A-8B67-44AFFB4C1E53}" xr6:coauthVersionLast="41" xr6:coauthVersionMax="41" xr10:uidLastSave="{00000000-0000-0000-0000-000000000000}"/>
  <bookViews>
    <workbookView xWindow="-120" yWindow="-120" windowWidth="20730" windowHeight="11160"/>
  </bookViews>
  <sheets>
    <sheet name="Feuil1" sheetId="1" r:id="rId1"/>
  </sheets>
  <calcPr calcId="191029"/>
</workbook>
</file>

<file path=xl/calcChain.xml><?xml version="1.0" encoding="utf-8"?>
<calcChain xmlns="http://schemas.openxmlformats.org/spreadsheetml/2006/main">
  <c r="D6" i="1" l="1"/>
  <c r="D7" i="1"/>
  <c r="D8" i="1"/>
  <c r="D19" i="1" s="1"/>
  <c r="D9" i="1"/>
  <c r="D10" i="1"/>
  <c r="D11" i="1"/>
  <c r="D12" i="1"/>
  <c r="D5" i="1"/>
  <c r="D18" i="1" s="1"/>
  <c r="C22" i="1"/>
  <c r="D22" i="1" s="1"/>
  <c r="E22" i="1" s="1"/>
  <c r="C20" i="1"/>
  <c r="C19" i="1"/>
  <c r="C18" i="1"/>
  <c r="I6" i="1"/>
  <c r="I7" i="1"/>
  <c r="I8" i="1"/>
  <c r="I9" i="1"/>
  <c r="I10" i="1"/>
  <c r="I11" i="1"/>
  <c r="I12" i="1"/>
  <c r="I5" i="1"/>
  <c r="A14" i="1"/>
  <c r="E6" i="1"/>
  <c r="E7" i="1"/>
  <c r="E8" i="1"/>
  <c r="E9" i="1"/>
  <c r="E10" i="1"/>
  <c r="E11" i="1"/>
  <c r="E12" i="1"/>
  <c r="E5" i="1"/>
  <c r="A13" i="1"/>
  <c r="E20" i="1" l="1"/>
  <c r="D20" i="1"/>
  <c r="E19" i="1"/>
  <c r="E13" i="1"/>
  <c r="K9" i="1" s="1"/>
  <c r="C23" i="1"/>
  <c r="C24" i="1" s="1"/>
  <c r="C25" i="1" s="1"/>
  <c r="I13" i="1"/>
  <c r="D23" i="1"/>
  <c r="D24" i="1" s="1"/>
  <c r="D25" i="1" s="1"/>
  <c r="E18" i="1"/>
  <c r="F35" i="1" l="1"/>
  <c r="J35" i="1" s="1"/>
  <c r="D26" i="1"/>
  <c r="F33" i="1" s="1"/>
  <c r="J33" i="1" s="1"/>
  <c r="C26" i="1"/>
  <c r="E37" i="1" s="1"/>
  <c r="I37" i="1" s="1"/>
  <c r="E34" i="1"/>
  <c r="I34" i="1" s="1"/>
  <c r="M12" i="1"/>
  <c r="M8" i="1"/>
  <c r="M9" i="1"/>
  <c r="K12" i="1"/>
  <c r="K7" i="1"/>
  <c r="K11" i="1"/>
  <c r="M6" i="1"/>
  <c r="M11" i="1"/>
  <c r="K8" i="1"/>
  <c r="K5" i="1"/>
  <c r="E23" i="1"/>
  <c r="E24" i="1" s="1"/>
  <c r="E25" i="1" s="1"/>
  <c r="M5" i="1"/>
  <c r="M10" i="1"/>
  <c r="K6" i="1"/>
  <c r="K10" i="1"/>
  <c r="M7" i="1"/>
  <c r="E39" i="1"/>
  <c r="I39" i="1" s="1"/>
  <c r="E33" i="1"/>
  <c r="I33" i="1" s="1"/>
  <c r="E36" i="1"/>
  <c r="I36" i="1" s="1"/>
  <c r="E38" i="1"/>
  <c r="I38" i="1" s="1"/>
  <c r="E35" i="1"/>
  <c r="I35" i="1" s="1"/>
  <c r="F38" i="1" l="1"/>
  <c r="J38" i="1" s="1"/>
  <c r="K13" i="1"/>
  <c r="P5" i="1" s="1"/>
  <c r="P6" i="1" s="1"/>
  <c r="F36" i="1"/>
  <c r="J36" i="1" s="1"/>
  <c r="E32" i="1"/>
  <c r="I32" i="1" s="1"/>
  <c r="I41" i="1" s="1"/>
  <c r="F32" i="1"/>
  <c r="J32" i="1" s="1"/>
  <c r="F39" i="1"/>
  <c r="J39" i="1" s="1"/>
  <c r="D33" i="1"/>
  <c r="H33" i="1" s="1"/>
  <c r="D37" i="1"/>
  <c r="H37" i="1" s="1"/>
  <c r="D35" i="1"/>
  <c r="H35" i="1" s="1"/>
  <c r="D39" i="1"/>
  <c r="H39" i="1" s="1"/>
  <c r="D36" i="1"/>
  <c r="H36" i="1" s="1"/>
  <c r="D32" i="1"/>
  <c r="H32" i="1" s="1"/>
  <c r="D34" i="1"/>
  <c r="H34" i="1" s="1"/>
  <c r="D38" i="1"/>
  <c r="H38" i="1" s="1"/>
  <c r="F37" i="1"/>
  <c r="J37" i="1" s="1"/>
  <c r="M13" i="1"/>
  <c r="Q5" i="1" s="1"/>
  <c r="Q6" i="1" s="1"/>
  <c r="E26" i="1"/>
  <c r="G33" i="1" s="1"/>
  <c r="K33" i="1" s="1"/>
  <c r="F34" i="1"/>
  <c r="J34" i="1" s="1"/>
  <c r="J41" i="1" s="1"/>
  <c r="G35" i="1" l="1"/>
  <c r="K35" i="1" s="1"/>
  <c r="G32" i="1"/>
  <c r="K32" i="1" s="1"/>
  <c r="G38" i="1"/>
  <c r="K38" i="1" s="1"/>
  <c r="G36" i="1"/>
  <c r="K36" i="1" s="1"/>
  <c r="G37" i="1"/>
  <c r="K37" i="1" s="1"/>
  <c r="G34" i="1"/>
  <c r="K34" i="1" s="1"/>
  <c r="H41" i="1"/>
  <c r="G39" i="1"/>
  <c r="K39" i="1" s="1"/>
  <c r="K41" i="1" s="1"/>
</calcChain>
</file>

<file path=xl/sharedStrings.xml><?xml version="1.0" encoding="utf-8"?>
<sst xmlns="http://schemas.openxmlformats.org/spreadsheetml/2006/main" count="81" uniqueCount="34">
  <si>
    <t>Belgique</t>
  </si>
  <si>
    <t>RFA</t>
  </si>
  <si>
    <t>t</t>
  </si>
  <si>
    <t>Année</t>
  </si>
  <si>
    <t>y</t>
  </si>
  <si>
    <t>1/y</t>
  </si>
  <si>
    <t>ln(y)</t>
  </si>
  <si>
    <t>Mediane</t>
  </si>
  <si>
    <t>Moyenne</t>
  </si>
  <si>
    <t>I</t>
  </si>
  <si>
    <t>II</t>
  </si>
  <si>
    <t>III</t>
  </si>
  <si>
    <t>∆</t>
  </si>
  <si>
    <t>ln(β)</t>
  </si>
  <si>
    <t>β</t>
  </si>
  <si>
    <t>α</t>
  </si>
  <si>
    <t>γ</t>
  </si>
  <si>
    <t>Exp M.C</t>
  </si>
  <si>
    <t>Exp modif</t>
  </si>
  <si>
    <t>Logistique</t>
  </si>
  <si>
    <t>Gompertz</t>
  </si>
  <si>
    <t>y-ExpM.C</t>
  </si>
  <si>
    <t>y-Expmodif</t>
  </si>
  <si>
    <t>y-logistique</t>
  </si>
  <si>
    <t>y-Gompertz</t>
  </si>
  <si>
    <t>MAPE</t>
  </si>
  <si>
    <t>cov</t>
  </si>
  <si>
    <t>var</t>
  </si>
  <si>
    <t>a1</t>
  </si>
  <si>
    <t>a0</t>
  </si>
  <si>
    <t>On va effectuer une etude de tendance des deux series suivantes representant le PIB annuel en Belgique (à gauche) et en Allemagne (RFA à droite).</t>
  </si>
  <si>
    <t>Calcul du modele lineaire</t>
  </si>
  <si>
    <t>Premièrement nous allons calculer le modèle exponentielle: ab^t (log+ Regression lineaire simple).</t>
  </si>
  <si>
    <t>Methode des trois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</si>
</sst>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color indexed="10"/>
      <name val="Arial"/>
    </font>
    <font>
      <sz val="10"/>
      <color indexed="12"/>
      <name val="Arial"/>
    </font>
    <font>
      <b/>
      <sz val="10"/>
      <name val="Arial"/>
      <family val="2"/>
    </font>
    <font>
      <sz val="12"/>
      <name val="Times New Roman"/>
      <family val="1"/>
    </font>
    <font>
      <sz val="8"/>
      <name val="Arial"/>
    </font>
    <font>
      <sz val="10"/>
      <name val="Arial"/>
      <family val="2"/>
    </font>
    <font>
      <b/>
      <sz val="14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7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topLeftCell="A15" workbookViewId="0">
      <selection activeCell="V50" sqref="V50"/>
    </sheetView>
  </sheetViews>
  <sheetFormatPr defaultRowHeight="12.75" x14ac:dyDescent="0.2"/>
  <cols>
    <col min="1" max="256" width="11.42578125" customWidth="1"/>
  </cols>
  <sheetData>
    <row r="1" spans="1:17" ht="20.25" customHeight="1" x14ac:dyDescent="0.2">
      <c r="A1" s="5" t="s">
        <v>30</v>
      </c>
    </row>
    <row r="2" spans="1:17" ht="23.25" customHeight="1" x14ac:dyDescent="0.2">
      <c r="A2" s="6" t="s">
        <v>32</v>
      </c>
    </row>
    <row r="3" spans="1:17" x14ac:dyDescent="0.2">
      <c r="C3" t="s">
        <v>0</v>
      </c>
      <c r="G3" t="s">
        <v>1</v>
      </c>
      <c r="O3" s="8" t="s">
        <v>31</v>
      </c>
      <c r="P3" s="9"/>
    </row>
    <row r="4" spans="1:17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4</v>
      </c>
      <c r="H4" t="s">
        <v>5</v>
      </c>
      <c r="I4" t="s">
        <v>6</v>
      </c>
      <c r="K4" t="s">
        <v>26</v>
      </c>
      <c r="L4" t="s">
        <v>27</v>
      </c>
      <c r="M4" t="s">
        <v>26</v>
      </c>
      <c r="P4" t="s">
        <v>0</v>
      </c>
      <c r="Q4" t="s">
        <v>1</v>
      </c>
    </row>
    <row r="5" spans="1:17" x14ac:dyDescent="0.2">
      <c r="A5" s="1">
        <v>1</v>
      </c>
      <c r="B5">
        <v>1972</v>
      </c>
      <c r="C5" s="1">
        <v>31.3</v>
      </c>
      <c r="D5">
        <f>1/C5</f>
        <v>3.1948881789137379E-2</v>
      </c>
      <c r="E5">
        <f>LN(C5)</f>
        <v>3.4436180975461075</v>
      </c>
      <c r="G5" s="1">
        <v>230.9</v>
      </c>
      <c r="I5">
        <f>LN(G5)</f>
        <v>5.4419847163604498</v>
      </c>
      <c r="K5">
        <f>(E5-$E$13)*(A5-$A$13)</f>
        <v>1.8308375746762668</v>
      </c>
      <c r="M5">
        <f>(I5-$I$13)*(A5-$A$13)</f>
        <v>1.6578092546383645</v>
      </c>
      <c r="O5" s="7" t="s">
        <v>28</v>
      </c>
      <c r="P5">
        <f>K13/A14</f>
        <v>0.13657916089992245</v>
      </c>
      <c r="Q5">
        <f>M13/A14</f>
        <v>0.12277725438240175</v>
      </c>
    </row>
    <row r="6" spans="1:17" x14ac:dyDescent="0.2">
      <c r="A6" s="1">
        <v>2</v>
      </c>
      <c r="B6">
        <v>1973</v>
      </c>
      <c r="C6" s="1">
        <v>36.700000000000003</v>
      </c>
      <c r="D6">
        <f t="shared" ref="D6:D12" si="0">1/C6</f>
        <v>2.7247956403269751E-2</v>
      </c>
      <c r="E6">
        <f t="shared" ref="E6:E12" si="1">LN(C6)</f>
        <v>3.6027767550605247</v>
      </c>
      <c r="G6" s="1">
        <v>280.39999999999998</v>
      </c>
      <c r="I6">
        <f t="shared" ref="I6:I12" si="2">LN(G6)</f>
        <v>5.636217155160435</v>
      </c>
      <c r="K6">
        <f t="shared" ref="K6:K12" si="3">(E6-$E$13)*(A6-$A$13)</f>
        <v>0.90984448098271886</v>
      </c>
      <c r="M6">
        <f t="shared" ref="M6:M12" si="4">(I6-$I$13)*(A6-$A$13)</f>
        <v>0.69856837059886878</v>
      </c>
      <c r="O6" s="7" t="s">
        <v>29</v>
      </c>
      <c r="P6">
        <f>E13-P5*A13</f>
        <v>3.3521083234039613</v>
      </c>
      <c r="Q6">
        <f>I13-Q5*A13</f>
        <v>5.3631468586791744</v>
      </c>
    </row>
    <row r="7" spans="1:17" x14ac:dyDescent="0.2">
      <c r="A7" s="1">
        <v>3</v>
      </c>
      <c r="B7">
        <v>1974</v>
      </c>
      <c r="C7" s="1">
        <v>44.4</v>
      </c>
      <c r="D7">
        <f t="shared" si="0"/>
        <v>2.2522522522522525E-2</v>
      </c>
      <c r="E7">
        <f t="shared" si="1"/>
        <v>3.7932394694381792</v>
      </c>
      <c r="G7" s="1">
        <v>320.10000000000002</v>
      </c>
      <c r="I7">
        <f t="shared" si="2"/>
        <v>5.7686334469758176</v>
      </c>
      <c r="K7">
        <f t="shared" si="3"/>
        <v>0.26021261702314957</v>
      </c>
      <c r="M7">
        <f t="shared" si="4"/>
        <v>0.22051658463624735</v>
      </c>
    </row>
    <row r="8" spans="1:17" x14ac:dyDescent="0.2">
      <c r="A8">
        <v>4</v>
      </c>
      <c r="B8">
        <v>1975</v>
      </c>
      <c r="C8">
        <v>49.8</v>
      </c>
      <c r="D8">
        <f t="shared" si="0"/>
        <v>2.0080321285140562E-2</v>
      </c>
      <c r="E8">
        <f t="shared" si="1"/>
        <v>3.9080149840306073</v>
      </c>
      <c r="G8">
        <v>339.1</v>
      </c>
      <c r="I8">
        <f t="shared" si="2"/>
        <v>5.826295049131593</v>
      </c>
      <c r="K8">
        <f t="shared" si="3"/>
        <v>2.9349781711502487E-2</v>
      </c>
      <c r="M8">
        <f t="shared" si="4"/>
        <v>4.4674727134194736E-2</v>
      </c>
    </row>
    <row r="9" spans="1:17" x14ac:dyDescent="0.2">
      <c r="A9">
        <v>5</v>
      </c>
      <c r="B9">
        <v>1976</v>
      </c>
      <c r="C9">
        <v>59.6</v>
      </c>
      <c r="D9">
        <f t="shared" si="0"/>
        <v>1.6778523489932886E-2</v>
      </c>
      <c r="E9">
        <f t="shared" si="1"/>
        <v>4.0876555740713041</v>
      </c>
      <c r="G9">
        <v>398.8</v>
      </c>
      <c r="I9">
        <f t="shared" si="2"/>
        <v>5.9884600380876831</v>
      </c>
      <c r="K9">
        <f t="shared" si="3"/>
        <v>6.0470513308845897E-2</v>
      </c>
      <c r="M9">
        <f t="shared" si="4"/>
        <v>3.6407767343850317E-2</v>
      </c>
    </row>
    <row r="10" spans="1:17" x14ac:dyDescent="0.2">
      <c r="A10" s="2">
        <v>6</v>
      </c>
      <c r="B10">
        <v>1977</v>
      </c>
      <c r="C10" s="2">
        <v>68</v>
      </c>
      <c r="D10">
        <f t="shared" si="0"/>
        <v>1.4705882352941176E-2</v>
      </c>
      <c r="E10">
        <f t="shared" si="1"/>
        <v>4.219507705176107</v>
      </c>
      <c r="G10" s="2">
        <v>453.3</v>
      </c>
      <c r="I10">
        <f t="shared" si="2"/>
        <v>6.1165541579468039</v>
      </c>
      <c r="K10">
        <f t="shared" si="3"/>
        <v>0.379189736583742</v>
      </c>
      <c r="M10">
        <f t="shared" si="4"/>
        <v>0.30136448182023212</v>
      </c>
    </row>
    <row r="11" spans="1:17" x14ac:dyDescent="0.2">
      <c r="A11" s="2">
        <v>7</v>
      </c>
      <c r="B11">
        <v>1978</v>
      </c>
      <c r="C11" s="2">
        <v>74.400000000000006</v>
      </c>
      <c r="D11">
        <f t="shared" si="0"/>
        <v>1.3440860215053762E-2</v>
      </c>
      <c r="E11">
        <f t="shared" si="1"/>
        <v>4.3094559418390466</v>
      </c>
      <c r="G11" s="2">
        <v>504.4</v>
      </c>
      <c r="I11">
        <f t="shared" si="2"/>
        <v>6.223369604090764</v>
      </c>
      <c r="K11">
        <f t="shared" si="3"/>
        <v>0.85685348596358568</v>
      </c>
      <c r="M11">
        <f t="shared" si="4"/>
        <v>0.76931275172695379</v>
      </c>
    </row>
    <row r="12" spans="1:17" x14ac:dyDescent="0.2">
      <c r="A12" s="2">
        <v>8</v>
      </c>
      <c r="B12">
        <v>1979</v>
      </c>
      <c r="C12" s="2">
        <v>79</v>
      </c>
      <c r="D12">
        <f t="shared" si="0"/>
        <v>1.2658227848101266E-2</v>
      </c>
      <c r="E12">
        <f t="shared" si="1"/>
        <v>4.3694478524670215</v>
      </c>
      <c r="G12" s="2">
        <v>557.6</v>
      </c>
      <c r="I12">
        <f t="shared" si="2"/>
        <v>6.3236418594463144</v>
      </c>
      <c r="K12">
        <f t="shared" si="3"/>
        <v>1.4095665675469322</v>
      </c>
      <c r="M12">
        <f t="shared" si="4"/>
        <v>1.4279907461621617</v>
      </c>
    </row>
    <row r="13" spans="1:17" x14ac:dyDescent="0.2">
      <c r="A13">
        <f>AVERAGE(A5:A12)</f>
        <v>4.5</v>
      </c>
      <c r="E13">
        <f>AVERAGE(E5:E12)</f>
        <v>3.9667145474536123</v>
      </c>
      <c r="I13">
        <f>AVERAGE(I5:I12)</f>
        <v>5.9156445033999825</v>
      </c>
      <c r="K13">
        <f>AVERAGE(K5:K12)</f>
        <v>0.71704059472459292</v>
      </c>
      <c r="M13">
        <f>AVERAGE(M5:M12)</f>
        <v>0.64458058550760922</v>
      </c>
    </row>
    <row r="14" spans="1:17" x14ac:dyDescent="0.2">
      <c r="A14">
        <f>_xlfn.VAR.P(A5:A12)</f>
        <v>5.25</v>
      </c>
    </row>
    <row r="15" spans="1:17" ht="30.75" customHeight="1" x14ac:dyDescent="0.2">
      <c r="C15" s="10" t="s">
        <v>33</v>
      </c>
      <c r="D15" s="9"/>
      <c r="E15" s="9"/>
    </row>
    <row r="16" spans="1:17" x14ac:dyDescent="0.2">
      <c r="C16" t="s">
        <v>0</v>
      </c>
      <c r="G16" t="s">
        <v>1</v>
      </c>
      <c r="P16" t="s">
        <v>0</v>
      </c>
    </row>
    <row r="17" spans="1:24" x14ac:dyDescent="0.2">
      <c r="A17" t="s">
        <v>2</v>
      </c>
      <c r="B17" s="3" t="s">
        <v>7</v>
      </c>
      <c r="C17" t="s">
        <v>4</v>
      </c>
      <c r="D17" t="s">
        <v>5</v>
      </c>
      <c r="E17" t="s">
        <v>6</v>
      </c>
      <c r="G17" t="s">
        <v>4</v>
      </c>
      <c r="H17" t="s">
        <v>5</v>
      </c>
      <c r="I17" t="s">
        <v>6</v>
      </c>
      <c r="N17" t="s">
        <v>2</v>
      </c>
      <c r="O17" s="3" t="s">
        <v>8</v>
      </c>
      <c r="P17" t="s">
        <v>4</v>
      </c>
      <c r="Q17" t="s">
        <v>5</v>
      </c>
      <c r="R17" t="s">
        <v>6</v>
      </c>
    </row>
    <row r="18" spans="1:24" x14ac:dyDescent="0.2">
      <c r="A18">
        <v>2</v>
      </c>
      <c r="B18" t="s">
        <v>9</v>
      </c>
      <c r="C18">
        <f>MEDIAN(C5:C7)</f>
        <v>36.700000000000003</v>
      </c>
      <c r="D18">
        <f>MEDIAN(D5:D7)</f>
        <v>2.7247956403269751E-2</v>
      </c>
      <c r="E18">
        <f>MEDIAN(E5:E7)</f>
        <v>3.6027767550605247</v>
      </c>
      <c r="N18">
        <v>2</v>
      </c>
      <c r="O18" t="s">
        <v>9</v>
      </c>
    </row>
    <row r="19" spans="1:24" x14ac:dyDescent="0.2">
      <c r="A19">
        <v>4.5</v>
      </c>
      <c r="B19" t="s">
        <v>10</v>
      </c>
      <c r="C19">
        <f>MEDIAN(C8:C9)</f>
        <v>54.7</v>
      </c>
      <c r="D19">
        <f>MEDIAN(D8:D9)</f>
        <v>1.8429422387536726E-2</v>
      </c>
      <c r="E19">
        <f>MEDIAN(E8:E9)</f>
        <v>3.9978352790509559</v>
      </c>
      <c r="N19">
        <v>4.5</v>
      </c>
      <c r="O19" t="s">
        <v>10</v>
      </c>
    </row>
    <row r="20" spans="1:24" x14ac:dyDescent="0.2">
      <c r="A20">
        <v>7</v>
      </c>
      <c r="B20" t="s">
        <v>11</v>
      </c>
      <c r="C20">
        <f>MEDIAN(C10:C12)</f>
        <v>74.400000000000006</v>
      </c>
      <c r="D20">
        <f>MEDIAN(D10:D12)</f>
        <v>1.3440860215053762E-2</v>
      </c>
      <c r="E20">
        <f>MEDIAN(E10:E12)</f>
        <v>4.3094559418390466</v>
      </c>
      <c r="N20">
        <v>7</v>
      </c>
      <c r="O20" t="s">
        <v>11</v>
      </c>
    </row>
    <row r="22" spans="1:24" ht="15.75" x14ac:dyDescent="0.25">
      <c r="A22">
        <v>2.5</v>
      </c>
      <c r="B22" s="4" t="s">
        <v>12</v>
      </c>
      <c r="C22">
        <f>A20-A19</f>
        <v>2.5</v>
      </c>
      <c r="D22">
        <f>C22</f>
        <v>2.5</v>
      </c>
      <c r="E22">
        <f>D22</f>
        <v>2.5</v>
      </c>
      <c r="N22">
        <v>2.5</v>
      </c>
      <c r="O22" s="4" t="s">
        <v>12</v>
      </c>
    </row>
    <row r="23" spans="1:24" x14ac:dyDescent="0.2">
      <c r="B23" t="s">
        <v>13</v>
      </c>
      <c r="C23">
        <f>(1/C22)*LN((C20-C19)/(C19-C18))</f>
        <v>3.609875113911129E-2</v>
      </c>
      <c r="D23">
        <f>(1/D22)*LN((D20-D19)/(D19-D18))</f>
        <v>-0.22788316735211867</v>
      </c>
      <c r="E23">
        <f>(1/E22)*LN((E20-E19)/(E19-E18))</f>
        <v>-9.4898916891635765E-2</v>
      </c>
      <c r="O23" t="s">
        <v>13</v>
      </c>
    </row>
    <row r="24" spans="1:24" ht="15.75" x14ac:dyDescent="0.25">
      <c r="B24" s="4" t="s">
        <v>14</v>
      </c>
      <c r="C24">
        <f>EXP(C23)</f>
        <v>1.0367582224914211</v>
      </c>
      <c r="D24">
        <f>EXP(D23)</f>
        <v>0.79621727857447988</v>
      </c>
      <c r="E24">
        <f>EXP(E23)</f>
        <v>0.90946486135715932</v>
      </c>
      <c r="O24" s="4" t="s">
        <v>14</v>
      </c>
    </row>
    <row r="25" spans="1:24" ht="15.75" x14ac:dyDescent="0.25">
      <c r="B25" s="4" t="s">
        <v>15</v>
      </c>
      <c r="C25">
        <f>(C20-C19)/(C24^$A$20-C24^$A$19)</f>
        <v>177.31321809630973</v>
      </c>
      <c r="D25">
        <f>(D20-D19)/(D24^$A$20-D24^$A$19)</f>
        <v>3.2028309155989788E-2</v>
      </c>
      <c r="E25">
        <f>(E20-E19)/(E24^$A$20-E24^$A$19)</f>
        <v>-2.2614545423121721</v>
      </c>
      <c r="O25" s="4" t="s">
        <v>15</v>
      </c>
    </row>
    <row r="26" spans="1:24" ht="15.75" x14ac:dyDescent="0.25">
      <c r="B26" s="4" t="s">
        <v>16</v>
      </c>
      <c r="C26">
        <f>C18-C25*C24^$A$18</f>
        <v>-153.88823529411752</v>
      </c>
      <c r="D26">
        <f>D18-D25*D24^$A$18</f>
        <v>6.9432269249849118E-3</v>
      </c>
      <c r="E26">
        <f>E18-E25*E24^$A$18</f>
        <v>5.4732853602489797</v>
      </c>
      <c r="O26" s="4" t="s">
        <v>16</v>
      </c>
    </row>
    <row r="30" spans="1:24" x14ac:dyDescent="0.2">
      <c r="C30" t="s">
        <v>0</v>
      </c>
      <c r="D30" t="s">
        <v>7</v>
      </c>
      <c r="P30" t="s">
        <v>0</v>
      </c>
      <c r="Q30" t="s">
        <v>8</v>
      </c>
    </row>
    <row r="31" spans="1:24" ht="15.75" x14ac:dyDescent="0.25">
      <c r="A31" t="s">
        <v>2</v>
      </c>
      <c r="B31" s="4" t="s">
        <v>3</v>
      </c>
      <c r="C31" t="s">
        <v>4</v>
      </c>
      <c r="D31" t="s">
        <v>17</v>
      </c>
      <c r="E31" t="s">
        <v>18</v>
      </c>
      <c r="F31" t="s">
        <v>19</v>
      </c>
      <c r="G31" t="s">
        <v>20</v>
      </c>
      <c r="H31" t="s">
        <v>21</v>
      </c>
      <c r="I31" t="s">
        <v>22</v>
      </c>
      <c r="J31" t="s">
        <v>23</v>
      </c>
      <c r="K31" t="s">
        <v>24</v>
      </c>
      <c r="N31" t="s">
        <v>2</v>
      </c>
      <c r="O31" s="4" t="s">
        <v>3</v>
      </c>
      <c r="P31" t="s">
        <v>4</v>
      </c>
      <c r="Q31" t="s">
        <v>17</v>
      </c>
      <c r="R31" t="s">
        <v>18</v>
      </c>
      <c r="S31" t="s">
        <v>19</v>
      </c>
      <c r="T31" t="s">
        <v>20</v>
      </c>
      <c r="U31" t="s">
        <v>21</v>
      </c>
      <c r="V31" t="s">
        <v>22</v>
      </c>
      <c r="W31" t="s">
        <v>23</v>
      </c>
      <c r="X31" t="s">
        <v>24</v>
      </c>
    </row>
    <row r="32" spans="1:24" x14ac:dyDescent="0.2">
      <c r="A32" s="1">
        <v>1</v>
      </c>
      <c r="B32">
        <v>1972</v>
      </c>
      <c r="C32" s="1">
        <v>31.3</v>
      </c>
      <c r="D32">
        <f>EXP($P$6)*EXP($P$5)^A32</f>
        <v>32.742943863038555</v>
      </c>
      <c r="E32">
        <f>$C$25*$C$24^A32+$C$26</f>
        <v>29.942701523646235</v>
      </c>
      <c r="F32">
        <f>1/($D$25*$D$24^A32+$D$26)</f>
        <v>30.82165596066838</v>
      </c>
      <c r="G32">
        <f>EXP($E$25*$E$24^A32+$E$26)</f>
        <v>30.464799990591452</v>
      </c>
      <c r="H32">
        <f>100*ABS(D32-C32)/C32</f>
        <v>4.6100442908579993</v>
      </c>
      <c r="I32">
        <f>100*ABS(E32-C32)/C32</f>
        <v>4.3364168573602724</v>
      </c>
      <c r="J32">
        <f>100*ABS(F32-C32)/C32</f>
        <v>1.5282557167144424</v>
      </c>
      <c r="K32">
        <f>100*ABS(G32-C32)/C32</f>
        <v>2.668370637088016</v>
      </c>
      <c r="N32" s="1">
        <v>1</v>
      </c>
      <c r="O32">
        <v>1972</v>
      </c>
      <c r="P32" s="1">
        <v>31.3</v>
      </c>
    </row>
    <row r="33" spans="1:25" x14ac:dyDescent="0.2">
      <c r="A33" s="1">
        <v>2</v>
      </c>
      <c r="B33">
        <v>1973</v>
      </c>
      <c r="C33" s="1">
        <v>36.700000000000003</v>
      </c>
      <c r="D33">
        <f t="shared" ref="D33:D39" si="5">EXP($P$6)*EXP($P$5)^A33</f>
        <v>37.534730281171854</v>
      </c>
      <c r="E33">
        <f t="shared" ref="E33:E39" si="6">$C$25*$C$24^A33+$C$26</f>
        <v>36.699999999999989</v>
      </c>
      <c r="F33">
        <f t="shared" ref="F33:F39" si="7">1/($D$25*$D$24^A33+$D$26)</f>
        <v>36.700000000000003</v>
      </c>
      <c r="G33">
        <f t="shared" ref="G33:G39" si="8">EXP($E$25*$E$24^A33+$E$26)</f>
        <v>36.700000000000003</v>
      </c>
      <c r="H33">
        <f t="shared" ref="H33:H39" si="9">100*ABS(D33-C33)/C33</f>
        <v>2.274469430985969</v>
      </c>
      <c r="I33">
        <f t="shared" ref="I33:I39" si="10">100*ABS(E33-C33)/C33</f>
        <v>3.872167497330246E-14</v>
      </c>
      <c r="J33">
        <f t="shared" ref="J33:J39" si="11">100*ABS(F33-C33)/C33</f>
        <v>0</v>
      </c>
      <c r="K33">
        <f t="shared" ref="K33:K39" si="12">100*ABS(G33-C33)/C33</f>
        <v>0</v>
      </c>
      <c r="N33" s="1">
        <v>2</v>
      </c>
      <c r="O33">
        <v>1973</v>
      </c>
      <c r="P33" s="1">
        <v>36.700000000000003</v>
      </c>
    </row>
    <row r="34" spans="1:25" x14ac:dyDescent="0.2">
      <c r="A34" s="1">
        <v>3</v>
      </c>
      <c r="B34">
        <v>1974</v>
      </c>
      <c r="C34" s="1">
        <v>44.4</v>
      </c>
      <c r="D34">
        <f t="shared" si="5"/>
        <v>43.027773653262983</v>
      </c>
      <c r="E34">
        <f t="shared" si="6"/>
        <v>43.705684757188493</v>
      </c>
      <c r="F34">
        <f t="shared" si="7"/>
        <v>43.270930328346708</v>
      </c>
      <c r="G34">
        <f t="shared" si="8"/>
        <v>43.472280755250232</v>
      </c>
      <c r="H34">
        <f t="shared" si="9"/>
        <v>3.0905998800383232</v>
      </c>
      <c r="I34">
        <f t="shared" si="10"/>
        <v>1.5637730693952829</v>
      </c>
      <c r="J34">
        <f t="shared" si="11"/>
        <v>2.5429497109308348</v>
      </c>
      <c r="K34">
        <f t="shared" si="12"/>
        <v>2.089457758445421</v>
      </c>
      <c r="N34" s="1">
        <v>3</v>
      </c>
      <c r="O34">
        <v>1974</v>
      </c>
      <c r="P34" s="1">
        <v>44.4</v>
      </c>
    </row>
    <row r="35" spans="1:25" x14ac:dyDescent="0.2">
      <c r="A35">
        <v>4</v>
      </c>
      <c r="B35">
        <v>1975</v>
      </c>
      <c r="C35">
        <v>49.8</v>
      </c>
      <c r="D35">
        <f t="shared" si="5"/>
        <v>49.324699862972643</v>
      </c>
      <c r="E35">
        <f t="shared" si="6"/>
        <v>50.968886033386497</v>
      </c>
      <c r="F35">
        <f t="shared" si="7"/>
        <v>50.46515521363149</v>
      </c>
      <c r="G35">
        <f t="shared" si="8"/>
        <v>50.710776124309653</v>
      </c>
      <c r="H35">
        <f t="shared" si="9"/>
        <v>0.95441794583805972</v>
      </c>
      <c r="I35">
        <f t="shared" si="10"/>
        <v>2.3471607096114449</v>
      </c>
      <c r="J35">
        <f t="shared" si="11"/>
        <v>1.3356530394206694</v>
      </c>
      <c r="K35">
        <f t="shared" si="12"/>
        <v>1.8288677194973015</v>
      </c>
      <c r="N35">
        <v>4</v>
      </c>
      <c r="O35">
        <v>1975</v>
      </c>
      <c r="P35">
        <v>49.8</v>
      </c>
    </row>
    <row r="36" spans="1:25" x14ac:dyDescent="0.2">
      <c r="A36">
        <v>5</v>
      </c>
      <c r="B36">
        <v>1976</v>
      </c>
      <c r="C36">
        <v>59.6</v>
      </c>
      <c r="D36">
        <f t="shared" si="5"/>
        <v>56.543153642527216</v>
      </c>
      <c r="E36">
        <f t="shared" si="6"/>
        <v>58.499069678094912</v>
      </c>
      <c r="F36">
        <f t="shared" si="7"/>
        <v>58.164982350365321</v>
      </c>
      <c r="G36">
        <f t="shared" si="8"/>
        <v>58.335428178108586</v>
      </c>
      <c r="H36">
        <f t="shared" si="9"/>
        <v>5.1289368413972909</v>
      </c>
      <c r="I36">
        <f t="shared" si="10"/>
        <v>1.8471985266863913</v>
      </c>
      <c r="J36">
        <f t="shared" si="11"/>
        <v>2.4077477342863767</v>
      </c>
      <c r="K36">
        <f t="shared" si="12"/>
        <v>2.1217648018312341</v>
      </c>
      <c r="N36">
        <v>5</v>
      </c>
      <c r="O36">
        <v>1976</v>
      </c>
      <c r="P36">
        <v>59.6</v>
      </c>
    </row>
    <row r="37" spans="1:25" x14ac:dyDescent="0.2">
      <c r="A37" s="2">
        <v>6</v>
      </c>
      <c r="B37">
        <v>1977</v>
      </c>
      <c r="C37" s="2">
        <v>68</v>
      </c>
      <c r="D37">
        <f t="shared" si="5"/>
        <v>64.817996515422848</v>
      </c>
      <c r="E37">
        <f t="shared" si="6"/>
        <v>66.306049488616878</v>
      </c>
      <c r="F37">
        <f t="shared" si="7"/>
        <v>66.208261553850463</v>
      </c>
      <c r="G37">
        <f t="shared" si="8"/>
        <v>66.260861302078794</v>
      </c>
      <c r="H37">
        <f t="shared" si="9"/>
        <v>4.6794168890840462</v>
      </c>
      <c r="I37">
        <f t="shared" si="10"/>
        <v>2.4911036932104729</v>
      </c>
      <c r="J37">
        <f t="shared" si="11"/>
        <v>2.6349094796316725</v>
      </c>
      <c r="K37">
        <f t="shared" si="12"/>
        <v>2.5575569087076557</v>
      </c>
      <c r="N37" s="2">
        <v>6</v>
      </c>
      <c r="O37">
        <v>1977</v>
      </c>
      <c r="P37" s="2">
        <v>68</v>
      </c>
    </row>
    <row r="38" spans="1:25" x14ac:dyDescent="0.2">
      <c r="A38" s="2">
        <v>7</v>
      </c>
      <c r="B38">
        <v>1978</v>
      </c>
      <c r="C38" s="2">
        <v>74.400000000000006</v>
      </c>
      <c r="D38">
        <f t="shared" si="5"/>
        <v>74.303826398417101</v>
      </c>
      <c r="E38">
        <f t="shared" si="6"/>
        <v>74.399999999999949</v>
      </c>
      <c r="F38">
        <f t="shared" si="7"/>
        <v>74.400000000000006</v>
      </c>
      <c r="G38">
        <f t="shared" si="8"/>
        <v>74.399999999999963</v>
      </c>
      <c r="H38">
        <f t="shared" si="9"/>
        <v>0.12926559352540948</v>
      </c>
      <c r="I38">
        <f t="shared" si="10"/>
        <v>7.6402444705387112E-14</v>
      </c>
      <c r="J38">
        <f t="shared" si="11"/>
        <v>0</v>
      </c>
      <c r="K38">
        <f t="shared" si="12"/>
        <v>5.7301833529040337E-14</v>
      </c>
      <c r="N38" s="2">
        <v>7</v>
      </c>
      <c r="O38">
        <v>1978</v>
      </c>
      <c r="P38" s="2">
        <v>74.400000000000006</v>
      </c>
    </row>
    <row r="39" spans="1:25" x14ac:dyDescent="0.2">
      <c r="A39" s="2">
        <v>8</v>
      </c>
      <c r="B39">
        <v>1979</v>
      </c>
      <c r="C39" s="2">
        <v>79</v>
      </c>
      <c r="D39">
        <f t="shared" si="5"/>
        <v>85.177865936236131</v>
      </c>
      <c r="E39">
        <f t="shared" si="6"/>
        <v>82.791469745115052</v>
      </c>
      <c r="F39">
        <f t="shared" si="7"/>
        <v>82.530348663831774</v>
      </c>
      <c r="G39">
        <f t="shared" si="8"/>
        <v>82.66724054847343</v>
      </c>
      <c r="H39">
        <f t="shared" si="9"/>
        <v>7.8200834635900387</v>
      </c>
      <c r="I39">
        <f t="shared" si="10"/>
        <v>4.7993287912848759</v>
      </c>
      <c r="J39">
        <f t="shared" si="11"/>
        <v>4.4687957770022448</v>
      </c>
      <c r="K39">
        <f t="shared" si="12"/>
        <v>4.6420766436372531</v>
      </c>
      <c r="N39" s="2">
        <v>8</v>
      </c>
      <c r="O39">
        <v>1979</v>
      </c>
      <c r="P39" s="2">
        <v>79</v>
      </c>
    </row>
    <row r="41" spans="1:25" ht="24.75" customHeight="1" x14ac:dyDescent="0.2">
      <c r="H41" s="12">
        <f>AVERAGE(H32:H39)</f>
        <v>3.585904291914642</v>
      </c>
      <c r="I41" s="12">
        <f>AVERAGE(I32:I39)</f>
        <v>2.1731227059436069</v>
      </c>
      <c r="J41" s="12">
        <f>AVERAGE(J32:J39)</f>
        <v>1.8647889322482802</v>
      </c>
      <c r="K41" s="12">
        <f>AVERAGE(K32:K39)</f>
        <v>1.9885118086508675</v>
      </c>
      <c r="L41" s="11" t="s">
        <v>25</v>
      </c>
      <c r="Y41" t="s">
        <v>25</v>
      </c>
    </row>
  </sheetData>
  <phoneticPr fontId="5" type="noConversion"/>
  <pageMargins left="0.75" right="0.75" top="1" bottom="1" header="0.4921259845" footer="0.492125984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amrani</dc:creator>
  <cp:lastModifiedBy>YsfDS</cp:lastModifiedBy>
  <dcterms:created xsi:type="dcterms:W3CDTF">2014-12-20T18:37:32Z</dcterms:created>
  <dcterms:modified xsi:type="dcterms:W3CDTF">2019-03-18T13:00:51Z</dcterms:modified>
</cp:coreProperties>
</file>