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Décomposition saisonnière\"/>
    </mc:Choice>
  </mc:AlternateContent>
  <xr:revisionPtr revIDLastSave="0" documentId="13_ncr:1_{6863F009-3853-4EBC-893C-4D51BE30513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X43" i="1" l="1"/>
  <c r="X35" i="1"/>
  <c r="X36" i="1"/>
  <c r="X37" i="1"/>
  <c r="X38" i="1"/>
  <c r="X39" i="1"/>
  <c r="X40" i="1"/>
  <c r="X41" i="1"/>
  <c r="X34" i="1"/>
  <c r="T35" i="1"/>
  <c r="T36" i="1"/>
  <c r="T37" i="1"/>
  <c r="T38" i="1"/>
  <c r="T39" i="1"/>
  <c r="T40" i="1"/>
  <c r="T41" i="1"/>
  <c r="T34" i="1"/>
  <c r="I28" i="1"/>
  <c r="I27" i="1"/>
  <c r="I26" i="1"/>
  <c r="I25" i="1"/>
  <c r="I24" i="1"/>
  <c r="I22" i="1"/>
  <c r="I21" i="1"/>
  <c r="I20" i="1"/>
  <c r="M8" i="1"/>
  <c r="K7" i="1"/>
  <c r="S34" i="1"/>
  <c r="R34" i="1"/>
  <c r="H27" i="1"/>
  <c r="W43" i="1"/>
  <c r="W35" i="1"/>
  <c r="W36" i="1"/>
  <c r="W37" i="1"/>
  <c r="W38" i="1"/>
  <c r="W39" i="1"/>
  <c r="W40" i="1"/>
  <c r="W41" i="1"/>
  <c r="W34" i="1"/>
  <c r="S35" i="1"/>
  <c r="S36" i="1"/>
  <c r="S37" i="1"/>
  <c r="S38" i="1"/>
  <c r="S39" i="1"/>
  <c r="S40" i="1"/>
  <c r="S41" i="1"/>
  <c r="H28" i="1"/>
  <c r="H26" i="1"/>
  <c r="H25" i="1"/>
  <c r="G25" i="1"/>
  <c r="H24" i="1"/>
  <c r="H22" i="1"/>
  <c r="H21" i="1"/>
  <c r="H20" i="1"/>
  <c r="G27" i="1"/>
  <c r="G28" i="1" s="1"/>
  <c r="C28" i="1"/>
  <c r="C27" i="1"/>
  <c r="G26" i="1"/>
  <c r="C25" i="1"/>
  <c r="G24" i="1"/>
  <c r="G22" i="1"/>
  <c r="G21" i="1"/>
  <c r="G20" i="1"/>
  <c r="H8" i="1"/>
  <c r="H9" i="1"/>
  <c r="H10" i="1"/>
  <c r="H11" i="1"/>
  <c r="H12" i="1"/>
  <c r="H13" i="1"/>
  <c r="H14" i="1"/>
  <c r="H7" i="1"/>
  <c r="D8" i="1"/>
  <c r="D9" i="1"/>
  <c r="D10" i="1"/>
  <c r="D11" i="1"/>
  <c r="D12" i="1"/>
  <c r="D13" i="1"/>
  <c r="D14" i="1"/>
  <c r="D7" i="1"/>
  <c r="C24" i="1"/>
  <c r="D24" i="1" s="1"/>
  <c r="E24" i="1" s="1"/>
  <c r="C22" i="1"/>
  <c r="C21" i="1"/>
  <c r="C20" i="1"/>
  <c r="I8" i="1"/>
  <c r="I9" i="1"/>
  <c r="I10" i="1"/>
  <c r="I11" i="1"/>
  <c r="I12" i="1"/>
  <c r="I13" i="1"/>
  <c r="I14" i="1"/>
  <c r="I7" i="1"/>
  <c r="A16" i="1"/>
  <c r="E8" i="1"/>
  <c r="E9" i="1"/>
  <c r="E10" i="1"/>
  <c r="E11" i="1"/>
  <c r="E12" i="1"/>
  <c r="E13" i="1"/>
  <c r="E14" i="1"/>
  <c r="E7" i="1"/>
  <c r="A15" i="1"/>
  <c r="R37" i="1" l="1"/>
  <c r="V37" i="1" s="1"/>
  <c r="R39" i="1"/>
  <c r="V39" i="1" s="1"/>
  <c r="D21" i="1"/>
  <c r="D20" i="1"/>
  <c r="E22" i="1"/>
  <c r="D22" i="1"/>
  <c r="D25" i="1" s="1"/>
  <c r="D26" i="1" s="1"/>
  <c r="D27" i="1" s="1"/>
  <c r="E21" i="1"/>
  <c r="E15" i="1"/>
  <c r="K11" i="1" s="1"/>
  <c r="C26" i="1"/>
  <c r="I15" i="1"/>
  <c r="E20" i="1"/>
  <c r="V34" i="1" l="1"/>
  <c r="R35" i="1"/>
  <c r="V35" i="1" s="1"/>
  <c r="R38" i="1"/>
  <c r="V38" i="1" s="1"/>
  <c r="R41" i="1"/>
  <c r="V41" i="1" s="1"/>
  <c r="R36" i="1"/>
  <c r="V36" i="1" s="1"/>
  <c r="R40" i="1"/>
  <c r="V40" i="1" s="1"/>
  <c r="D28" i="1"/>
  <c r="F35" i="1" s="1"/>
  <c r="J35" i="1" s="1"/>
  <c r="E39" i="1"/>
  <c r="I39" i="1" s="1"/>
  <c r="M14" i="1"/>
  <c r="M10" i="1"/>
  <c r="M11" i="1"/>
  <c r="K14" i="1"/>
  <c r="K9" i="1"/>
  <c r="K13" i="1"/>
  <c r="M13" i="1"/>
  <c r="K10" i="1"/>
  <c r="E25" i="1"/>
  <c r="E26" i="1" s="1"/>
  <c r="E27" i="1" s="1"/>
  <c r="M7" i="1"/>
  <c r="M12" i="1"/>
  <c r="K8" i="1"/>
  <c r="K12" i="1"/>
  <c r="M9" i="1"/>
  <c r="V43" i="1" l="1"/>
  <c r="E38" i="1"/>
  <c r="I38" i="1" s="1"/>
  <c r="E36" i="1"/>
  <c r="I36" i="1" s="1"/>
  <c r="E40" i="1"/>
  <c r="I40" i="1" s="1"/>
  <c r="E35" i="1"/>
  <c r="I35" i="1" s="1"/>
  <c r="E37" i="1"/>
  <c r="I37" i="1" s="1"/>
  <c r="E41" i="1"/>
  <c r="I41" i="1" s="1"/>
  <c r="F37" i="1"/>
  <c r="J37" i="1" s="1"/>
  <c r="F40" i="1"/>
  <c r="J40" i="1" s="1"/>
  <c r="K15" i="1"/>
  <c r="P7" i="1" s="1"/>
  <c r="P8" i="1" s="1"/>
  <c r="D37" i="1" s="1"/>
  <c r="H37" i="1" s="1"/>
  <c r="F38" i="1"/>
  <c r="J38" i="1" s="1"/>
  <c r="E34" i="1"/>
  <c r="I34" i="1" s="1"/>
  <c r="F34" i="1"/>
  <c r="J34" i="1" s="1"/>
  <c r="F41" i="1"/>
  <c r="J41" i="1" s="1"/>
  <c r="D34" i="1"/>
  <c r="H34" i="1" s="1"/>
  <c r="F39" i="1"/>
  <c r="J39" i="1" s="1"/>
  <c r="M15" i="1"/>
  <c r="Q7" i="1" s="1"/>
  <c r="Q8" i="1" s="1"/>
  <c r="E28" i="1"/>
  <c r="G35" i="1" s="1"/>
  <c r="K35" i="1" s="1"/>
  <c r="F36" i="1"/>
  <c r="J36" i="1" s="1"/>
  <c r="I43" i="1" l="1"/>
  <c r="D39" i="1"/>
  <c r="H39" i="1" s="1"/>
  <c r="D36" i="1"/>
  <c r="H36" i="1" s="1"/>
  <c r="D35" i="1"/>
  <c r="H35" i="1" s="1"/>
  <c r="Q36" i="1"/>
  <c r="U36" i="1" s="1"/>
  <c r="Q40" i="1"/>
  <c r="U40" i="1" s="1"/>
  <c r="Q37" i="1"/>
  <c r="U37" i="1" s="1"/>
  <c r="Q41" i="1"/>
  <c r="U41" i="1" s="1"/>
  <c r="Q38" i="1"/>
  <c r="U38" i="1" s="1"/>
  <c r="Q34" i="1"/>
  <c r="U34" i="1" s="1"/>
  <c r="Q35" i="1"/>
  <c r="U35" i="1" s="1"/>
  <c r="Q39" i="1"/>
  <c r="U39" i="1" s="1"/>
  <c r="D38" i="1"/>
  <c r="H38" i="1" s="1"/>
  <c r="D40" i="1"/>
  <c r="H40" i="1" s="1"/>
  <c r="D41" i="1"/>
  <c r="H41" i="1" s="1"/>
  <c r="J43" i="1"/>
  <c r="G37" i="1"/>
  <c r="K37" i="1" s="1"/>
  <c r="G34" i="1"/>
  <c r="K34" i="1" s="1"/>
  <c r="G40" i="1"/>
  <c r="K40" i="1" s="1"/>
  <c r="G38" i="1"/>
  <c r="K38" i="1" s="1"/>
  <c r="G39" i="1"/>
  <c r="K39" i="1" s="1"/>
  <c r="G36" i="1"/>
  <c r="K36" i="1" s="1"/>
  <c r="G41" i="1"/>
  <c r="K41" i="1" s="1"/>
  <c r="H43" i="1" l="1"/>
  <c r="U43" i="1"/>
  <c r="K43" i="1"/>
</calcChain>
</file>

<file path=xl/sharedStrings.xml><?xml version="1.0" encoding="utf-8"?>
<sst xmlns="http://schemas.openxmlformats.org/spreadsheetml/2006/main" count="73" uniqueCount="38">
  <si>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</si>
  <si>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</si>
  <si>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</si>
  <si>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</si>
  <si>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</si>
  <si>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</si>
  <si>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</si>
  <si>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</si>
  <si>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</si>
  <si>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</si>
  <si>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</si>
  <si>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</si>
  <si>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</si>
  <si>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</si>
  <si>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</si>
  <si>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</si>
  <si>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</si>
  <si>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</si>
  <si>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</si>
  <si>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</si>
  <si>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</si>
  <si>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</si>
  <si>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</si>
  <si>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</si>
  <si>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</si>
  <si>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</si>
  <si>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</si>
  <si>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</si>
  <si>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</si>
  <si>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</si>
  <si>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</si>
  <si>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</si>
  <si>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</si>
  <si>
    <t xml:space="preserve">Pour cette serie temporelle, le modele logistique donne le meilleur MAPE.  </t>
  </si>
  <si>
    <t xml:space="preserve">Methode des trois points  </t>
  </si>
  <si>
    <t xml:space="preserve">Pour cette serie temporelle, le modele exponentiel simple donne le meilleur MAPE.  </t>
  </si>
  <si>
    <t>Puis on vas construire les modeles exponentiels simple, modifie, de Gompertz, et logistique.</t>
  </si>
  <si>
    <r>
      <t>MAPE:</t>
    </r>
    <r>
      <rPr>
        <sz val="11"/>
        <rFont val="Arial"/>
        <family val="2"/>
      </rPr>
      <t xml:space="preserve"> L’erreur absolue moyenne en pourcentage (mean absolute percentage error)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</si>
</sst>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</font>
    <font>
      <sz val="10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workbookViewId="0">
      <selection activeCell="A5" sqref="A5"/>
    </sheetView>
  </sheetViews>
  <sheetFormatPr defaultRowHeight="12.75" x14ac:dyDescent="0.2"/>
  <cols>
    <col min="1" max="256" width="11.42578125" customWidth="1"/>
  </cols>
  <sheetData>
    <row r="1" spans="1:17" ht="20.25" customHeight="1" x14ac:dyDescent="0.2">
      <c r="A1" s="5" t="s">
        <v>29</v>
      </c>
    </row>
    <row r="2" spans="1:17" ht="23.25" customHeight="1" x14ac:dyDescent="0.2">
      <c r="A2" s="6" t="s">
        <v>31</v>
      </c>
    </row>
    <row r="3" spans="1:17" ht="23.25" customHeight="1" x14ac:dyDescent="0.2">
      <c r="A3" s="6" t="s">
        <v>36</v>
      </c>
    </row>
    <row r="4" spans="1:17" ht="23.25" customHeight="1" x14ac:dyDescent="0.2">
      <c r="A4" s="6" t="s">
        <v>37</v>
      </c>
    </row>
    <row r="5" spans="1:17" x14ac:dyDescent="0.2">
      <c r="C5" t="s">
        <v>0</v>
      </c>
      <c r="G5" t="s">
        <v>1</v>
      </c>
      <c r="K5" s="7" t="s">
        <v>0</v>
      </c>
      <c r="M5" s="7" t="s">
        <v>1</v>
      </c>
      <c r="O5" s="8" t="s">
        <v>30</v>
      </c>
      <c r="P5" s="9"/>
    </row>
    <row r="6" spans="1:17" x14ac:dyDescent="0.2">
      <c r="A6" t="s">
        <v>2</v>
      </c>
      <c r="B6" t="s">
        <v>3</v>
      </c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  <c r="K6" t="s">
        <v>26</v>
      </c>
      <c r="M6" t="s">
        <v>26</v>
      </c>
      <c r="P6" t="s">
        <v>0</v>
      </c>
      <c r="Q6" t="s">
        <v>1</v>
      </c>
    </row>
    <row r="7" spans="1:17" x14ac:dyDescent="0.2">
      <c r="A7" s="1">
        <v>1</v>
      </c>
      <c r="B7">
        <v>1972</v>
      </c>
      <c r="C7" s="1">
        <v>31.3</v>
      </c>
      <c r="D7">
        <f>1/C7</f>
        <v>3.1948881789137379E-2</v>
      </c>
      <c r="E7">
        <f>LN(C7)</f>
        <v>3.4436180975461075</v>
      </c>
      <c r="G7" s="1">
        <v>230.9</v>
      </c>
      <c r="H7">
        <f>1/G7</f>
        <v>4.3308791684711998E-3</v>
      </c>
      <c r="I7">
        <f>LN(G7)</f>
        <v>5.4419847163604498</v>
      </c>
      <c r="K7">
        <f>(E7-$E$15)*(A7-$A$15)</f>
        <v>1.8308375746762668</v>
      </c>
      <c r="M7">
        <f t="shared" ref="M7:M14" si="0">(I7-$I$15)*(A7-$A$15)</f>
        <v>1.6578092546383645</v>
      </c>
      <c r="O7" s="7" t="s">
        <v>27</v>
      </c>
      <c r="P7">
        <f>K15/A16</f>
        <v>0.13657916089992245</v>
      </c>
      <c r="Q7">
        <f>M15/A16</f>
        <v>0.12277725438240175</v>
      </c>
    </row>
    <row r="8" spans="1:17" x14ac:dyDescent="0.2">
      <c r="A8" s="1">
        <v>2</v>
      </c>
      <c r="B8">
        <v>1973</v>
      </c>
      <c r="C8" s="1">
        <v>36.700000000000003</v>
      </c>
      <c r="D8">
        <f t="shared" ref="D8:D14" si="1">1/C8</f>
        <v>2.7247956403269751E-2</v>
      </c>
      <c r="E8">
        <f t="shared" ref="E8:E14" si="2">LN(C8)</f>
        <v>3.6027767550605247</v>
      </c>
      <c r="G8" s="1">
        <v>280.39999999999998</v>
      </c>
      <c r="H8">
        <f t="shared" ref="H8:H14" si="3">1/G8</f>
        <v>3.566333808844508E-3</v>
      </c>
      <c r="I8">
        <f t="shared" ref="I8:I14" si="4">LN(G8)</f>
        <v>5.636217155160435</v>
      </c>
      <c r="K8">
        <f t="shared" ref="K8:K14" si="5">(E8-$E$15)*(A8-$A$15)</f>
        <v>0.90984448098271886</v>
      </c>
      <c r="M8">
        <f t="shared" si="0"/>
        <v>0.69856837059886878</v>
      </c>
      <c r="O8" s="7" t="s">
        <v>28</v>
      </c>
      <c r="P8">
        <f>E15-P7*A15</f>
        <v>3.3521083234039613</v>
      </c>
      <c r="Q8">
        <f>I15-Q7*A15</f>
        <v>5.3631468586791744</v>
      </c>
    </row>
    <row r="9" spans="1:17" x14ac:dyDescent="0.2">
      <c r="A9" s="1">
        <v>3</v>
      </c>
      <c r="B9">
        <v>1974</v>
      </c>
      <c r="C9" s="1">
        <v>44.4</v>
      </c>
      <c r="D9">
        <f t="shared" si="1"/>
        <v>2.2522522522522525E-2</v>
      </c>
      <c r="E9">
        <f t="shared" si="2"/>
        <v>3.7932394694381792</v>
      </c>
      <c r="G9" s="1">
        <v>320.10000000000002</v>
      </c>
      <c r="H9">
        <f t="shared" si="3"/>
        <v>3.1240237425804434E-3</v>
      </c>
      <c r="I9">
        <f t="shared" si="4"/>
        <v>5.7686334469758176</v>
      </c>
      <c r="K9">
        <f t="shared" si="5"/>
        <v>0.26021261702314957</v>
      </c>
      <c r="M9">
        <f t="shared" si="0"/>
        <v>0.22051658463624735</v>
      </c>
    </row>
    <row r="10" spans="1:17" x14ac:dyDescent="0.2">
      <c r="A10">
        <v>4</v>
      </c>
      <c r="B10">
        <v>1975</v>
      </c>
      <c r="C10">
        <v>49.8</v>
      </c>
      <c r="D10">
        <f t="shared" si="1"/>
        <v>2.0080321285140562E-2</v>
      </c>
      <c r="E10">
        <f t="shared" si="2"/>
        <v>3.9080149840306073</v>
      </c>
      <c r="G10">
        <v>339.1</v>
      </c>
      <c r="H10">
        <f t="shared" si="3"/>
        <v>2.9489826010026541E-3</v>
      </c>
      <c r="I10">
        <f t="shared" si="4"/>
        <v>5.826295049131593</v>
      </c>
      <c r="K10">
        <f t="shared" si="5"/>
        <v>2.9349781711502487E-2</v>
      </c>
      <c r="M10">
        <f t="shared" si="0"/>
        <v>4.4674727134194736E-2</v>
      </c>
    </row>
    <row r="11" spans="1:17" x14ac:dyDescent="0.2">
      <c r="A11">
        <v>5</v>
      </c>
      <c r="B11">
        <v>1976</v>
      </c>
      <c r="C11">
        <v>59.6</v>
      </c>
      <c r="D11">
        <f t="shared" si="1"/>
        <v>1.6778523489932886E-2</v>
      </c>
      <c r="E11">
        <f t="shared" si="2"/>
        <v>4.0876555740713041</v>
      </c>
      <c r="G11">
        <v>398.8</v>
      </c>
      <c r="H11">
        <f t="shared" si="3"/>
        <v>2.5075225677031092E-3</v>
      </c>
      <c r="I11">
        <f t="shared" si="4"/>
        <v>5.9884600380876831</v>
      </c>
      <c r="K11">
        <f t="shared" si="5"/>
        <v>6.0470513308845897E-2</v>
      </c>
      <c r="M11">
        <f t="shared" si="0"/>
        <v>3.6407767343850317E-2</v>
      </c>
    </row>
    <row r="12" spans="1:17" x14ac:dyDescent="0.2">
      <c r="A12" s="2">
        <v>6</v>
      </c>
      <c r="B12">
        <v>1977</v>
      </c>
      <c r="C12" s="2">
        <v>68</v>
      </c>
      <c r="D12">
        <f t="shared" si="1"/>
        <v>1.4705882352941176E-2</v>
      </c>
      <c r="E12">
        <f t="shared" si="2"/>
        <v>4.219507705176107</v>
      </c>
      <c r="G12" s="2">
        <v>453.3</v>
      </c>
      <c r="H12">
        <f t="shared" si="3"/>
        <v>2.2060445621001545E-3</v>
      </c>
      <c r="I12">
        <f t="shared" si="4"/>
        <v>6.1165541579468039</v>
      </c>
      <c r="K12">
        <f t="shared" si="5"/>
        <v>0.379189736583742</v>
      </c>
      <c r="M12">
        <f t="shared" si="0"/>
        <v>0.30136448182023212</v>
      </c>
    </row>
    <row r="13" spans="1:17" x14ac:dyDescent="0.2">
      <c r="A13" s="2">
        <v>7</v>
      </c>
      <c r="B13">
        <v>1978</v>
      </c>
      <c r="C13" s="2">
        <v>74.400000000000006</v>
      </c>
      <c r="D13">
        <f t="shared" si="1"/>
        <v>1.3440860215053762E-2</v>
      </c>
      <c r="E13">
        <f t="shared" si="2"/>
        <v>4.3094559418390466</v>
      </c>
      <c r="G13" s="2">
        <v>504.4</v>
      </c>
      <c r="H13">
        <f t="shared" si="3"/>
        <v>1.9825535289452814E-3</v>
      </c>
      <c r="I13">
        <f t="shared" si="4"/>
        <v>6.223369604090764</v>
      </c>
      <c r="K13">
        <f t="shared" si="5"/>
        <v>0.85685348596358568</v>
      </c>
      <c r="M13">
        <f t="shared" si="0"/>
        <v>0.76931275172695379</v>
      </c>
    </row>
    <row r="14" spans="1:17" x14ac:dyDescent="0.2">
      <c r="A14" s="2">
        <v>8</v>
      </c>
      <c r="B14">
        <v>1979</v>
      </c>
      <c r="C14" s="2">
        <v>79</v>
      </c>
      <c r="D14">
        <f t="shared" si="1"/>
        <v>1.2658227848101266E-2</v>
      </c>
      <c r="E14">
        <f t="shared" si="2"/>
        <v>4.3694478524670215</v>
      </c>
      <c r="G14" s="2">
        <v>557.6</v>
      </c>
      <c r="H14">
        <f t="shared" si="3"/>
        <v>1.7934002869440459E-3</v>
      </c>
      <c r="I14">
        <f t="shared" si="4"/>
        <v>6.3236418594463144</v>
      </c>
      <c r="K14">
        <f t="shared" si="5"/>
        <v>1.4095665675469322</v>
      </c>
      <c r="M14">
        <f t="shared" si="0"/>
        <v>1.4279907461621617</v>
      </c>
    </row>
    <row r="15" spans="1:17" x14ac:dyDescent="0.2">
      <c r="A15">
        <f>AVERAGE(A7:A14)</f>
        <v>4.5</v>
      </c>
      <c r="E15">
        <f>AVERAGE(E7:E14)</f>
        <v>3.9667145474536123</v>
      </c>
      <c r="I15">
        <f>AVERAGE(I7:I14)</f>
        <v>5.9156445033999825</v>
      </c>
      <c r="K15">
        <f>AVERAGE(K7:K14)</f>
        <v>0.71704059472459292</v>
      </c>
      <c r="M15">
        <f>AVERAGE(M7:M14)</f>
        <v>0.64458058550760922</v>
      </c>
    </row>
    <row r="16" spans="1:17" x14ac:dyDescent="0.2">
      <c r="A16">
        <f>_xlfn.VAR.P(A7:A14)</f>
        <v>5.25</v>
      </c>
    </row>
    <row r="17" spans="1:17" ht="30.75" customHeight="1" x14ac:dyDescent="0.2">
      <c r="C17" s="10" t="s">
        <v>32</v>
      </c>
      <c r="D17" s="9"/>
      <c r="E17" s="9"/>
      <c r="G17" s="10" t="s">
        <v>34</v>
      </c>
      <c r="H17" s="9"/>
      <c r="I17" s="9"/>
    </row>
    <row r="18" spans="1:17" x14ac:dyDescent="0.2">
      <c r="C18" t="s">
        <v>0</v>
      </c>
      <c r="G18" t="s">
        <v>1</v>
      </c>
    </row>
    <row r="19" spans="1:17" x14ac:dyDescent="0.2">
      <c r="A19" t="s">
        <v>2</v>
      </c>
      <c r="B19" s="3" t="s">
        <v>7</v>
      </c>
      <c r="C19" t="s">
        <v>4</v>
      </c>
      <c r="D19" t="s">
        <v>5</v>
      </c>
      <c r="E19" t="s">
        <v>6</v>
      </c>
      <c r="G19" t="s">
        <v>4</v>
      </c>
      <c r="H19" t="s">
        <v>5</v>
      </c>
      <c r="I19" t="s">
        <v>6</v>
      </c>
    </row>
    <row r="20" spans="1:17" x14ac:dyDescent="0.2">
      <c r="A20">
        <v>2</v>
      </c>
      <c r="B20" t="s">
        <v>9</v>
      </c>
      <c r="C20">
        <f>MEDIAN(C7:C9)</f>
        <v>36.700000000000003</v>
      </c>
      <c r="D20">
        <f>MEDIAN(D7:D9)</f>
        <v>2.7247956403269751E-2</v>
      </c>
      <c r="E20">
        <f>MEDIAN(E7:E9)</f>
        <v>3.6027767550605247</v>
      </c>
      <c r="G20">
        <f>MEDIAN(G7:G9)</f>
        <v>280.39999999999998</v>
      </c>
      <c r="H20">
        <f>MEDIAN(H7:H9)</f>
        <v>3.566333808844508E-3</v>
      </c>
      <c r="I20">
        <f>MEDIAN(I7:I9)</f>
        <v>5.636217155160435</v>
      </c>
    </row>
    <row r="21" spans="1:17" x14ac:dyDescent="0.2">
      <c r="A21">
        <v>4.5</v>
      </c>
      <c r="B21" t="s">
        <v>10</v>
      </c>
      <c r="C21">
        <f>MEDIAN(C10:C11)</f>
        <v>54.7</v>
      </c>
      <c r="D21">
        <f>MEDIAN(D10:D11)</f>
        <v>1.8429422387536726E-2</v>
      </c>
      <c r="E21">
        <f>MEDIAN(E10:E11)</f>
        <v>3.9978352790509559</v>
      </c>
      <c r="G21">
        <f>MEDIAN(G10:G11)</f>
        <v>368.95000000000005</v>
      </c>
      <c r="H21">
        <f>MEDIAN(H10:H11)</f>
        <v>2.7282525843528816E-3</v>
      </c>
      <c r="I21">
        <f>MEDIAN(I10:I11)</f>
        <v>5.9073775436096376</v>
      </c>
    </row>
    <row r="22" spans="1:17" x14ac:dyDescent="0.2">
      <c r="A22">
        <v>7</v>
      </c>
      <c r="B22" t="s">
        <v>11</v>
      </c>
      <c r="C22">
        <f>MEDIAN(C12:C14)</f>
        <v>74.400000000000006</v>
      </c>
      <c r="D22">
        <f>MEDIAN(D12:D14)</f>
        <v>1.3440860215053762E-2</v>
      </c>
      <c r="E22">
        <f>MEDIAN(E12:E14)</f>
        <v>4.3094559418390466</v>
      </c>
      <c r="G22">
        <f>MEDIAN(G12:G14)</f>
        <v>504.4</v>
      </c>
      <c r="H22">
        <f>MEDIAN(H12:H14)</f>
        <v>1.9825535289452814E-3</v>
      </c>
      <c r="I22">
        <f>MEDIAN(I12:I14)</f>
        <v>6.223369604090764</v>
      </c>
    </row>
    <row r="24" spans="1:17" ht="15.75" x14ac:dyDescent="0.25">
      <c r="A24">
        <v>2.5</v>
      </c>
      <c r="B24" s="4" t="s">
        <v>12</v>
      </c>
      <c r="C24">
        <f>A22-A21</f>
        <v>2.5</v>
      </c>
      <c r="D24">
        <f>C24</f>
        <v>2.5</v>
      </c>
      <c r="E24">
        <f>D24</f>
        <v>2.5</v>
      </c>
      <c r="G24">
        <f>2.5</f>
        <v>2.5</v>
      </c>
      <c r="H24">
        <f>G24</f>
        <v>2.5</v>
      </c>
      <c r="I24">
        <f>H24</f>
        <v>2.5</v>
      </c>
    </row>
    <row r="25" spans="1:17" x14ac:dyDescent="0.2">
      <c r="B25" t="s">
        <v>13</v>
      </c>
      <c r="C25">
        <f>(1/C24)*LN((C22-C21)/(C21-C20))</f>
        <v>3.609875113911129E-2</v>
      </c>
      <c r="D25">
        <f>(1/D24)*LN((D22-D21)/(D21-D20))</f>
        <v>-0.22788316735211867</v>
      </c>
      <c r="E25">
        <f>(1/E24)*LN((E22-E21)/(E21-E20))</f>
        <v>-9.4898916891635765E-2</v>
      </c>
      <c r="G25">
        <f>(1/G24)*LN((G22-G21)/(G21-G20))</f>
        <v>0.17001408172090413</v>
      </c>
      <c r="H25">
        <f>(1/H24)*LN((H22-H21)/(H21-H20))</f>
        <v>-4.6717165822439358E-2</v>
      </c>
      <c r="I25">
        <f>(1/I24)*LN((I22-I21)/(I21-I20))</f>
        <v>6.1202641241479651E-2</v>
      </c>
    </row>
    <row r="26" spans="1:17" ht="15.75" x14ac:dyDescent="0.25">
      <c r="B26" s="4" t="s">
        <v>14</v>
      </c>
      <c r="C26">
        <f>EXP(C25)</f>
        <v>1.0367582224914211</v>
      </c>
      <c r="D26">
        <f>EXP(D25)</f>
        <v>0.79621727857447988</v>
      </c>
      <c r="E26">
        <f>EXP(E25)</f>
        <v>0.90946486135715932</v>
      </c>
      <c r="G26">
        <f>EXP(G25)</f>
        <v>1.1853215425699886</v>
      </c>
      <c r="H26">
        <f>EXP(H25)</f>
        <v>0.95435728427958033</v>
      </c>
      <c r="I26">
        <f>EXP(I25)</f>
        <v>1.0631143231673681</v>
      </c>
    </row>
    <row r="27" spans="1:17" ht="15.75" x14ac:dyDescent="0.25">
      <c r="B27" s="4" t="s">
        <v>15</v>
      </c>
      <c r="C27">
        <f>(C22-C21)/(C26^$A$22-C26^$A$21)</f>
        <v>177.31321809630973</v>
      </c>
      <c r="D27">
        <f>(D22-D21)/(D26^$A$22-D26^$A$21)</f>
        <v>3.2028309155989788E-2</v>
      </c>
      <c r="E27">
        <f>(E22-E21)/(E26^$A$22-E26^$A$21)</f>
        <v>-2.2614545423121721</v>
      </c>
      <c r="G27">
        <f>(G22-G21)/(G26^$A$22-G26^$A$21)</f>
        <v>118.99588224904691</v>
      </c>
      <c r="H27">
        <f>(H22-H21)/(H26^$A$22-H26^$A$21)</f>
        <v>8.3476086839441178E-3</v>
      </c>
      <c r="I27">
        <f>(I22-I21)/(I26^$A$22-I26^$A$21)</f>
        <v>1.4511343401051831</v>
      </c>
    </row>
    <row r="28" spans="1:17" ht="15.75" x14ac:dyDescent="0.25">
      <c r="B28" s="4" t="s">
        <v>16</v>
      </c>
      <c r="C28">
        <f>C20-C27*C26^$A$20</f>
        <v>-153.88823529411752</v>
      </c>
      <c r="D28">
        <f>D20-D27*D26^$A$20</f>
        <v>6.9432269249849118E-3</v>
      </c>
      <c r="E28">
        <f>E20-E27*E26^$A$20</f>
        <v>5.4732853602489797</v>
      </c>
      <c r="G28">
        <f>G20-G27*G26^$A$20</f>
        <v>113.212313432835</v>
      </c>
      <c r="H28">
        <f>H20-H27*H26^$A$20</f>
        <v>-4.0366500332704672E-3</v>
      </c>
      <c r="I28">
        <f>I20-I27*I26^$A$20</f>
        <v>3.9961276173095017</v>
      </c>
    </row>
    <row r="32" spans="1:17" x14ac:dyDescent="0.2">
      <c r="C32" t="s">
        <v>0</v>
      </c>
      <c r="D32" t="s">
        <v>7</v>
      </c>
      <c r="P32" s="7" t="s">
        <v>1</v>
      </c>
      <c r="Q32" t="s">
        <v>8</v>
      </c>
    </row>
    <row r="33" spans="1:25" ht="15.75" x14ac:dyDescent="0.25">
      <c r="A33" t="s">
        <v>2</v>
      </c>
      <c r="B33" s="4" t="s">
        <v>3</v>
      </c>
      <c r="C33" t="s">
        <v>4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 t="s">
        <v>24</v>
      </c>
      <c r="N33" t="s">
        <v>2</v>
      </c>
      <c r="O33" s="4" t="s">
        <v>3</v>
      </c>
      <c r="P33" t="s">
        <v>4</v>
      </c>
      <c r="Q33" t="s">
        <v>17</v>
      </c>
      <c r="R33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</row>
    <row r="34" spans="1:25" x14ac:dyDescent="0.2">
      <c r="A34" s="1">
        <v>1</v>
      </c>
      <c r="B34">
        <v>1972</v>
      </c>
      <c r="C34" s="1">
        <v>31.3</v>
      </c>
      <c r="D34">
        <f>EXP($P$8)*EXP($P$7)^A34</f>
        <v>32.742943863038555</v>
      </c>
      <c r="E34">
        <f>$C$27*$C$26^A34+$C$28</f>
        <v>29.942701523646235</v>
      </c>
      <c r="F34">
        <f>1/($D$27*$D$26^A34+$D$28)</f>
        <v>30.82165596066838</v>
      </c>
      <c r="G34">
        <f>EXP($E$27*$E$26^A34+$E$28)</f>
        <v>30.464799990591452</v>
      </c>
      <c r="H34">
        <f>100*ABS(D34-C34)/C34</f>
        <v>4.6100442908579993</v>
      </c>
      <c r="I34">
        <f>100*ABS(E34-C34)/C34</f>
        <v>4.3364168573602724</v>
      </c>
      <c r="J34">
        <f>100*ABS(F34-C34)/C34</f>
        <v>1.5282557167144424</v>
      </c>
      <c r="K34">
        <f>100*ABS(G34-C34)/C34</f>
        <v>2.668370637088016</v>
      </c>
      <c r="N34" s="1">
        <v>1</v>
      </c>
      <c r="O34">
        <v>1972</v>
      </c>
      <c r="P34" s="1">
        <v>230.9</v>
      </c>
      <c r="Q34">
        <f>EXP($Q$8)*EXP($Q$7)^N34</f>
        <v>241.27180343345279</v>
      </c>
      <c r="R34">
        <f>$G$27*$G$26^N34+$G$28</f>
        <v>254.26069613975201</v>
      </c>
      <c r="S34">
        <f>1/($H$27*$H$26^N34+$H$28)</f>
        <v>254.45609101003328</v>
      </c>
      <c r="T34">
        <f>EXP($I$27*$I$26^N34+$I$28)</f>
        <v>254.38511489348812</v>
      </c>
      <c r="U34">
        <f>100*ABS(Q34-P34)/P34</f>
        <v>4.4919027429418721</v>
      </c>
      <c r="V34">
        <f>100*ABS(R34-P34)/P34</f>
        <v>10.117235227263754</v>
      </c>
      <c r="W34">
        <f>100*ABS(S34-P34)/P34</f>
        <v>10.201858384596479</v>
      </c>
      <c r="X34">
        <f>100*ABS(T34-P34)/P34</f>
        <v>10.171119486136039</v>
      </c>
    </row>
    <row r="35" spans="1:25" x14ac:dyDescent="0.2">
      <c r="A35" s="1">
        <v>2</v>
      </c>
      <c r="B35">
        <v>1973</v>
      </c>
      <c r="C35" s="1">
        <v>36.700000000000003</v>
      </c>
      <c r="D35">
        <f t="shared" ref="D35:D41" si="6">EXP($P$8)*EXP($P$7)^A35</f>
        <v>37.534730281171854</v>
      </c>
      <c r="E35">
        <f t="shared" ref="E35:E41" si="7">$C$27*$C$26^A35+$C$28</f>
        <v>36.699999999999989</v>
      </c>
      <c r="F35">
        <f t="shared" ref="F35:F41" si="8">1/($D$27*$D$26^A35+$D$28)</f>
        <v>36.700000000000003</v>
      </c>
      <c r="G35">
        <f t="shared" ref="G35:G41" si="9">EXP($E$27*$E$26^A35+$E$28)</f>
        <v>36.700000000000003</v>
      </c>
      <c r="H35">
        <f t="shared" ref="H35:H41" si="10">100*ABS(D35-C35)/C35</f>
        <v>2.274469430985969</v>
      </c>
      <c r="I35">
        <f t="shared" ref="I35:I41" si="11">100*ABS(E35-C35)/C35</f>
        <v>3.872167497330246E-14</v>
      </c>
      <c r="J35">
        <f t="shared" ref="J35:J41" si="12">100*ABS(F35-C35)/C35</f>
        <v>0</v>
      </c>
      <c r="K35">
        <f t="shared" ref="K35:K41" si="13">100*ABS(G35-C35)/C35</f>
        <v>0</v>
      </c>
      <c r="N35" s="1">
        <v>2</v>
      </c>
      <c r="O35">
        <v>1973</v>
      </c>
      <c r="P35" s="1">
        <v>280.39999999999998</v>
      </c>
      <c r="Q35">
        <f t="shared" ref="Q35:Q41" si="14">EXP($Q$8)*EXP($Q$7)^N35</f>
        <v>272.78975422669947</v>
      </c>
      <c r="R35">
        <f t="shared" ref="R35:R41" si="15">$G$27*$G$26^N35+$G$28</f>
        <v>280.39999999999998</v>
      </c>
      <c r="S35">
        <f t="shared" ref="S35:S41" si="16">1/($H$27*$H$26^N35+$H$28)</f>
        <v>280.39999999999998</v>
      </c>
      <c r="T35">
        <f t="shared" ref="T35:T41" si="17">EXP($I$27*$I$26^N35+$I$28)</f>
        <v>280.39999999999998</v>
      </c>
      <c r="U35">
        <f t="shared" ref="U35:U41" si="18">100*ABS(Q35-P35)/P35</f>
        <v>2.7140676794937608</v>
      </c>
      <c r="V35">
        <f t="shared" ref="V35:V41" si="19">100*ABS(R35-P35)/P35</f>
        <v>0</v>
      </c>
      <c r="W35">
        <f t="shared" ref="W35:W41" si="20">100*ABS(S35-P35)/P35</f>
        <v>0</v>
      </c>
      <c r="X35">
        <f t="shared" ref="X35:X41" si="21">100*ABS(T35-P35)/P35</f>
        <v>0</v>
      </c>
    </row>
    <row r="36" spans="1:25" x14ac:dyDescent="0.2">
      <c r="A36" s="1">
        <v>3</v>
      </c>
      <c r="B36">
        <v>1974</v>
      </c>
      <c r="C36" s="1">
        <v>44.4</v>
      </c>
      <c r="D36">
        <f t="shared" si="6"/>
        <v>43.027773653262983</v>
      </c>
      <c r="E36">
        <f t="shared" si="7"/>
        <v>43.705684757188493</v>
      </c>
      <c r="F36">
        <f t="shared" si="8"/>
        <v>43.270930328346708</v>
      </c>
      <c r="G36">
        <f t="shared" si="9"/>
        <v>43.472280755250232</v>
      </c>
      <c r="H36">
        <f t="shared" si="10"/>
        <v>3.0905998800383232</v>
      </c>
      <c r="I36">
        <f t="shared" si="11"/>
        <v>1.5637730693952829</v>
      </c>
      <c r="J36">
        <f t="shared" si="12"/>
        <v>2.5429497109308348</v>
      </c>
      <c r="K36">
        <f t="shared" si="13"/>
        <v>2.089457758445421</v>
      </c>
      <c r="N36" s="1">
        <v>3</v>
      </c>
      <c r="O36">
        <v>1974</v>
      </c>
      <c r="P36" s="1">
        <v>320.10000000000002</v>
      </c>
      <c r="Q36">
        <f t="shared" si="14"/>
        <v>308.42497528555145</v>
      </c>
      <c r="R36">
        <f t="shared" si="15"/>
        <v>311.38347997333472</v>
      </c>
      <c r="S36">
        <f t="shared" si="16"/>
        <v>310.62528142265722</v>
      </c>
      <c r="T36">
        <f t="shared" si="17"/>
        <v>310.98052706368924</v>
      </c>
      <c r="U36">
        <f t="shared" si="18"/>
        <v>3.6473054403150789</v>
      </c>
      <c r="V36">
        <f t="shared" si="19"/>
        <v>2.7230615515980339</v>
      </c>
      <c r="W36">
        <f t="shared" si="20"/>
        <v>2.9599245789886903</v>
      </c>
      <c r="X36">
        <f t="shared" si="21"/>
        <v>2.8489449972854684</v>
      </c>
    </row>
    <row r="37" spans="1:25" x14ac:dyDescent="0.2">
      <c r="A37">
        <v>4</v>
      </c>
      <c r="B37">
        <v>1975</v>
      </c>
      <c r="C37">
        <v>49.8</v>
      </c>
      <c r="D37">
        <f t="shared" si="6"/>
        <v>49.324699862972643</v>
      </c>
      <c r="E37">
        <f t="shared" si="7"/>
        <v>50.968886033386497</v>
      </c>
      <c r="F37">
        <f t="shared" si="8"/>
        <v>50.46515521363149</v>
      </c>
      <c r="G37">
        <f t="shared" si="9"/>
        <v>50.710776124309653</v>
      </c>
      <c r="H37">
        <f t="shared" si="10"/>
        <v>0.95441794583805972</v>
      </c>
      <c r="I37">
        <f t="shared" si="11"/>
        <v>2.3471607096114449</v>
      </c>
      <c r="J37">
        <f t="shared" si="12"/>
        <v>1.3356530394206694</v>
      </c>
      <c r="K37">
        <f t="shared" si="13"/>
        <v>1.8288677194973015</v>
      </c>
      <c r="N37">
        <v>4</v>
      </c>
      <c r="O37">
        <v>1975</v>
      </c>
      <c r="P37">
        <v>339.1</v>
      </c>
      <c r="Q37">
        <f t="shared" si="14"/>
        <v>348.71531612158515</v>
      </c>
      <c r="R37">
        <f t="shared" si="15"/>
        <v>348.10886624951422</v>
      </c>
      <c r="S37">
        <f t="shared" si="16"/>
        <v>346.24466752706172</v>
      </c>
      <c r="T37">
        <f t="shared" si="17"/>
        <v>347.15681671552625</v>
      </c>
      <c r="U37">
        <f t="shared" si="18"/>
        <v>2.8355399945694848</v>
      </c>
      <c r="V37">
        <f t="shared" si="19"/>
        <v>2.6566989824577405</v>
      </c>
      <c r="W37">
        <f t="shared" si="20"/>
        <v>2.106950022725361</v>
      </c>
      <c r="X37">
        <f t="shared" si="21"/>
        <v>2.3759412313554185</v>
      </c>
    </row>
    <row r="38" spans="1:25" x14ac:dyDescent="0.2">
      <c r="A38">
        <v>5</v>
      </c>
      <c r="B38">
        <v>1976</v>
      </c>
      <c r="C38">
        <v>59.6</v>
      </c>
      <c r="D38">
        <f t="shared" si="6"/>
        <v>56.543153642527216</v>
      </c>
      <c r="E38">
        <f t="shared" si="7"/>
        <v>58.499069678094912</v>
      </c>
      <c r="F38">
        <f t="shared" si="8"/>
        <v>58.164982350365321</v>
      </c>
      <c r="G38">
        <f t="shared" si="9"/>
        <v>58.335428178108586</v>
      </c>
      <c r="H38">
        <f t="shared" si="10"/>
        <v>5.1289368413972909</v>
      </c>
      <c r="I38">
        <f t="shared" si="11"/>
        <v>1.8471985266863913</v>
      </c>
      <c r="J38">
        <f t="shared" si="12"/>
        <v>2.4077477342863767</v>
      </c>
      <c r="K38">
        <f t="shared" si="13"/>
        <v>2.1217648018312341</v>
      </c>
      <c r="N38">
        <v>5</v>
      </c>
      <c r="O38">
        <v>1976</v>
      </c>
      <c r="P38">
        <v>398.8</v>
      </c>
      <c r="Q38">
        <f t="shared" si="14"/>
        <v>394.26888689929535</v>
      </c>
      <c r="R38">
        <f t="shared" si="15"/>
        <v>391.64025776187407</v>
      </c>
      <c r="S38">
        <f t="shared" si="16"/>
        <v>388.79261675281737</v>
      </c>
      <c r="T38">
        <f t="shared" si="17"/>
        <v>390.24252316256411</v>
      </c>
      <c r="U38">
        <f t="shared" si="18"/>
        <v>1.1361868356832141</v>
      </c>
      <c r="V38">
        <f t="shared" si="19"/>
        <v>1.7953215241037972</v>
      </c>
      <c r="W38">
        <f t="shared" si="20"/>
        <v>2.5093739335964504</v>
      </c>
      <c r="X38">
        <f t="shared" si="21"/>
        <v>2.1458066292467151</v>
      </c>
    </row>
    <row r="39" spans="1:25" x14ac:dyDescent="0.2">
      <c r="A39" s="2">
        <v>6</v>
      </c>
      <c r="B39">
        <v>1977</v>
      </c>
      <c r="C39" s="2">
        <v>68</v>
      </c>
      <c r="D39">
        <f t="shared" si="6"/>
        <v>64.817996515422848</v>
      </c>
      <c r="E39">
        <f t="shared" si="7"/>
        <v>66.306049488616878</v>
      </c>
      <c r="F39">
        <f t="shared" si="8"/>
        <v>66.208261553850463</v>
      </c>
      <c r="G39">
        <f t="shared" si="9"/>
        <v>66.260861302078794</v>
      </c>
      <c r="H39">
        <f t="shared" si="10"/>
        <v>4.6794168890840462</v>
      </c>
      <c r="I39">
        <f t="shared" si="11"/>
        <v>2.4911036932104729</v>
      </c>
      <c r="J39">
        <f t="shared" si="12"/>
        <v>2.6349094796316725</v>
      </c>
      <c r="K39">
        <f t="shared" si="13"/>
        <v>2.5575569087076557</v>
      </c>
      <c r="N39" s="2">
        <v>6</v>
      </c>
      <c r="O39">
        <v>1977</v>
      </c>
      <c r="P39" s="2">
        <v>453.3</v>
      </c>
      <c r="Q39">
        <f t="shared" si="14"/>
        <v>445.77323676431223</v>
      </c>
      <c r="R39">
        <f t="shared" si="15"/>
        <v>443.23895389952241</v>
      </c>
      <c r="S39">
        <f t="shared" si="16"/>
        <v>440.44605779181728</v>
      </c>
      <c r="T39">
        <f t="shared" si="17"/>
        <v>441.9267124212829</v>
      </c>
      <c r="U39">
        <f t="shared" si="18"/>
        <v>1.6604375106304392</v>
      </c>
      <c r="V39">
        <f t="shared" si="19"/>
        <v>2.2195116038997567</v>
      </c>
      <c r="W39">
        <f t="shared" si="20"/>
        <v>2.8356369309911162</v>
      </c>
      <c r="X39">
        <f t="shared" si="21"/>
        <v>2.5089979216230116</v>
      </c>
    </row>
    <row r="40" spans="1:25" x14ac:dyDescent="0.2">
      <c r="A40" s="2">
        <v>7</v>
      </c>
      <c r="B40">
        <v>1978</v>
      </c>
      <c r="C40" s="2">
        <v>74.400000000000006</v>
      </c>
      <c r="D40">
        <f t="shared" si="6"/>
        <v>74.303826398417101</v>
      </c>
      <c r="E40">
        <f t="shared" si="7"/>
        <v>74.399999999999949</v>
      </c>
      <c r="F40">
        <f t="shared" si="8"/>
        <v>74.400000000000006</v>
      </c>
      <c r="G40">
        <f t="shared" si="9"/>
        <v>74.399999999999963</v>
      </c>
      <c r="H40">
        <f t="shared" si="10"/>
        <v>0.12926559352540948</v>
      </c>
      <c r="I40">
        <f t="shared" si="11"/>
        <v>7.6402444705387112E-14</v>
      </c>
      <c r="J40">
        <f t="shared" si="12"/>
        <v>0</v>
      </c>
      <c r="K40">
        <f t="shared" si="13"/>
        <v>5.7301833529040337E-14</v>
      </c>
      <c r="N40" s="2">
        <v>7</v>
      </c>
      <c r="O40">
        <v>1978</v>
      </c>
      <c r="P40" s="2">
        <v>504.4</v>
      </c>
      <c r="Q40">
        <f t="shared" si="14"/>
        <v>504.00573116003267</v>
      </c>
      <c r="R40">
        <f t="shared" si="15"/>
        <v>504.4</v>
      </c>
      <c r="S40">
        <f t="shared" si="16"/>
        <v>504.40000000000003</v>
      </c>
      <c r="T40">
        <f t="shared" si="17"/>
        <v>504.39999999999975</v>
      </c>
      <c r="U40">
        <f t="shared" si="18"/>
        <v>7.8165908003035342E-2</v>
      </c>
      <c r="V40">
        <f t="shared" si="19"/>
        <v>0</v>
      </c>
      <c r="W40">
        <f t="shared" si="20"/>
        <v>1.1269512065980971E-14</v>
      </c>
      <c r="X40">
        <f t="shared" si="21"/>
        <v>4.5078048263923886E-14</v>
      </c>
    </row>
    <row r="41" spans="1:25" x14ac:dyDescent="0.2">
      <c r="A41" s="2">
        <v>8</v>
      </c>
      <c r="B41">
        <v>1979</v>
      </c>
      <c r="C41" s="2">
        <v>79</v>
      </c>
      <c r="D41">
        <f t="shared" si="6"/>
        <v>85.177865936236131</v>
      </c>
      <c r="E41">
        <f t="shared" si="7"/>
        <v>82.791469745115052</v>
      </c>
      <c r="F41">
        <f t="shared" si="8"/>
        <v>82.530348663831774</v>
      </c>
      <c r="G41">
        <f t="shared" si="9"/>
        <v>82.66724054847343</v>
      </c>
      <c r="H41">
        <f t="shared" si="10"/>
        <v>7.8200834635900387</v>
      </c>
      <c r="I41">
        <f t="shared" si="11"/>
        <v>4.7993287912848759</v>
      </c>
      <c r="J41">
        <f t="shared" si="12"/>
        <v>4.4687957770022448</v>
      </c>
      <c r="K41">
        <f t="shared" si="13"/>
        <v>4.6420766436372531</v>
      </c>
      <c r="N41" s="2">
        <v>8</v>
      </c>
      <c r="O41">
        <v>1979</v>
      </c>
      <c r="P41" s="2">
        <v>557.6</v>
      </c>
      <c r="Q41">
        <f t="shared" si="14"/>
        <v>569.84528475957984</v>
      </c>
      <c r="R41">
        <f t="shared" si="15"/>
        <v>576.8955055090122</v>
      </c>
      <c r="S41">
        <f t="shared" si="16"/>
        <v>585.54155089352582</v>
      </c>
      <c r="T41">
        <f t="shared" si="17"/>
        <v>580.52941669956397</v>
      </c>
      <c r="U41">
        <f t="shared" si="18"/>
        <v>2.1960697201541994</v>
      </c>
      <c r="V41">
        <f t="shared" si="19"/>
        <v>3.4604565116592849</v>
      </c>
      <c r="W41">
        <f t="shared" si="20"/>
        <v>5.011038539011083</v>
      </c>
      <c r="X41">
        <f t="shared" si="21"/>
        <v>4.112162248845757</v>
      </c>
    </row>
    <row r="43" spans="1:25" ht="24.75" customHeight="1" x14ac:dyDescent="0.2">
      <c r="H43" s="12">
        <f>AVERAGE(H34:H41)</f>
        <v>3.585904291914642</v>
      </c>
      <c r="I43" s="12">
        <f>AVERAGE(I34:I41)</f>
        <v>2.1731227059436069</v>
      </c>
      <c r="J43" s="12">
        <f>AVERAGE(J34:J41)</f>
        <v>1.8647889322482802</v>
      </c>
      <c r="K43" s="12">
        <f>AVERAGE(K34:K41)</f>
        <v>1.9885118086508675</v>
      </c>
      <c r="L43" s="11" t="s">
        <v>25</v>
      </c>
      <c r="U43" s="12">
        <f>AVERAGE(U34:U41)</f>
        <v>2.3449594789738857</v>
      </c>
      <c r="V43" s="12">
        <f>AVERAGE(V34:V41)</f>
        <v>2.8715356751227961</v>
      </c>
      <c r="W43" s="12">
        <f>AVERAGE(W34:W41)</f>
        <v>3.2030977987386486</v>
      </c>
      <c r="X43" s="12">
        <f>AVERAGE(X34:X41)</f>
        <v>3.020371564311557</v>
      </c>
      <c r="Y43" s="11" t="s">
        <v>25</v>
      </c>
    </row>
    <row r="44" spans="1:25" ht="19.5" customHeight="1" x14ac:dyDescent="0.2">
      <c r="C44" s="13" t="s">
        <v>33</v>
      </c>
      <c r="Q44" s="13" t="s">
        <v>35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2019-03-18T14:18:15Z</dcterms:modified>
</cp:coreProperties>
</file>