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2A1D75B-E709-4F19-9973-D1478C35F061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Evaluation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4" l="1"/>
  <c r="H14" i="4"/>
  <c r="H7" i="4"/>
  <c r="L4" i="2"/>
  <c r="R41" i="2"/>
  <c r="F4" i="4" l="1"/>
  <c r="G6" i="4"/>
  <c r="H8" i="4"/>
  <c r="H9" i="4"/>
  <c r="H10" i="4"/>
  <c r="H11" i="4"/>
  <c r="H12" i="4"/>
  <c r="H13" i="4"/>
  <c r="H15" i="4"/>
  <c r="H16" i="4"/>
  <c r="H69" i="4" s="1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I69" i="4"/>
  <c r="G69" i="4"/>
  <c r="F69" i="4"/>
  <c r="E69" i="4"/>
  <c r="D69" i="4"/>
  <c r="F2" i="7"/>
  <c r="J2" i="7"/>
  <c r="F5" i="7"/>
  <c r="F4" i="7"/>
  <c r="F3" i="7"/>
  <c r="E5" i="7"/>
  <c r="E4" i="7"/>
  <c r="E3" i="7"/>
  <c r="E2" i="7"/>
  <c r="H7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4" i="3"/>
  <c r="J4" i="3"/>
  <c r="L65" i="2"/>
  <c r="Q41" i="2"/>
  <c r="A70" i="2"/>
  <c r="P41" i="2"/>
  <c r="G69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4" i="2"/>
  <c r="L7" i="7" l="1"/>
  <c r="K7" i="7"/>
  <c r="J4" i="7"/>
  <c r="J3" i="7"/>
  <c r="I2" i="7"/>
  <c r="K5" i="7"/>
  <c r="L5" i="7"/>
  <c r="K4" i="7"/>
  <c r="L4" i="7"/>
  <c r="K3" i="7"/>
  <c r="L3" i="7"/>
  <c r="I3" i="7"/>
  <c r="L2" i="7"/>
  <c r="K2" i="7"/>
  <c r="J5" i="7" l="1"/>
  <c r="J7" i="7" s="1"/>
  <c r="I4" i="7" l="1"/>
  <c r="I5" i="7" l="1"/>
  <c r="I7" i="7" s="1"/>
  <c r="E4" i="5" l="1"/>
  <c r="F4" i="5" l="1"/>
  <c r="E5" i="5" s="1"/>
  <c r="F5" i="5" l="1"/>
  <c r="E6" i="5" s="1"/>
  <c r="G6" i="5" s="1"/>
  <c r="F6" i="5" l="1"/>
  <c r="H7" i="5" s="1"/>
  <c r="I7" i="5" s="1"/>
  <c r="H6" i="5"/>
  <c r="I6" i="5" s="1"/>
  <c r="E7" i="5" l="1"/>
  <c r="F7" i="5" s="1"/>
  <c r="E8" i="5" s="1"/>
  <c r="G8" i="5" s="1"/>
  <c r="F8" i="5" l="1"/>
  <c r="H9" i="5" s="1"/>
  <c r="I9" i="5" s="1"/>
  <c r="H8" i="5"/>
  <c r="I8" i="5" s="1"/>
  <c r="G7" i="5"/>
  <c r="E9" i="5"/>
  <c r="F9" i="5" l="1"/>
  <c r="H10" i="5" s="1"/>
  <c r="I10" i="5" s="1"/>
  <c r="G9" i="5"/>
  <c r="E10" i="5" l="1"/>
  <c r="G10" i="5" s="1"/>
  <c r="F10" i="5" l="1"/>
  <c r="E11" i="5" s="1"/>
  <c r="F11" i="5" s="1"/>
  <c r="H12" i="5" s="1"/>
  <c r="I12" i="5" s="1"/>
  <c r="H11" i="5"/>
  <c r="I11" i="5" s="1"/>
  <c r="G11" i="5" l="1"/>
  <c r="E12" i="5"/>
  <c r="G12" i="5" s="1"/>
  <c r="F12" i="5" l="1"/>
  <c r="H13" i="5" s="1"/>
  <c r="I13" i="5" s="1"/>
  <c r="E13" i="5" l="1"/>
  <c r="G13" i="5" s="1"/>
  <c r="F13" i="5" l="1"/>
  <c r="H14" i="5" s="1"/>
  <c r="I14" i="5" s="1"/>
  <c r="E14" i="5" l="1"/>
  <c r="G14" i="5" s="1"/>
  <c r="F14" i="5" l="1"/>
  <c r="E15" i="5" s="1"/>
  <c r="F15" i="5" s="1"/>
  <c r="H16" i="5" s="1"/>
  <c r="I16" i="5" s="1"/>
  <c r="H15" i="5" l="1"/>
  <c r="I15" i="5" s="1"/>
  <c r="G15" i="5"/>
  <c r="E16" i="5"/>
  <c r="F16" i="5" s="1"/>
  <c r="E17" i="5" s="1"/>
  <c r="G16" i="5" l="1"/>
  <c r="G17" i="5"/>
  <c r="F17" i="5"/>
  <c r="E18" i="5" s="1"/>
  <c r="H17" i="5"/>
  <c r="I17" i="5" s="1"/>
  <c r="G18" i="5" l="1"/>
  <c r="F18" i="5"/>
  <c r="H19" i="5" s="1"/>
  <c r="I19" i="5" s="1"/>
  <c r="H18" i="5"/>
  <c r="I18" i="5" s="1"/>
  <c r="E19" i="5" l="1"/>
  <c r="F19" i="5" s="1"/>
  <c r="G19" i="5" l="1"/>
  <c r="H20" i="5"/>
  <c r="I20" i="5" s="1"/>
  <c r="E20" i="5"/>
  <c r="F20" i="5" s="1"/>
  <c r="E21" i="5" s="1"/>
  <c r="G20" i="5" l="1"/>
  <c r="F21" i="5"/>
  <c r="H22" i="5" s="1"/>
  <c r="I22" i="5" s="1"/>
  <c r="G21" i="5"/>
  <c r="H21" i="5"/>
  <c r="I21" i="5" s="1"/>
  <c r="E22" i="5" l="1"/>
  <c r="G22" i="5" s="1"/>
  <c r="F22" i="5" l="1"/>
  <c r="E23" i="5" s="1"/>
  <c r="F23" i="5" s="1"/>
  <c r="H24" i="5" s="1"/>
  <c r="I24" i="5" s="1"/>
  <c r="H23" i="5" l="1"/>
  <c r="I23" i="5" s="1"/>
  <c r="E24" i="5"/>
  <c r="F24" i="5" s="1"/>
  <c r="H25" i="5" s="1"/>
  <c r="I25" i="5" s="1"/>
  <c r="G23" i="5"/>
  <c r="G24" i="5" l="1"/>
  <c r="E25" i="5"/>
  <c r="G25" i="5" s="1"/>
  <c r="F25" i="5" l="1"/>
  <c r="E26" i="5" s="1"/>
  <c r="G26" i="5" s="1"/>
  <c r="H26" i="5" l="1"/>
  <c r="I26" i="5" s="1"/>
  <c r="F26" i="5"/>
  <c r="E27" i="5" s="1"/>
  <c r="F27" i="5" s="1"/>
  <c r="H27" i="5" l="1"/>
  <c r="I27" i="5" s="1"/>
  <c r="G27" i="5"/>
  <c r="H28" i="5"/>
  <c r="I28" i="5" s="1"/>
  <c r="E28" i="5"/>
  <c r="F28" i="5" s="1"/>
  <c r="E29" i="5" s="1"/>
  <c r="G28" i="5" l="1"/>
  <c r="G29" i="5"/>
  <c r="F29" i="5"/>
  <c r="E30" i="5" s="1"/>
  <c r="H29" i="5"/>
  <c r="I29" i="5" s="1"/>
  <c r="F30" i="5" l="1"/>
  <c r="H31" i="5" s="1"/>
  <c r="I31" i="5" s="1"/>
  <c r="G30" i="5"/>
  <c r="H30" i="5"/>
  <c r="I30" i="5" s="1"/>
  <c r="E31" i="5" l="1"/>
  <c r="F31" i="5" s="1"/>
  <c r="E32" i="5" s="1"/>
  <c r="G31" i="5" l="1"/>
  <c r="F32" i="5"/>
  <c r="H33" i="5" s="1"/>
  <c r="I33" i="5" s="1"/>
  <c r="G32" i="5"/>
  <c r="E33" i="5"/>
  <c r="H32" i="5"/>
  <c r="I32" i="5" s="1"/>
  <c r="G33" i="5" l="1"/>
  <c r="F33" i="5"/>
  <c r="E34" i="5" s="1"/>
  <c r="F34" i="5" l="1"/>
  <c r="H35" i="5" s="1"/>
  <c r="I35" i="5" s="1"/>
  <c r="G34" i="5"/>
  <c r="H34" i="5"/>
  <c r="I34" i="5" s="1"/>
  <c r="E35" i="5" l="1"/>
  <c r="F35" i="5" s="1"/>
  <c r="E36" i="5" s="1"/>
  <c r="G35" i="5" l="1"/>
  <c r="F36" i="5"/>
  <c r="H37" i="5" s="1"/>
  <c r="I37" i="5" s="1"/>
  <c r="G36" i="5"/>
  <c r="H36" i="5"/>
  <c r="I36" i="5" s="1"/>
  <c r="E37" i="5" l="1"/>
  <c r="G37" i="5" s="1"/>
  <c r="F37" i="5" l="1"/>
  <c r="E38" i="5" s="1"/>
  <c r="F38" i="5" s="1"/>
  <c r="H39" i="5" s="1"/>
  <c r="I39" i="5" s="1"/>
  <c r="H38" i="5" l="1"/>
  <c r="I38" i="5" s="1"/>
  <c r="G38" i="5"/>
  <c r="E39" i="5"/>
  <c r="G39" i="5" s="1"/>
  <c r="F39" i="5" l="1"/>
  <c r="E40" i="5" s="1"/>
  <c r="G40" i="5" s="1"/>
  <c r="H40" i="5" l="1"/>
  <c r="I40" i="5" s="1"/>
  <c r="F40" i="5"/>
  <c r="H41" i="5" s="1"/>
  <c r="I41" i="5" s="1"/>
  <c r="E41" i="5" l="1"/>
  <c r="G41" i="5" s="1"/>
  <c r="F41" i="5" l="1"/>
  <c r="H42" i="5" s="1"/>
  <c r="I42" i="5" s="1"/>
  <c r="E42" i="5" l="1"/>
  <c r="G42" i="5" s="1"/>
  <c r="F42" i="5"/>
  <c r="H43" i="5" s="1"/>
  <c r="I43" i="5" s="1"/>
  <c r="E43" i="5" l="1"/>
  <c r="F43" i="5" s="1"/>
  <c r="H44" i="5" s="1"/>
  <c r="I44" i="5" s="1"/>
  <c r="G43" i="5" l="1"/>
  <c r="E44" i="5"/>
  <c r="G44" i="5" s="1"/>
  <c r="F44" i="5" l="1"/>
  <c r="E45" i="5" s="1"/>
  <c r="G45" i="5" s="1"/>
  <c r="H45" i="5" l="1"/>
  <c r="I45" i="5" s="1"/>
  <c r="F45" i="5"/>
  <c r="H46" i="5" s="1"/>
  <c r="I46" i="5" s="1"/>
  <c r="E46" i="5" l="1"/>
  <c r="G46" i="5" s="1"/>
  <c r="F46" i="5" l="1"/>
  <c r="H47" i="5" s="1"/>
  <c r="I47" i="5" s="1"/>
  <c r="E47" i="5" l="1"/>
  <c r="F47" i="5" l="1"/>
  <c r="H48" i="5" s="1"/>
  <c r="I48" i="5" s="1"/>
  <c r="G47" i="5"/>
  <c r="E48" i="5" l="1"/>
  <c r="G48" i="5" l="1"/>
  <c r="F48" i="5"/>
  <c r="H49" i="5" s="1"/>
  <c r="I49" i="5" s="1"/>
  <c r="E49" i="5" l="1"/>
  <c r="G49" i="5" l="1"/>
  <c r="F49" i="5"/>
  <c r="H50" i="5" s="1"/>
  <c r="I50" i="5" s="1"/>
  <c r="E50" i="5" l="1"/>
  <c r="G50" i="5" s="1"/>
  <c r="F50" i="5" l="1"/>
  <c r="H51" i="5" l="1"/>
  <c r="I51" i="5" s="1"/>
  <c r="E51" i="5"/>
  <c r="F51" i="5" l="1"/>
  <c r="H52" i="5" s="1"/>
  <c r="I52" i="5" s="1"/>
  <c r="G51" i="5"/>
  <c r="E52" i="5" l="1"/>
  <c r="F52" i="5" l="1"/>
  <c r="E53" i="5" s="1"/>
  <c r="G52" i="5"/>
  <c r="G53" i="5" l="1"/>
  <c r="F53" i="5"/>
  <c r="H54" i="5" s="1"/>
  <c r="I54" i="5" s="1"/>
  <c r="H53" i="5"/>
  <c r="I53" i="5" s="1"/>
  <c r="E54" i="5" l="1"/>
  <c r="F54" i="5" s="1"/>
  <c r="E55" i="5" s="1"/>
  <c r="G54" i="5" l="1"/>
  <c r="F55" i="5"/>
  <c r="H56" i="5" s="1"/>
  <c r="I56" i="5" s="1"/>
  <c r="G55" i="5"/>
  <c r="H55" i="5"/>
  <c r="I55" i="5" s="1"/>
  <c r="E56" i="5" l="1"/>
  <c r="F56" i="5" l="1"/>
  <c r="E57" i="5" s="1"/>
  <c r="G56" i="5"/>
  <c r="H57" i="5" l="1"/>
  <c r="I57" i="5" s="1"/>
  <c r="G57" i="5"/>
  <c r="F57" i="5"/>
  <c r="E58" i="5" s="1"/>
  <c r="F58" i="5" l="1"/>
  <c r="E59" i="5" s="1"/>
  <c r="G58" i="5"/>
  <c r="H58" i="5"/>
  <c r="I58" i="5" s="1"/>
  <c r="H59" i="5" l="1"/>
  <c r="I59" i="5" s="1"/>
  <c r="G59" i="5"/>
  <c r="F59" i="5"/>
  <c r="E60" i="5" s="1"/>
  <c r="F60" i="5" l="1"/>
  <c r="H61" i="5" s="1"/>
  <c r="I61" i="5" s="1"/>
  <c r="G60" i="5"/>
  <c r="H60" i="5"/>
  <c r="I60" i="5" s="1"/>
  <c r="E61" i="5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F61" i="5" l="1"/>
  <c r="E62" i="5" s="1"/>
  <c r="G61" i="5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G68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F68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E68" i="4"/>
  <c r="E65" i="4"/>
  <c r="E66" i="4"/>
  <c r="E67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G62" i="5" l="1"/>
  <c r="F62" i="5"/>
  <c r="H63" i="5" s="1"/>
  <c r="I63" i="5" s="1"/>
  <c r="H62" i="5"/>
  <c r="I62" i="5" s="1"/>
  <c r="T6" i="3"/>
  <c r="M7" i="3"/>
  <c r="P7" i="3"/>
  <c r="Q7" i="3"/>
  <c r="S7" i="3"/>
  <c r="M8" i="3"/>
  <c r="N8" i="3"/>
  <c r="S8" i="3"/>
  <c r="P9" i="3"/>
  <c r="N10" i="3"/>
  <c r="M11" i="3"/>
  <c r="N11" i="3"/>
  <c r="P11" i="3"/>
  <c r="S11" i="3"/>
  <c r="T11" i="3"/>
  <c r="M12" i="3"/>
  <c r="S12" i="3"/>
  <c r="P13" i="3"/>
  <c r="T14" i="3"/>
  <c r="M15" i="3"/>
  <c r="P15" i="3"/>
  <c r="Q15" i="3"/>
  <c r="S15" i="3"/>
  <c r="M16" i="3"/>
  <c r="N16" i="3"/>
  <c r="S16" i="3"/>
  <c r="P17" i="3"/>
  <c r="N18" i="3"/>
  <c r="M19" i="3"/>
  <c r="N19" i="3"/>
  <c r="P19" i="3"/>
  <c r="S19" i="3"/>
  <c r="T19" i="3"/>
  <c r="M20" i="3"/>
  <c r="S20" i="3"/>
  <c r="P21" i="3"/>
  <c r="T22" i="3"/>
  <c r="M23" i="3"/>
  <c r="P23" i="3"/>
  <c r="Q23" i="3"/>
  <c r="S23" i="3"/>
  <c r="M24" i="3"/>
  <c r="N24" i="3"/>
  <c r="S24" i="3"/>
  <c r="P25" i="3"/>
  <c r="N26" i="3"/>
  <c r="M27" i="3"/>
  <c r="N27" i="3"/>
  <c r="P27" i="3"/>
  <c r="S27" i="3"/>
  <c r="T27" i="3"/>
  <c r="M28" i="3"/>
  <c r="S28" i="3"/>
  <c r="P29" i="3"/>
  <c r="T30" i="3"/>
  <c r="M31" i="3"/>
  <c r="P31" i="3"/>
  <c r="Q31" i="3"/>
  <c r="S31" i="3"/>
  <c r="M32" i="3"/>
  <c r="N32" i="3"/>
  <c r="S32" i="3"/>
  <c r="P33" i="3"/>
  <c r="N34" i="3"/>
  <c r="M35" i="3"/>
  <c r="N35" i="3"/>
  <c r="P35" i="3"/>
  <c r="S35" i="3"/>
  <c r="T35" i="3"/>
  <c r="M36" i="3"/>
  <c r="S36" i="3"/>
  <c r="P37" i="3"/>
  <c r="S38" i="3"/>
  <c r="M39" i="3"/>
  <c r="P39" i="3"/>
  <c r="S39" i="3"/>
  <c r="M40" i="3"/>
  <c r="S40" i="3"/>
  <c r="T40" i="3"/>
  <c r="P41" i="3"/>
  <c r="S42" i="3"/>
  <c r="T42" i="3"/>
  <c r="M43" i="3"/>
  <c r="P43" i="3"/>
  <c r="Q43" i="3"/>
  <c r="S43" i="3"/>
  <c r="M44" i="3"/>
  <c r="N44" i="3"/>
  <c r="S44" i="3"/>
  <c r="P45" i="3"/>
  <c r="N46" i="3"/>
  <c r="S46" i="3"/>
  <c r="M47" i="3"/>
  <c r="P47" i="3"/>
  <c r="S47" i="3"/>
  <c r="M48" i="3"/>
  <c r="Q48" i="3"/>
  <c r="S48" i="3"/>
  <c r="P49" i="3"/>
  <c r="Q50" i="3"/>
  <c r="S50" i="3"/>
  <c r="M51" i="3"/>
  <c r="N51" i="3"/>
  <c r="P51" i="3"/>
  <c r="S51" i="3"/>
  <c r="T51" i="3"/>
  <c r="M52" i="3"/>
  <c r="S52" i="3"/>
  <c r="P53" i="3"/>
  <c r="S54" i="3"/>
  <c r="M55" i="3"/>
  <c r="P55" i="3"/>
  <c r="S55" i="3"/>
  <c r="M56" i="3"/>
  <c r="S56" i="3"/>
  <c r="T56" i="3"/>
  <c r="P57" i="3"/>
  <c r="S58" i="3"/>
  <c r="T58" i="3"/>
  <c r="M59" i="3"/>
  <c r="P59" i="3"/>
  <c r="Q59" i="3"/>
  <c r="S59" i="3"/>
  <c r="M60" i="3"/>
  <c r="N60" i="3"/>
  <c r="S60" i="3"/>
  <c r="P61" i="3"/>
  <c r="N62" i="3"/>
  <c r="S62" i="3"/>
  <c r="M63" i="3"/>
  <c r="P63" i="3"/>
  <c r="S63" i="3"/>
  <c r="M64" i="3"/>
  <c r="Q64" i="3"/>
  <c r="S64" i="3"/>
  <c r="P65" i="3"/>
  <c r="Q66" i="3"/>
  <c r="S66" i="3"/>
  <c r="S4" i="3"/>
  <c r="M4" i="3"/>
  <c r="K5" i="3"/>
  <c r="Q5" i="3" s="1"/>
  <c r="K6" i="3"/>
  <c r="N6" i="3" s="1"/>
  <c r="K7" i="3"/>
  <c r="N7" i="3" s="1"/>
  <c r="K8" i="3"/>
  <c r="Q8" i="3" s="1"/>
  <c r="K9" i="3"/>
  <c r="N9" i="3" s="1"/>
  <c r="K10" i="3"/>
  <c r="Q10" i="3" s="1"/>
  <c r="K11" i="3"/>
  <c r="Q11" i="3" s="1"/>
  <c r="K12" i="3"/>
  <c r="T12" i="3" s="1"/>
  <c r="K13" i="3"/>
  <c r="T13" i="3" s="1"/>
  <c r="K14" i="3"/>
  <c r="N14" i="3" s="1"/>
  <c r="K15" i="3"/>
  <c r="N15" i="3" s="1"/>
  <c r="K16" i="3"/>
  <c r="Q16" i="3" s="1"/>
  <c r="K17" i="3"/>
  <c r="Q17" i="3" s="1"/>
  <c r="K18" i="3"/>
  <c r="Q18" i="3" s="1"/>
  <c r="K19" i="3"/>
  <c r="Q19" i="3" s="1"/>
  <c r="K20" i="3"/>
  <c r="T20" i="3" s="1"/>
  <c r="K21" i="3"/>
  <c r="T21" i="3" s="1"/>
  <c r="K22" i="3"/>
  <c r="N22" i="3" s="1"/>
  <c r="K23" i="3"/>
  <c r="N23" i="3" s="1"/>
  <c r="K24" i="3"/>
  <c r="Q24" i="3" s="1"/>
  <c r="K25" i="3"/>
  <c r="N25" i="3" s="1"/>
  <c r="K26" i="3"/>
  <c r="Q26" i="3" s="1"/>
  <c r="K27" i="3"/>
  <c r="Q27" i="3" s="1"/>
  <c r="K28" i="3"/>
  <c r="T28" i="3" s="1"/>
  <c r="K29" i="3"/>
  <c r="T29" i="3" s="1"/>
  <c r="K30" i="3"/>
  <c r="N30" i="3" s="1"/>
  <c r="K31" i="3"/>
  <c r="N31" i="3" s="1"/>
  <c r="K32" i="3"/>
  <c r="Q32" i="3" s="1"/>
  <c r="K33" i="3"/>
  <c r="Q33" i="3" s="1"/>
  <c r="K34" i="3"/>
  <c r="Q34" i="3" s="1"/>
  <c r="K35" i="3"/>
  <c r="Q35" i="3" s="1"/>
  <c r="K36" i="3"/>
  <c r="T36" i="3" s="1"/>
  <c r="K37" i="3"/>
  <c r="T37" i="3" s="1"/>
  <c r="K38" i="3"/>
  <c r="T38" i="3" s="1"/>
  <c r="K39" i="3"/>
  <c r="Q39" i="3" s="1"/>
  <c r="K40" i="3"/>
  <c r="N40" i="3" s="1"/>
  <c r="K41" i="3"/>
  <c r="N41" i="3" s="1"/>
  <c r="K42" i="3"/>
  <c r="N42" i="3" s="1"/>
  <c r="K43" i="3"/>
  <c r="N43" i="3" s="1"/>
  <c r="K44" i="3"/>
  <c r="Q44" i="3" s="1"/>
  <c r="K45" i="3"/>
  <c r="Q45" i="3" s="1"/>
  <c r="K46" i="3"/>
  <c r="Q46" i="3" s="1"/>
  <c r="K47" i="3"/>
  <c r="N47" i="3" s="1"/>
  <c r="K48" i="3"/>
  <c r="T48" i="3" s="1"/>
  <c r="K49" i="3"/>
  <c r="Q49" i="3" s="1"/>
  <c r="K50" i="3"/>
  <c r="T50" i="3" s="1"/>
  <c r="K51" i="3"/>
  <c r="Q51" i="3" s="1"/>
  <c r="K52" i="3"/>
  <c r="T52" i="3" s="1"/>
  <c r="K53" i="3"/>
  <c r="T53" i="3" s="1"/>
  <c r="K54" i="3"/>
  <c r="T54" i="3" s="1"/>
  <c r="K55" i="3"/>
  <c r="Q55" i="3" s="1"/>
  <c r="K56" i="3"/>
  <c r="N56" i="3" s="1"/>
  <c r="K57" i="3"/>
  <c r="N57" i="3" s="1"/>
  <c r="K58" i="3"/>
  <c r="N58" i="3" s="1"/>
  <c r="K59" i="3"/>
  <c r="N59" i="3" s="1"/>
  <c r="K60" i="3"/>
  <c r="Q60" i="3" s="1"/>
  <c r="K61" i="3"/>
  <c r="Q61" i="3" s="1"/>
  <c r="K62" i="3"/>
  <c r="Q62" i="3" s="1"/>
  <c r="K63" i="3"/>
  <c r="N63" i="3" s="1"/>
  <c r="K64" i="3"/>
  <c r="T64" i="3" s="1"/>
  <c r="K65" i="3"/>
  <c r="Q65" i="3" s="1"/>
  <c r="K66" i="3"/>
  <c r="T66" i="3" s="1"/>
  <c r="K4" i="3"/>
  <c r="Q4" i="3" s="1"/>
  <c r="J5" i="3"/>
  <c r="P5" i="3" s="1"/>
  <c r="J6" i="3"/>
  <c r="J7" i="3"/>
  <c r="J8" i="3"/>
  <c r="P8" i="3" s="1"/>
  <c r="J9" i="3"/>
  <c r="M9" i="3" s="1"/>
  <c r="J10" i="3"/>
  <c r="J11" i="3"/>
  <c r="J12" i="3"/>
  <c r="P12" i="3" s="1"/>
  <c r="J13" i="3"/>
  <c r="M13" i="3" s="1"/>
  <c r="J14" i="3"/>
  <c r="J15" i="3"/>
  <c r="J16" i="3"/>
  <c r="P16" i="3" s="1"/>
  <c r="J17" i="3"/>
  <c r="M17" i="3" s="1"/>
  <c r="J18" i="3"/>
  <c r="J19" i="3"/>
  <c r="J20" i="3"/>
  <c r="P20" i="3" s="1"/>
  <c r="J21" i="3"/>
  <c r="M21" i="3" s="1"/>
  <c r="J22" i="3"/>
  <c r="J23" i="3"/>
  <c r="J24" i="3"/>
  <c r="P24" i="3" s="1"/>
  <c r="J25" i="3"/>
  <c r="M25" i="3" s="1"/>
  <c r="J26" i="3"/>
  <c r="J27" i="3"/>
  <c r="J28" i="3"/>
  <c r="P28" i="3" s="1"/>
  <c r="J29" i="3"/>
  <c r="M29" i="3" s="1"/>
  <c r="J30" i="3"/>
  <c r="J31" i="3"/>
  <c r="J32" i="3"/>
  <c r="P32" i="3" s="1"/>
  <c r="J33" i="3"/>
  <c r="M33" i="3" s="1"/>
  <c r="J34" i="3"/>
  <c r="J35" i="3"/>
  <c r="J36" i="3"/>
  <c r="P36" i="3" s="1"/>
  <c r="J37" i="3"/>
  <c r="M37" i="3" s="1"/>
  <c r="J38" i="3"/>
  <c r="J39" i="3"/>
  <c r="J40" i="3"/>
  <c r="P40" i="3" s="1"/>
  <c r="J41" i="3"/>
  <c r="M41" i="3" s="1"/>
  <c r="J42" i="3"/>
  <c r="P42" i="3" s="1"/>
  <c r="J43" i="3"/>
  <c r="J44" i="3"/>
  <c r="P44" i="3" s="1"/>
  <c r="J45" i="3"/>
  <c r="M45" i="3" s="1"/>
  <c r="J46" i="3"/>
  <c r="P46" i="3" s="1"/>
  <c r="J47" i="3"/>
  <c r="J48" i="3"/>
  <c r="P48" i="3" s="1"/>
  <c r="J49" i="3"/>
  <c r="M49" i="3" s="1"/>
  <c r="J50" i="3"/>
  <c r="P50" i="3" s="1"/>
  <c r="J51" i="3"/>
  <c r="J52" i="3"/>
  <c r="P52" i="3" s="1"/>
  <c r="J53" i="3"/>
  <c r="M53" i="3" s="1"/>
  <c r="J54" i="3"/>
  <c r="P54" i="3" s="1"/>
  <c r="J55" i="3"/>
  <c r="J56" i="3"/>
  <c r="P56" i="3" s="1"/>
  <c r="J57" i="3"/>
  <c r="M57" i="3" s="1"/>
  <c r="J58" i="3"/>
  <c r="P58" i="3" s="1"/>
  <c r="J59" i="3"/>
  <c r="J60" i="3"/>
  <c r="P60" i="3" s="1"/>
  <c r="J61" i="3"/>
  <c r="M61" i="3" s="1"/>
  <c r="J62" i="3"/>
  <c r="P62" i="3" s="1"/>
  <c r="J63" i="3"/>
  <c r="J64" i="3"/>
  <c r="P64" i="3" s="1"/>
  <c r="J65" i="3"/>
  <c r="M65" i="3" s="1"/>
  <c r="J66" i="3"/>
  <c r="P66" i="3" s="1"/>
  <c r="P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3" i="3"/>
  <c r="AH12" i="2"/>
  <c r="AH11" i="2"/>
  <c r="AH10" i="2"/>
  <c r="AH9" i="2"/>
  <c r="Q53" i="3" l="1"/>
  <c r="T4" i="3"/>
  <c r="N66" i="3"/>
  <c r="N65" i="3"/>
  <c r="N64" i="3"/>
  <c r="Q63" i="3"/>
  <c r="T62" i="3"/>
  <c r="T61" i="3"/>
  <c r="T60" i="3"/>
  <c r="Q57" i="3"/>
  <c r="T55" i="3"/>
  <c r="N55" i="3"/>
  <c r="Q54" i="3"/>
  <c r="Q52" i="3"/>
  <c r="N50" i="3"/>
  <c r="N49" i="3"/>
  <c r="N48" i="3"/>
  <c r="Q47" i="3"/>
  <c r="T46" i="3"/>
  <c r="T45" i="3"/>
  <c r="T44" i="3"/>
  <c r="Q41" i="3"/>
  <c r="T39" i="3"/>
  <c r="N39" i="3"/>
  <c r="Q38" i="3"/>
  <c r="Q36" i="3"/>
  <c r="T33" i="3"/>
  <c r="T32" i="3"/>
  <c r="Q30" i="3"/>
  <c r="Q28" i="3"/>
  <c r="T25" i="3"/>
  <c r="T24" i="3"/>
  <c r="Q22" i="3"/>
  <c r="Q20" i="3"/>
  <c r="T17" i="3"/>
  <c r="T16" i="3"/>
  <c r="Q14" i="3"/>
  <c r="Q12" i="3"/>
  <c r="T9" i="3"/>
  <c r="T8" i="3"/>
  <c r="Q6" i="3"/>
  <c r="I73" i="3" s="1"/>
  <c r="T5" i="3"/>
  <c r="N61" i="3"/>
  <c r="N45" i="3"/>
  <c r="T41" i="3"/>
  <c r="N33" i="3"/>
  <c r="Q21" i="3"/>
  <c r="N17" i="3"/>
  <c r="Q13" i="3"/>
  <c r="N5" i="3"/>
  <c r="N4" i="3"/>
  <c r="T65" i="3"/>
  <c r="T59" i="3"/>
  <c r="Q58" i="3"/>
  <c r="Q56" i="3"/>
  <c r="N54" i="3"/>
  <c r="N53" i="3"/>
  <c r="N52" i="3"/>
  <c r="T49" i="3"/>
  <c r="T43" i="3"/>
  <c r="Q42" i="3"/>
  <c r="Q40" i="3"/>
  <c r="N38" i="3"/>
  <c r="N37" i="3"/>
  <c r="N36" i="3"/>
  <c r="T34" i="3"/>
  <c r="T31" i="3"/>
  <c r="N29" i="3"/>
  <c r="N28" i="3"/>
  <c r="T26" i="3"/>
  <c r="Q25" i="3"/>
  <c r="T23" i="3"/>
  <c r="N21" i="3"/>
  <c r="N20" i="3"/>
  <c r="T18" i="3"/>
  <c r="T15" i="3"/>
  <c r="N13" i="3"/>
  <c r="N12" i="3"/>
  <c r="T10" i="3"/>
  <c r="Q9" i="3"/>
  <c r="T7" i="3"/>
  <c r="T57" i="3"/>
  <c r="Q37" i="3"/>
  <c r="Q29" i="3"/>
  <c r="T63" i="3"/>
  <c r="T47" i="3"/>
  <c r="P38" i="3"/>
  <c r="M38" i="3"/>
  <c r="P34" i="3"/>
  <c r="M34" i="3"/>
  <c r="S34" i="3"/>
  <c r="P30" i="3"/>
  <c r="M30" i="3"/>
  <c r="S30" i="3"/>
  <c r="P26" i="3"/>
  <c r="M26" i="3"/>
  <c r="S26" i="3"/>
  <c r="P22" i="3"/>
  <c r="M22" i="3"/>
  <c r="S22" i="3"/>
  <c r="P18" i="3"/>
  <c r="M18" i="3"/>
  <c r="S18" i="3"/>
  <c r="P14" i="3"/>
  <c r="M14" i="3"/>
  <c r="S14" i="3"/>
  <c r="P10" i="3"/>
  <c r="M10" i="3"/>
  <c r="S10" i="3"/>
  <c r="P6" i="3"/>
  <c r="H73" i="3" s="1"/>
  <c r="M6" i="3"/>
  <c r="S6" i="3"/>
  <c r="M66" i="3"/>
  <c r="M62" i="3"/>
  <c r="M58" i="3"/>
  <c r="M54" i="3"/>
  <c r="M50" i="3"/>
  <c r="M46" i="3"/>
  <c r="M42" i="3"/>
  <c r="S5" i="3"/>
  <c r="M5" i="3"/>
  <c r="H72" i="3" s="1"/>
  <c r="S65" i="3"/>
  <c r="S61" i="3"/>
  <c r="S57" i="3"/>
  <c r="S53" i="3"/>
  <c r="S49" i="3"/>
  <c r="S45" i="3"/>
  <c r="S41" i="3"/>
  <c r="S37" i="3"/>
  <c r="S33" i="3"/>
  <c r="S29" i="3"/>
  <c r="S25" i="3"/>
  <c r="S21" i="3"/>
  <c r="S17" i="3"/>
  <c r="S13" i="3"/>
  <c r="S9" i="3"/>
  <c r="E63" i="5"/>
  <c r="AH13" i="2"/>
  <c r="AH15" i="2" s="1"/>
  <c r="E66" i="2"/>
  <c r="E4" i="2"/>
  <c r="E5" i="2"/>
  <c r="E6" i="2"/>
  <c r="E7" i="2"/>
  <c r="E8" i="2"/>
  <c r="E9" i="2"/>
  <c r="E10" i="2"/>
  <c r="E11" i="2"/>
  <c r="E12" i="2"/>
  <c r="E13" i="2"/>
  <c r="E14" i="2"/>
  <c r="F15" i="2" s="1"/>
  <c r="H15" i="2" s="1"/>
  <c r="E15" i="2"/>
  <c r="E16" i="2"/>
  <c r="E17" i="2"/>
  <c r="E18" i="2"/>
  <c r="F19" i="2" s="1"/>
  <c r="H19" i="2" s="1"/>
  <c r="E19" i="2"/>
  <c r="E20" i="2"/>
  <c r="F21" i="2" s="1"/>
  <c r="H21" i="2" s="1"/>
  <c r="E21" i="2"/>
  <c r="E22" i="2"/>
  <c r="F23" i="2" s="1"/>
  <c r="H23" i="2" s="1"/>
  <c r="E23" i="2"/>
  <c r="E24" i="2"/>
  <c r="F25" i="2" s="1"/>
  <c r="H25" i="2" s="1"/>
  <c r="E25" i="2"/>
  <c r="E26" i="2"/>
  <c r="F27" i="2" s="1"/>
  <c r="H27" i="2" s="1"/>
  <c r="E27" i="2"/>
  <c r="E28" i="2"/>
  <c r="F29" i="2" s="1"/>
  <c r="H29" i="2" s="1"/>
  <c r="E29" i="2"/>
  <c r="E30" i="2"/>
  <c r="F31" i="2" s="1"/>
  <c r="H31" i="2" s="1"/>
  <c r="E31" i="2"/>
  <c r="E32" i="2"/>
  <c r="F33" i="2" s="1"/>
  <c r="H33" i="2" s="1"/>
  <c r="E33" i="2"/>
  <c r="E34" i="2"/>
  <c r="F35" i="2" s="1"/>
  <c r="H35" i="2" s="1"/>
  <c r="E35" i="2"/>
  <c r="E36" i="2"/>
  <c r="F37" i="2" s="1"/>
  <c r="H37" i="2" s="1"/>
  <c r="E37" i="2"/>
  <c r="E38" i="2"/>
  <c r="F39" i="2" s="1"/>
  <c r="H39" i="2" s="1"/>
  <c r="E39" i="2"/>
  <c r="E40" i="2"/>
  <c r="F41" i="2" s="1"/>
  <c r="H41" i="2" s="1"/>
  <c r="E41" i="2"/>
  <c r="E42" i="2"/>
  <c r="F43" i="2" s="1"/>
  <c r="H43" i="2" s="1"/>
  <c r="E43" i="2"/>
  <c r="E44" i="2"/>
  <c r="F45" i="2" s="1"/>
  <c r="H45" i="2" s="1"/>
  <c r="E45" i="2"/>
  <c r="E46" i="2"/>
  <c r="F47" i="2" s="1"/>
  <c r="H47" i="2" s="1"/>
  <c r="E47" i="2"/>
  <c r="E48" i="2"/>
  <c r="F49" i="2" s="1"/>
  <c r="H49" i="2" s="1"/>
  <c r="E49" i="2"/>
  <c r="E50" i="2"/>
  <c r="F51" i="2" s="1"/>
  <c r="H51" i="2" s="1"/>
  <c r="E51" i="2"/>
  <c r="E52" i="2"/>
  <c r="F53" i="2" s="1"/>
  <c r="H53" i="2" s="1"/>
  <c r="E53" i="2"/>
  <c r="E54" i="2"/>
  <c r="F55" i="2" s="1"/>
  <c r="H55" i="2" s="1"/>
  <c r="E55" i="2"/>
  <c r="E56" i="2"/>
  <c r="F57" i="2" s="1"/>
  <c r="H57" i="2" s="1"/>
  <c r="E57" i="2"/>
  <c r="E58" i="2"/>
  <c r="F59" i="2" s="1"/>
  <c r="H59" i="2" s="1"/>
  <c r="E59" i="2"/>
  <c r="E60" i="2"/>
  <c r="F61" i="2" s="1"/>
  <c r="H61" i="2" s="1"/>
  <c r="E61" i="2"/>
  <c r="E62" i="2"/>
  <c r="F63" i="2" s="1"/>
  <c r="H63" i="2" s="1"/>
  <c r="E63" i="2"/>
  <c r="E64" i="2"/>
  <c r="F65" i="2" s="1"/>
  <c r="H65" i="2" s="1"/>
  <c r="E65" i="2"/>
  <c r="F66" i="2" s="1"/>
  <c r="H66" i="2" s="1"/>
  <c r="E3" i="2"/>
  <c r="F4" i="2" s="1"/>
  <c r="A3" i="2"/>
  <c r="A4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3" i="1"/>
  <c r="I74" i="3" l="1"/>
  <c r="I72" i="3"/>
  <c r="A5" i="2"/>
  <c r="K4" i="2"/>
  <c r="H4" i="2"/>
  <c r="F63" i="5"/>
  <c r="E64" i="5" s="1"/>
  <c r="G63" i="5"/>
  <c r="AI9" i="2"/>
  <c r="AI10" i="2"/>
  <c r="AI11" i="2"/>
  <c r="AI12" i="2"/>
  <c r="F17" i="2"/>
  <c r="H17" i="2" s="1"/>
  <c r="F5" i="2"/>
  <c r="H5" i="2" s="1"/>
  <c r="F64" i="2"/>
  <c r="H64" i="2" s="1"/>
  <c r="F60" i="2"/>
  <c r="H60" i="2" s="1"/>
  <c r="F56" i="2"/>
  <c r="H56" i="2" s="1"/>
  <c r="F52" i="2"/>
  <c r="H52" i="2" s="1"/>
  <c r="F48" i="2"/>
  <c r="H48" i="2" s="1"/>
  <c r="F44" i="2"/>
  <c r="H44" i="2" s="1"/>
  <c r="F40" i="2"/>
  <c r="H40" i="2" s="1"/>
  <c r="F36" i="2"/>
  <c r="H36" i="2" s="1"/>
  <c r="F32" i="2"/>
  <c r="H32" i="2" s="1"/>
  <c r="F28" i="2"/>
  <c r="H28" i="2" s="1"/>
  <c r="F24" i="2"/>
  <c r="H24" i="2" s="1"/>
  <c r="F20" i="2"/>
  <c r="H20" i="2" s="1"/>
  <c r="F16" i="2"/>
  <c r="H16" i="2" s="1"/>
  <c r="F6" i="2"/>
  <c r="H6" i="2" s="1"/>
  <c r="F58" i="2"/>
  <c r="H58" i="2" s="1"/>
  <c r="F50" i="2"/>
  <c r="H50" i="2" s="1"/>
  <c r="F42" i="2"/>
  <c r="H42" i="2" s="1"/>
  <c r="F34" i="2"/>
  <c r="H34" i="2" s="1"/>
  <c r="F26" i="2"/>
  <c r="H26" i="2" s="1"/>
  <c r="F22" i="2"/>
  <c r="H22" i="2" s="1"/>
  <c r="F18" i="2"/>
  <c r="H18" i="2" s="1"/>
  <c r="F62" i="2"/>
  <c r="H62" i="2" s="1"/>
  <c r="F54" i="2"/>
  <c r="H54" i="2" s="1"/>
  <c r="F46" i="2"/>
  <c r="H46" i="2" s="1"/>
  <c r="F38" i="2"/>
  <c r="H38" i="2" s="1"/>
  <c r="F30" i="2"/>
  <c r="H30" i="2" s="1"/>
  <c r="F13" i="2"/>
  <c r="H13" i="2" s="1"/>
  <c r="F9" i="2"/>
  <c r="H9" i="2" s="1"/>
  <c r="F12" i="2"/>
  <c r="H12" i="2" s="1"/>
  <c r="F8" i="2"/>
  <c r="H8" i="2" s="1"/>
  <c r="F14" i="2"/>
  <c r="H14" i="2" s="1"/>
  <c r="F10" i="2"/>
  <c r="H10" i="2" s="1"/>
  <c r="F7" i="2"/>
  <c r="H7" i="2" s="1"/>
  <c r="F11" i="2"/>
  <c r="H11" i="2" s="1"/>
  <c r="F69" i="2" l="1"/>
  <c r="A6" i="2"/>
  <c r="K5" i="2"/>
  <c r="H64" i="5"/>
  <c r="I64" i="5" s="1"/>
  <c r="F64" i="5"/>
  <c r="H65" i="5" s="1"/>
  <c r="I65" i="5" s="1"/>
  <c r="G64" i="5"/>
  <c r="E65" i="5"/>
  <c r="AI13" i="2"/>
  <c r="A7" i="2" l="1"/>
  <c r="K6" i="2"/>
  <c r="G65" i="5"/>
  <c r="F65" i="5"/>
  <c r="E66" i="5" s="1"/>
  <c r="J3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3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A8" i="2" l="1"/>
  <c r="K7" i="2"/>
  <c r="H66" i="5"/>
  <c r="I66" i="5" s="1"/>
  <c r="F66" i="5"/>
  <c r="H67" i="5" s="1"/>
  <c r="I67" i="5" s="1"/>
  <c r="G66" i="5"/>
  <c r="E67" i="5" l="1"/>
  <c r="G67" i="5" s="1"/>
  <c r="A9" i="2"/>
  <c r="K8" i="2"/>
  <c r="F67" i="5"/>
  <c r="H68" i="5" s="1"/>
  <c r="I68" i="5" s="1"/>
  <c r="J1" i="5" s="1"/>
  <c r="A10" i="2" l="1"/>
  <c r="K9" i="2"/>
  <c r="E68" i="5"/>
  <c r="A11" i="2" l="1"/>
  <c r="K10" i="2"/>
  <c r="F68" i="5"/>
  <c r="G68" i="5"/>
  <c r="A12" i="2" l="1"/>
  <c r="K11" i="2"/>
  <c r="A13" i="2" l="1"/>
  <c r="K12" i="2"/>
  <c r="A14" i="2" l="1"/>
  <c r="K13" i="2"/>
  <c r="A15" i="2" l="1"/>
  <c r="K14" i="2"/>
  <c r="A16" i="2" l="1"/>
  <c r="K15" i="2"/>
  <c r="A17" i="2" l="1"/>
  <c r="K16" i="2"/>
  <c r="A18" i="2" l="1"/>
  <c r="K17" i="2"/>
  <c r="A19" i="2" l="1"/>
  <c r="K18" i="2"/>
  <c r="A20" i="2" l="1"/>
  <c r="K19" i="2"/>
  <c r="A21" i="2" l="1"/>
  <c r="K20" i="2"/>
  <c r="A22" i="2" l="1"/>
  <c r="K21" i="2"/>
  <c r="A23" i="2" l="1"/>
  <c r="K22" i="2"/>
  <c r="A24" i="2" l="1"/>
  <c r="K23" i="2"/>
  <c r="A25" i="2" l="1"/>
  <c r="K24" i="2"/>
  <c r="A26" i="2" l="1"/>
  <c r="K25" i="2"/>
  <c r="A27" i="2" l="1"/>
  <c r="K26" i="2"/>
  <c r="A28" i="2" l="1"/>
  <c r="K27" i="2"/>
  <c r="A29" i="2" l="1"/>
  <c r="K28" i="2"/>
  <c r="A30" i="2" l="1"/>
  <c r="K29" i="2"/>
  <c r="A31" i="2" l="1"/>
  <c r="K30" i="2"/>
  <c r="A32" i="2" l="1"/>
  <c r="K31" i="2"/>
  <c r="A33" i="2" l="1"/>
  <c r="K32" i="2"/>
  <c r="A34" i="2" l="1"/>
  <c r="K33" i="2"/>
  <c r="A35" i="2" l="1"/>
  <c r="K34" i="2"/>
  <c r="A36" i="2" l="1"/>
  <c r="K35" i="2"/>
  <c r="A37" i="2" l="1"/>
  <c r="K36" i="2"/>
  <c r="A38" i="2" l="1"/>
  <c r="K37" i="2"/>
  <c r="A39" i="2" l="1"/>
  <c r="K38" i="2"/>
  <c r="A40" i="2" l="1"/>
  <c r="K39" i="2"/>
  <c r="A41" i="2" l="1"/>
  <c r="K40" i="2"/>
  <c r="A42" i="2" l="1"/>
  <c r="K41" i="2"/>
  <c r="A43" i="2" l="1"/>
  <c r="K42" i="2"/>
  <c r="A44" i="2" l="1"/>
  <c r="K43" i="2"/>
  <c r="A45" i="2" l="1"/>
  <c r="K44" i="2"/>
  <c r="A46" i="2" l="1"/>
  <c r="K45" i="2"/>
  <c r="A47" i="2" l="1"/>
  <c r="K46" i="2"/>
  <c r="A48" i="2" l="1"/>
  <c r="K47" i="2"/>
  <c r="A49" i="2" l="1"/>
  <c r="K48" i="2"/>
  <c r="A50" i="2" l="1"/>
  <c r="K49" i="2"/>
  <c r="A51" i="2" l="1"/>
  <c r="K50" i="2"/>
  <c r="A52" i="2" l="1"/>
  <c r="K51" i="2"/>
  <c r="A53" i="2" l="1"/>
  <c r="K52" i="2"/>
  <c r="A54" i="2" l="1"/>
  <c r="K53" i="2"/>
  <c r="A55" i="2" l="1"/>
  <c r="K54" i="2"/>
  <c r="A56" i="2" l="1"/>
  <c r="K55" i="2"/>
  <c r="A57" i="2" l="1"/>
  <c r="K56" i="2"/>
  <c r="A58" i="2" l="1"/>
  <c r="K57" i="2"/>
  <c r="A59" i="2" l="1"/>
  <c r="K58" i="2"/>
  <c r="A60" i="2" l="1"/>
  <c r="K59" i="2"/>
  <c r="A61" i="2" l="1"/>
  <c r="K60" i="2"/>
  <c r="A62" i="2" l="1"/>
  <c r="K61" i="2"/>
  <c r="A63" i="2" l="1"/>
  <c r="K62" i="2"/>
  <c r="A64" i="2" l="1"/>
  <c r="K63" i="2"/>
  <c r="A65" i="2" l="1"/>
  <c r="K64" i="2"/>
  <c r="A66" i="2" l="1"/>
  <c r="K65" i="2"/>
  <c r="A67" i="2" l="1"/>
  <c r="A68" i="2" s="1"/>
  <c r="K66" i="2"/>
  <c r="A69" i="2"/>
  <c r="P17" i="2"/>
  <c r="R17" i="2" l="1"/>
  <c r="Q17" i="2" s="1"/>
  <c r="L6" i="2" l="1"/>
  <c r="L45" i="2"/>
  <c r="L13" i="2"/>
  <c r="L29" i="2"/>
  <c r="L52" i="2"/>
  <c r="L20" i="2"/>
  <c r="L9" i="2"/>
  <c r="L41" i="2"/>
  <c r="L56" i="2"/>
  <c r="L24" i="2"/>
  <c r="L59" i="2"/>
  <c r="L43" i="2"/>
  <c r="L27" i="2"/>
  <c r="L11" i="2"/>
  <c r="L58" i="2"/>
  <c r="L42" i="2"/>
  <c r="L26" i="2"/>
  <c r="L10" i="2"/>
  <c r="L37" i="2"/>
  <c r="L53" i="2"/>
  <c r="L44" i="2"/>
  <c r="L12" i="2"/>
  <c r="L33" i="2"/>
  <c r="L48" i="2"/>
  <c r="L16" i="2"/>
  <c r="L55" i="2"/>
  <c r="L39" i="2"/>
  <c r="L23" i="2"/>
  <c r="L7" i="2"/>
  <c r="L54" i="2"/>
  <c r="L38" i="2"/>
  <c r="L22" i="2"/>
  <c r="L5" i="2"/>
  <c r="L21" i="2"/>
  <c r="L36" i="2"/>
  <c r="L57" i="2"/>
  <c r="L17" i="2"/>
  <c r="L40" i="2"/>
  <c r="L8" i="2"/>
  <c r="L51" i="2"/>
  <c r="L35" i="2"/>
  <c r="L19" i="2"/>
  <c r="L66" i="2"/>
  <c r="L50" i="2"/>
  <c r="L34" i="2"/>
  <c r="L18" i="2"/>
  <c r="L61" i="2"/>
  <c r="L60" i="2"/>
  <c r="L28" i="2"/>
  <c r="L25" i="2"/>
  <c r="L49" i="2"/>
  <c r="L64" i="2"/>
  <c r="L32" i="2"/>
  <c r="L63" i="2"/>
  <c r="L47" i="2"/>
  <c r="L31" i="2"/>
  <c r="L15" i="2"/>
  <c r="L62" i="2"/>
  <c r="L46" i="2"/>
  <c r="L30" i="2"/>
  <c r="L14" i="2"/>
  <c r="J17" i="2"/>
  <c r="J33" i="2"/>
  <c r="J49" i="2"/>
  <c r="J65" i="2"/>
  <c r="J42" i="2"/>
  <c r="J66" i="2"/>
  <c r="J32" i="2"/>
  <c r="J64" i="2"/>
  <c r="J22" i="2"/>
  <c r="J62" i="2"/>
  <c r="J19" i="2"/>
  <c r="J35" i="2"/>
  <c r="J51" i="2"/>
  <c r="J4" i="2"/>
  <c r="J36" i="2"/>
  <c r="J5" i="2"/>
  <c r="J21" i="2"/>
  <c r="J37" i="2"/>
  <c r="J53" i="2"/>
  <c r="J18" i="2"/>
  <c r="J46" i="2"/>
  <c r="J12" i="2"/>
  <c r="J40" i="2"/>
  <c r="J6" i="2"/>
  <c r="J30" i="2"/>
  <c r="J7" i="2"/>
  <c r="J23" i="2"/>
  <c r="J39" i="2"/>
  <c r="J55" i="2"/>
  <c r="J8" i="2"/>
  <c r="J44" i="2"/>
  <c r="J9" i="2"/>
  <c r="J25" i="2"/>
  <c r="J41" i="2"/>
  <c r="J57" i="2"/>
  <c r="J26" i="2"/>
  <c r="J54" i="2"/>
  <c r="J20" i="2"/>
  <c r="J48" i="2"/>
  <c r="J10" i="2"/>
  <c r="J38" i="2"/>
  <c r="J11" i="2"/>
  <c r="J27" i="2"/>
  <c r="J43" i="2"/>
  <c r="J59" i="2"/>
  <c r="J16" i="2"/>
  <c r="J52" i="2"/>
  <c r="J13" i="2"/>
  <c r="J29" i="2"/>
  <c r="J45" i="2"/>
  <c r="J61" i="2"/>
  <c r="J34" i="2"/>
  <c r="J58" i="2"/>
  <c r="J24" i="2"/>
  <c r="J56" i="2"/>
  <c r="J14" i="2"/>
  <c r="J50" i="2"/>
  <c r="J15" i="2"/>
  <c r="J31" i="2"/>
  <c r="J47" i="2"/>
  <c r="J63" i="2"/>
  <c r="J28" i="2"/>
  <c r="J60" i="2"/>
  <c r="I34" i="3" l="1"/>
  <c r="L34" i="3" s="1"/>
  <c r="I15" i="3"/>
  <c r="I46" i="3"/>
  <c r="I9" i="3"/>
  <c r="I6" i="3"/>
  <c r="I40" i="3"/>
  <c r="I47" i="3"/>
  <c r="I5" i="3"/>
  <c r="I58" i="3"/>
  <c r="I55" i="3"/>
  <c r="L55" i="3" s="1"/>
  <c r="I22" i="3"/>
  <c r="I59" i="3"/>
  <c r="L59" i="3" s="1"/>
  <c r="I48" i="3"/>
  <c r="I7" i="3"/>
  <c r="O7" i="3" s="1"/>
  <c r="I60" i="3"/>
  <c r="I62" i="3"/>
  <c r="O62" i="3" s="1"/>
  <c r="I20" i="3"/>
  <c r="I37" i="3"/>
  <c r="O37" i="3" s="1"/>
  <c r="I39" i="3"/>
  <c r="I53" i="3"/>
  <c r="L53" i="3" s="1"/>
  <c r="I61" i="3"/>
  <c r="L61" i="3" s="1"/>
  <c r="I11" i="3"/>
  <c r="L11" i="3" s="1"/>
  <c r="O11" i="3"/>
  <c r="I56" i="3"/>
  <c r="L56" i="3" s="1"/>
  <c r="O56" i="3"/>
  <c r="I25" i="3"/>
  <c r="L25" i="3" s="1"/>
  <c r="O25" i="3"/>
  <c r="I51" i="3"/>
  <c r="L51" i="3" s="1"/>
  <c r="I29" i="3"/>
  <c r="L29" i="3" s="1"/>
  <c r="I50" i="3"/>
  <c r="L50" i="3" s="1"/>
  <c r="I65" i="3"/>
  <c r="L65" i="3" s="1"/>
  <c r="I35" i="3"/>
  <c r="I52" i="3"/>
  <c r="O52" i="3" s="1"/>
  <c r="I28" i="3"/>
  <c r="O28" i="3" s="1"/>
  <c r="G74" i="3"/>
  <c r="I14" i="3"/>
  <c r="L14" i="3" s="1"/>
  <c r="I64" i="3"/>
  <c r="I4" i="3"/>
  <c r="L4" i="3" s="1"/>
  <c r="I43" i="3"/>
  <c r="I8" i="3"/>
  <c r="L8" i="3" s="1"/>
  <c r="I49" i="3"/>
  <c r="I66" i="3"/>
  <c r="O66" i="3" s="1"/>
  <c r="I38" i="3"/>
  <c r="I26" i="3"/>
  <c r="L26" i="3" s="1"/>
  <c r="I13" i="3"/>
  <c r="I10" i="3"/>
  <c r="L10" i="3" s="1"/>
  <c r="I32" i="3"/>
  <c r="I18" i="3"/>
  <c r="L18" i="3" s="1"/>
  <c r="I31" i="3"/>
  <c r="I33" i="3"/>
  <c r="O33" i="3" s="1"/>
  <c r="I24" i="3"/>
  <c r="I27" i="3"/>
  <c r="O27" i="3" s="1"/>
  <c r="I12" i="3"/>
  <c r="I21" i="3"/>
  <c r="O21" i="3" s="1"/>
  <c r="I23" i="3"/>
  <c r="I19" i="3"/>
  <c r="L19" i="3" s="1"/>
  <c r="I54" i="3"/>
  <c r="I44" i="3"/>
  <c r="O44" i="3" s="1"/>
  <c r="I36" i="3"/>
  <c r="I45" i="3"/>
  <c r="O45" i="3" s="1"/>
  <c r="I63" i="3"/>
  <c r="I41" i="3"/>
  <c r="O41" i="3" s="1"/>
  <c r="I16" i="3"/>
  <c r="I30" i="3"/>
  <c r="L30" i="3" s="1"/>
  <c r="I57" i="3"/>
  <c r="I17" i="3"/>
  <c r="O17" i="3" s="1"/>
  <c r="I42" i="3"/>
  <c r="L7" i="3" l="1"/>
  <c r="O18" i="3"/>
  <c r="O50" i="3"/>
  <c r="O14" i="3"/>
  <c r="L62" i="3"/>
  <c r="O55" i="3"/>
  <c r="O10" i="3"/>
  <c r="L17" i="3"/>
  <c r="L37" i="3"/>
  <c r="L41" i="3"/>
  <c r="L45" i="3"/>
  <c r="O65" i="3"/>
  <c r="O29" i="3"/>
  <c r="O8" i="3"/>
  <c r="O19" i="3"/>
  <c r="O26" i="3"/>
  <c r="O16" i="3"/>
  <c r="L16" i="3"/>
  <c r="L40" i="3"/>
  <c r="O40" i="3"/>
  <c r="O15" i="3"/>
  <c r="L15" i="3"/>
  <c r="O57" i="3"/>
  <c r="L57" i="3"/>
  <c r="O54" i="3"/>
  <c r="L54" i="3"/>
  <c r="L31" i="3"/>
  <c r="O31" i="3"/>
  <c r="O6" i="3"/>
  <c r="L6" i="3"/>
  <c r="O42" i="3"/>
  <c r="L42" i="3"/>
  <c r="O36" i="3"/>
  <c r="L36" i="3"/>
  <c r="L24" i="3"/>
  <c r="O24" i="3"/>
  <c r="O38" i="3"/>
  <c r="L38" i="3"/>
  <c r="L48" i="3"/>
  <c r="O48" i="3"/>
  <c r="L47" i="3"/>
  <c r="O47" i="3"/>
  <c r="O9" i="3"/>
  <c r="L9" i="3"/>
  <c r="L23" i="3"/>
  <c r="O23" i="3"/>
  <c r="L32" i="3"/>
  <c r="O32" i="3"/>
  <c r="L43" i="3"/>
  <c r="O43" i="3"/>
  <c r="L20" i="3"/>
  <c r="O20" i="3"/>
  <c r="L58" i="3"/>
  <c r="O58" i="3"/>
  <c r="O49" i="3"/>
  <c r="L49" i="3"/>
  <c r="L39" i="3"/>
  <c r="O39" i="3"/>
  <c r="L22" i="3"/>
  <c r="O22" i="3"/>
  <c r="O5" i="3"/>
  <c r="L5" i="3"/>
  <c r="G72" i="3" s="1"/>
  <c r="O63" i="3"/>
  <c r="L63" i="3"/>
  <c r="O12" i="3"/>
  <c r="L12" i="3"/>
  <c r="L13" i="3"/>
  <c r="O13" i="3"/>
  <c r="O64" i="3"/>
  <c r="L64" i="3"/>
  <c r="O35" i="3"/>
  <c r="L35" i="3"/>
  <c r="O60" i="3"/>
  <c r="L60" i="3"/>
  <c r="O46" i="3"/>
  <c r="L46" i="3"/>
  <c r="L28" i="3"/>
  <c r="L52" i="3"/>
  <c r="O51" i="3"/>
  <c r="O61" i="3"/>
  <c r="O53" i="3"/>
  <c r="L33" i="3"/>
  <c r="O4" i="3"/>
  <c r="G73" i="3" s="1"/>
  <c r="L44" i="3"/>
  <c r="O30" i="3"/>
  <c r="L66" i="3"/>
  <c r="O59" i="3"/>
  <c r="O34" i="3"/>
  <c r="L27" i="3"/>
  <c r="L21" i="3"/>
</calcChain>
</file>

<file path=xl/sharedStrings.xml><?xml version="1.0" encoding="utf-8"?>
<sst xmlns="http://schemas.openxmlformats.org/spreadsheetml/2006/main" count="504" uniqueCount="104">
  <si>
    <t>année</t>
  </si>
  <si>
    <t>trimestre</t>
  </si>
  <si>
    <t>T1</t>
  </si>
  <si>
    <t>T2</t>
  </si>
  <si>
    <t>T3</t>
  </si>
  <si>
    <t>T4</t>
  </si>
  <si>
    <t>série trim  880 (y)</t>
  </si>
  <si>
    <t>Test Buys-Ballot</t>
  </si>
  <si>
    <t>annual y</t>
  </si>
  <si>
    <t>Previsions</t>
  </si>
  <si>
    <t>ecart-type y</t>
  </si>
  <si>
    <t>cor</t>
  </si>
  <si>
    <t xml:space="preserve">on choisit ainsi le </t>
  </si>
  <si>
    <t xml:space="preserve">Ainsi il y a corrélation </t>
  </si>
  <si>
    <t>entre les deux séries,</t>
  </si>
  <si>
    <t>modèle multiplicatif.</t>
  </si>
  <si>
    <t>Cor</t>
  </si>
  <si>
    <t>t</t>
  </si>
  <si>
    <t>MM(4)</t>
  </si>
  <si>
    <t>MMC(4)</t>
  </si>
  <si>
    <t>CompSais &amp; Resi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</si>
  <si>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</si>
  <si>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</si>
  <si>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</si>
  <si>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</si>
  <si>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</si>
  <si>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</si>
  <si>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</si>
  <si>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</si>
  <si>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</si>
  <si>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</si>
  <si>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</si>
  <si>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</si>
  <si>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</si>
  <si>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</si>
  <si>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</si>
  <si>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</si>
  <si>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</si>
  <si>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Mediane</t>
  </si>
  <si>
    <t>Adjust</t>
  </si>
  <si>
    <t>T/Année</t>
  </si>
  <si>
    <t>CompSai Ajus</t>
  </si>
  <si>
    <t>Calcul de la composante saisonniere ajustee en prennant en compte l'hypothese de conservation des aires.</t>
  </si>
  <si>
    <t>Tend Lin</t>
  </si>
  <si>
    <t>Tend quad</t>
  </si>
  <si>
    <t>Tend Expo</t>
  </si>
  <si>
    <t>Calcul des parametres du modele lineaire:</t>
  </si>
  <si>
    <t>cov</t>
  </si>
  <si>
    <t>a0</t>
  </si>
  <si>
    <t>a1</t>
  </si>
  <si>
    <t>Parametres du modele quadratique.</t>
  </si>
  <si>
    <t>a2</t>
  </si>
  <si>
    <t>Calcul des parmetres du modele exponentiel:</t>
  </si>
  <si>
    <t>beta</t>
  </si>
  <si>
    <t>alpha</t>
  </si>
  <si>
    <t>Model Lin</t>
  </si>
  <si>
    <t>Model quad</t>
  </si>
  <si>
    <t>Model Expo</t>
  </si>
  <si>
    <t>MAPE MQ</t>
  </si>
  <si>
    <t>MAPE MEX</t>
  </si>
  <si>
    <t>RMSE ML</t>
  </si>
  <si>
    <t>RMSE MQ</t>
  </si>
  <si>
    <t>RMSE MEX</t>
  </si>
  <si>
    <t>MAE ML</t>
  </si>
  <si>
    <t>MAE MQ</t>
  </si>
  <si>
    <t>MAE MEX</t>
  </si>
  <si>
    <t>MAPE ML</t>
  </si>
  <si>
    <t>RMSE</t>
  </si>
  <si>
    <t>MAE</t>
  </si>
  <si>
    <t>MAPE</t>
  </si>
  <si>
    <t>Modèle linéaire</t>
  </si>
  <si>
    <t>Modèle Quadratique</t>
  </si>
  <si>
    <t>Modèle exponentiel</t>
  </si>
  <si>
    <t>Critères/Modèle</t>
  </si>
  <si>
    <t>série trim  880 (Xt)</t>
  </si>
  <si>
    <t>(1-B)Xt</t>
  </si>
  <si>
    <t>(1-B)²Xt</t>
  </si>
  <si>
    <r>
      <t>(1-B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)Xt</t>
    </r>
  </si>
  <si>
    <r>
      <t>(1-B)(1-B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)Xt</t>
    </r>
  </si>
  <si>
    <r>
      <t>(1-B²)(1-B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)Xt</t>
    </r>
  </si>
  <si>
    <t>Variance</t>
  </si>
  <si>
    <t>la série en utilisant le modèle DA-M.</t>
  </si>
  <si>
    <t>delta</t>
  </si>
  <si>
    <t>phi</t>
  </si>
  <si>
    <t>St</t>
  </si>
  <si>
    <t>Tt</t>
  </si>
  <si>
    <t>It</t>
  </si>
  <si>
    <t>gamma</t>
  </si>
  <si>
    <t>Ft</t>
  </si>
  <si>
    <t>S2</t>
  </si>
  <si>
    <t>Initialisation</t>
  </si>
  <si>
    <t>Meilleurs parametres</t>
  </si>
  <si>
    <t>SPSS</t>
  </si>
  <si>
    <t>Naïve</t>
  </si>
  <si>
    <t>MAPE SPSS</t>
  </si>
  <si>
    <t xml:space="preserve">MAPE Naïve </t>
  </si>
  <si>
    <t>DA-M</t>
  </si>
  <si>
    <t>Modele quadratique</t>
  </si>
  <si>
    <t>MAPE Modelquad</t>
  </si>
  <si>
    <t>MAPE DA-M</t>
  </si>
  <si>
    <t>ln(MMC(4))</t>
  </si>
  <si>
    <t>Composante sais</t>
  </si>
  <si>
    <t>Tendance</t>
  </si>
  <si>
    <r>
      <t>Puisque (1-B)(1-B</t>
    </r>
    <r>
      <rPr>
        <b/>
        <sz val="9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 xml:space="preserve">)Xt a la variance minimale, on va ajuster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</si>
</sst>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6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2" fillId="0" borderId="0" xfId="1"/>
    <xf numFmtId="0" fontId="2" fillId="0" borderId="0" xfId="1" applyFill="1"/>
    <xf numFmtId="0" fontId="4" fillId="2" borderId="0" xfId="0" applyFont="1" applyFill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0" fillId="3" borderId="0" xfId="0" applyFill="1"/>
    <xf numFmtId="0" fontId="4" fillId="4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5" borderId="1" xfId="0" applyFont="1" applyFill="1" applyBorder="1"/>
    <xf numFmtId="0" fontId="0" fillId="0" borderId="1" xfId="0" applyFont="1" applyBorder="1"/>
    <xf numFmtId="0" fontId="0" fillId="4" borderId="0" xfId="0" applyFill="1"/>
    <xf numFmtId="0" fontId="2" fillId="4" borderId="0" xfId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  <xf numFmtId="0" fontId="0" fillId="0" borderId="0" xfId="0" applyAlignment="1">
      <alignment horizontal="center" vertical="center"/>
    </xf>
    <xf numFmtId="0" fontId="6" fillId="0" borderId="0" xfId="0" applyFont="1"/>
    <xf numFmtId="0" fontId="4" fillId="0" borderId="0" xfId="0" applyFont="1" applyFill="1"/>
    <xf numFmtId="0" fontId="0" fillId="0" borderId="0" xfId="0" applyFill="1"/>
    <xf numFmtId="0" fontId="6" fillId="2" borderId="0" xfId="0" applyFont="1" applyFill="1"/>
    <xf numFmtId="164" fontId="8" fillId="0" borderId="2" xfId="2" applyNumberFormat="1" applyFont="1" applyBorder="1" applyAlignment="1">
      <alignment horizontal="right" vertical="top"/>
    </xf>
    <xf numFmtId="164" fontId="8" fillId="0" borderId="3" xfId="2" applyNumberFormat="1" applyFont="1" applyBorder="1" applyAlignment="1">
      <alignment horizontal="right" vertical="top"/>
    </xf>
    <xf numFmtId="0" fontId="3" fillId="0" borderId="0" xfId="0" applyFont="1" applyFill="1"/>
    <xf numFmtId="0" fontId="0" fillId="4" borderId="1" xfId="0" applyFont="1" applyFill="1" applyBorder="1"/>
    <xf numFmtId="0" fontId="0" fillId="8" borderId="1" xfId="0" applyFont="1" applyFill="1" applyBorder="1"/>
    <xf numFmtId="0" fontId="0" fillId="2" borderId="0" xfId="0" applyFill="1" applyAlignment="1">
      <alignment horizontal="right"/>
    </xf>
    <xf numFmtId="0" fontId="4" fillId="0" borderId="0" xfId="0" applyFont="1"/>
  </cellXfs>
  <cellStyles count="3">
    <cellStyle name="Normal" xfId="0" builtinId="0"/>
    <cellStyle name="Normal 2" xfId="1" xr:uid="{926FF028-94ED-442D-86A5-491667CBCB91}"/>
    <cellStyle name="Normal_Sheet1" xfId="2" xr:uid="{1E75A972-D029-481E-9043-6069C172BE33}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'T2'!$F$1</c:f>
              <c:strCache>
                <c:ptCount val="1"/>
                <c:pt idx="0">
                  <c:v>MMC(4)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49601924759405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0039807524059496E-2"/>
                  <c:y val="0.31246062992125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'T2'!$A$4:$A$66</c:f>
              <c:numCache>
                <c:formatCode>General</c:formatCode>
                <c:ptCount val="6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</c:numCache>
            </c:numRef>
          </c:xVal>
          <c:yVal>
            <c:numRef>
              <c:f>'T2'!$F$4:$F$66</c:f>
              <c:numCache>
                <c:formatCode>General</c:formatCode>
                <c:ptCount val="63"/>
                <c:pt idx="0">
                  <c:v>1768.0625</c:v>
                </c:pt>
                <c:pt idx="1">
                  <c:v>1823.25</c:v>
                </c:pt>
                <c:pt idx="2">
                  <c:v>1876.5625</c:v>
                </c:pt>
                <c:pt idx="3">
                  <c:v>1941.4375</c:v>
                </c:pt>
                <c:pt idx="4">
                  <c:v>2012.5</c:v>
                </c:pt>
                <c:pt idx="5">
                  <c:v>2089.4375</c:v>
                </c:pt>
                <c:pt idx="6">
                  <c:v>2175.25</c:v>
                </c:pt>
                <c:pt idx="7">
                  <c:v>2246.375</c:v>
                </c:pt>
                <c:pt idx="8">
                  <c:v>2312.75</c:v>
                </c:pt>
                <c:pt idx="9">
                  <c:v>2388.9375</c:v>
                </c:pt>
                <c:pt idx="10">
                  <c:v>2487.0625</c:v>
                </c:pt>
                <c:pt idx="11">
                  <c:v>2627.3125</c:v>
                </c:pt>
                <c:pt idx="12">
                  <c:v>2793.9375</c:v>
                </c:pt>
                <c:pt idx="13">
                  <c:v>2967</c:v>
                </c:pt>
                <c:pt idx="14">
                  <c:v>3119.5</c:v>
                </c:pt>
                <c:pt idx="15">
                  <c:v>3242.875</c:v>
                </c:pt>
                <c:pt idx="16">
                  <c:v>3350.4375</c:v>
                </c:pt>
                <c:pt idx="17">
                  <c:v>3465.5</c:v>
                </c:pt>
                <c:pt idx="18">
                  <c:v>3563.0625</c:v>
                </c:pt>
                <c:pt idx="19">
                  <c:v>3608.9375</c:v>
                </c:pt>
                <c:pt idx="20">
                  <c:v>3609.875</c:v>
                </c:pt>
                <c:pt idx="21">
                  <c:v>3587.625</c:v>
                </c:pt>
                <c:pt idx="22">
                  <c:v>3584.375</c:v>
                </c:pt>
                <c:pt idx="23">
                  <c:v>3591.5</c:v>
                </c:pt>
                <c:pt idx="24">
                  <c:v>3597.0625</c:v>
                </c:pt>
                <c:pt idx="25">
                  <c:v>3622.8125</c:v>
                </c:pt>
                <c:pt idx="26">
                  <c:v>3686.5625</c:v>
                </c:pt>
                <c:pt idx="27">
                  <c:v>3803.6875</c:v>
                </c:pt>
                <c:pt idx="28">
                  <c:v>3961.75</c:v>
                </c:pt>
                <c:pt idx="29">
                  <c:v>4135.5</c:v>
                </c:pt>
                <c:pt idx="30">
                  <c:v>4278.1875</c:v>
                </c:pt>
                <c:pt idx="31">
                  <c:v>4378.1875</c:v>
                </c:pt>
                <c:pt idx="32">
                  <c:v>4465.375</c:v>
                </c:pt>
                <c:pt idx="33">
                  <c:v>4543.25</c:v>
                </c:pt>
                <c:pt idx="34">
                  <c:v>4615.1875</c:v>
                </c:pt>
                <c:pt idx="35">
                  <c:v>4677.0625</c:v>
                </c:pt>
                <c:pt idx="36">
                  <c:v>4751.0625</c:v>
                </c:pt>
                <c:pt idx="37">
                  <c:v>4831.9375</c:v>
                </c:pt>
                <c:pt idx="38">
                  <c:v>4928.625</c:v>
                </c:pt>
                <c:pt idx="39">
                  <c:v>5057.9375</c:v>
                </c:pt>
                <c:pt idx="40">
                  <c:v>5173.5625</c:v>
                </c:pt>
                <c:pt idx="41">
                  <c:v>5301.25</c:v>
                </c:pt>
                <c:pt idx="42">
                  <c:v>5456.6875</c:v>
                </c:pt>
                <c:pt idx="43">
                  <c:v>5618.3125</c:v>
                </c:pt>
                <c:pt idx="44">
                  <c:v>5778.75</c:v>
                </c:pt>
                <c:pt idx="45">
                  <c:v>5935.25</c:v>
                </c:pt>
                <c:pt idx="46">
                  <c:v>6077.625</c:v>
                </c:pt>
                <c:pt idx="47">
                  <c:v>6205.75</c:v>
                </c:pt>
                <c:pt idx="48">
                  <c:v>6364.375</c:v>
                </c:pt>
                <c:pt idx="49">
                  <c:v>6532.4375</c:v>
                </c:pt>
                <c:pt idx="50">
                  <c:v>6656.5</c:v>
                </c:pt>
                <c:pt idx="51">
                  <c:v>6747.125</c:v>
                </c:pt>
                <c:pt idx="52">
                  <c:v>6831.9375</c:v>
                </c:pt>
                <c:pt idx="53">
                  <c:v>6929.3125</c:v>
                </c:pt>
                <c:pt idx="54">
                  <c:v>7051.8125</c:v>
                </c:pt>
                <c:pt idx="55">
                  <c:v>7184.3125</c:v>
                </c:pt>
                <c:pt idx="56">
                  <c:v>7225.375</c:v>
                </c:pt>
                <c:pt idx="57">
                  <c:v>7167.875</c:v>
                </c:pt>
                <c:pt idx="58">
                  <c:v>7106.1875</c:v>
                </c:pt>
                <c:pt idx="59">
                  <c:v>7053.5625</c:v>
                </c:pt>
                <c:pt idx="60">
                  <c:v>7085.375</c:v>
                </c:pt>
                <c:pt idx="61">
                  <c:v>7142.625</c:v>
                </c:pt>
                <c:pt idx="62">
                  <c:v>7165.625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8E-4F46-8398-7BA4F4919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508592"/>
        <c:axId val="442513184"/>
      </c:scatterChart>
      <c:valAx>
        <c:axId val="44250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13184"/>
        <c:crosses val="autoZero"/>
        <c:crossBetween val="midCat"/>
      </c:valAx>
      <c:valAx>
        <c:axId val="44251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0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18</xdr:row>
      <xdr:rowOff>4762</xdr:rowOff>
    </xdr:from>
    <xdr:to>
      <xdr:col>21</xdr:col>
      <xdr:colOff>161925</xdr:colOff>
      <xdr:row>32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F14ADA-1570-4EB2-B10E-65CCA697A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72A24-2EE9-408F-B7F1-6E171A3E9E0B}" name="Table1" displayName="Table1" ref="P8:AI13" totalsRowShown="0">
  <autoFilter ref="P8:AI13" xr:uid="{8D55D95D-EC9F-4705-A61C-3FA5A976F443}"/>
  <tableColumns count="20">
    <tableColumn id="1" xr3:uid="{B9E24665-0898-4732-A54A-8E9F05A68CAB}" name="T/Année"/>
    <tableColumn id="2" xr3:uid="{B07B2797-EF9D-4894-A5ED-F486961EDA52}" name="79"/>
    <tableColumn id="3" xr3:uid="{07EFFF6C-D7E0-4911-943E-703F77477166}" name="80"/>
    <tableColumn id="4" xr3:uid="{E2884CD1-43B8-4EF6-89D9-A40D0B94E124}" name="81"/>
    <tableColumn id="5" xr3:uid="{651FE9EC-F556-4BF3-BBBB-93CFB6C91814}" name="82"/>
    <tableColumn id="6" xr3:uid="{7ACEA35B-9A65-4290-8FC7-4168DEA2AB75}" name="83"/>
    <tableColumn id="7" xr3:uid="{663FAB5F-6475-4235-9155-BD9FB735DE32}" name="84"/>
    <tableColumn id="8" xr3:uid="{1121F700-800E-4E61-AEA6-C752F01D8242}" name="85"/>
    <tableColumn id="9" xr3:uid="{4562AB71-B42B-410B-9FEB-4381272AAF4F}" name="86"/>
    <tableColumn id="10" xr3:uid="{E78125AD-911B-48B7-AD98-71BC7CFF4EFC}" name="87"/>
    <tableColumn id="11" xr3:uid="{0A0EE6E3-7FB0-4288-BD2F-E7CE36427BEB}" name="88"/>
    <tableColumn id="12" xr3:uid="{EB8C4564-7CEC-4ED3-89EF-7E1CD9775B38}" name="89"/>
    <tableColumn id="13" xr3:uid="{D9117A3E-03CC-42B3-BD9E-5C7747E9458B}" name="90"/>
    <tableColumn id="14" xr3:uid="{18520886-F770-4D27-97B6-88D6E171B4D2}" name="91"/>
    <tableColumn id="15" xr3:uid="{FBBC4288-98CC-4AEF-A4FD-F74090CEF8A3}" name="92"/>
    <tableColumn id="16" xr3:uid="{9970F0A1-0EDB-4B89-B085-E567148B68A4}" name="93"/>
    <tableColumn id="17" xr3:uid="{352AEE9B-DA19-4481-9794-0C861F8DAD04}" name="94"/>
    <tableColumn id="18" xr3:uid="{52EE1CAC-EFB3-469E-9C9C-335C356BA077}" name="95"/>
    <tableColumn id="19" xr3:uid="{32D218D7-6385-40DC-ACB1-E19571B35FC0}" name="Mediane"/>
    <tableColumn id="20" xr3:uid="{0C919F58-4085-4396-A060-5253C68836AF}" name="Adjust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C3607-19B9-400C-81B0-BA7E9D13AB11}" name="Table2" displayName="Table2" ref="F71:I74" totalsRowShown="0" headerRowDxfId="5" dataDxfId="4">
  <autoFilter ref="F71:I74" xr:uid="{90BD5F90-45E3-4C1C-B913-0CC16D77D9BC}"/>
  <tableColumns count="4">
    <tableColumn id="1" xr3:uid="{952FA8D0-251A-4180-8083-55D942772B27}" name="Critères/Modèle" dataDxfId="3"/>
    <tableColumn id="2" xr3:uid="{7680B85A-896F-4FC5-9ACC-0FC9DB5D7166}" name="Modèle linéaire" dataDxfId="2"/>
    <tableColumn id="3" xr3:uid="{F6A4D4AD-455B-4FD4-B111-30EEE4739CFD}" name="Modèle Quadratique" dataDxfId="1"/>
    <tableColumn id="4" xr3:uid="{7143463B-6CBD-4FA6-B5A4-54AE1066F9CD}" name="Modèle exponentie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workbookViewId="0">
      <selection activeCell="D65" sqref="D65:D68"/>
    </sheetView>
  </sheetViews>
  <sheetFormatPr defaultRowHeight="15" x14ac:dyDescent="0.25"/>
  <cols>
    <col min="4" max="4" width="15.28515625" customWidth="1"/>
    <col min="19" max="19" width="12.28515625" customWidth="1"/>
  </cols>
  <sheetData>
    <row r="1" spans="1:12" ht="15.75" x14ac:dyDescent="0.25">
      <c r="A1" t="s">
        <v>17</v>
      </c>
      <c r="B1" t="s">
        <v>0</v>
      </c>
      <c r="C1" t="s">
        <v>1</v>
      </c>
      <c r="D1" t="s">
        <v>6</v>
      </c>
      <c r="G1" s="3" t="s">
        <v>7</v>
      </c>
      <c r="H1" s="3"/>
    </row>
    <row r="2" spans="1:12" ht="15.75" x14ac:dyDescent="0.25">
      <c r="A2">
        <v>1</v>
      </c>
      <c r="B2" s="1">
        <v>1979</v>
      </c>
      <c r="C2" s="1" t="s">
        <v>2</v>
      </c>
      <c r="D2" s="1">
        <v>1549.5</v>
      </c>
      <c r="G2" t="s">
        <v>0</v>
      </c>
      <c r="H2" t="s">
        <v>8</v>
      </c>
      <c r="I2" t="s">
        <v>10</v>
      </c>
      <c r="J2" s="11" t="s">
        <v>16</v>
      </c>
    </row>
    <row r="3" spans="1:12" ht="15.75" x14ac:dyDescent="0.25">
      <c r="A3">
        <f>A2+1</f>
        <v>2</v>
      </c>
      <c r="C3" t="s">
        <v>3</v>
      </c>
      <c r="D3" s="1">
        <v>1746.5</v>
      </c>
      <c r="G3">
        <v>1979</v>
      </c>
      <c r="H3">
        <f>AVERAGE(D2:D5)</f>
        <v>1737.375</v>
      </c>
      <c r="I3">
        <f>_xlfn.STDEV.P(D2:D5)</f>
        <v>117.27231930425867</v>
      </c>
      <c r="J3" s="11">
        <f>CORREL(H3:H19,I3:I19)</f>
        <v>0.23651285953885481</v>
      </c>
    </row>
    <row r="4" spans="1:12" x14ac:dyDescent="0.25">
      <c r="A4">
        <f t="shared" ref="A4:A67" si="0">A3+1</f>
        <v>3</v>
      </c>
      <c r="B4" s="1"/>
      <c r="C4" t="s">
        <v>4</v>
      </c>
      <c r="D4" s="1">
        <v>1869.5</v>
      </c>
      <c r="G4">
        <f>G3+1</f>
        <v>1980</v>
      </c>
      <c r="H4">
        <f>AVERAGE(D6:D9)</f>
        <v>1977.5</v>
      </c>
      <c r="I4">
        <f>_xlfn.STDEV.P(D6:D9)</f>
        <v>120.99845040330062</v>
      </c>
    </row>
    <row r="5" spans="1:12" ht="15.75" x14ac:dyDescent="0.25">
      <c r="A5">
        <f t="shared" si="0"/>
        <v>4</v>
      </c>
      <c r="C5" t="s">
        <v>5</v>
      </c>
      <c r="D5" s="1">
        <v>1784</v>
      </c>
      <c r="G5">
        <f t="shared" ref="G5:G19" si="1">G4+1</f>
        <v>1981</v>
      </c>
      <c r="H5">
        <f>AVERAGE(D10:D13)</f>
        <v>2273.625</v>
      </c>
      <c r="I5">
        <f>_xlfn.STDEV.P(D10:D13)</f>
        <v>133.43321128939377</v>
      </c>
      <c r="J5" s="8" t="s">
        <v>13</v>
      </c>
      <c r="K5" s="8"/>
      <c r="L5" s="8"/>
    </row>
    <row r="6" spans="1:12" ht="15.75" x14ac:dyDescent="0.25">
      <c r="A6">
        <f t="shared" si="0"/>
        <v>5</v>
      </c>
      <c r="B6" s="2">
        <v>1980</v>
      </c>
      <c r="C6" s="1" t="s">
        <v>2</v>
      </c>
      <c r="D6" s="1">
        <v>1795</v>
      </c>
      <c r="G6">
        <f t="shared" si="1"/>
        <v>1982</v>
      </c>
      <c r="H6">
        <f>AVERAGE(D14:D17)</f>
        <v>2706.5</v>
      </c>
      <c r="I6">
        <f>_xlfn.STDEV.P(D14:D17)</f>
        <v>234.76663945288308</v>
      </c>
      <c r="J6" s="8" t="s">
        <v>14</v>
      </c>
      <c r="K6" s="8"/>
      <c r="L6" s="8"/>
    </row>
    <row r="7" spans="1:12" ht="15.75" x14ac:dyDescent="0.25">
      <c r="A7">
        <f t="shared" si="0"/>
        <v>6</v>
      </c>
      <c r="B7" s="1"/>
      <c r="C7" t="s">
        <v>3</v>
      </c>
      <c r="D7" s="1">
        <v>1942.5</v>
      </c>
      <c r="G7">
        <f t="shared" si="1"/>
        <v>1983</v>
      </c>
      <c r="H7">
        <f>AVERAGE(D18:D21)</f>
        <v>3299.375</v>
      </c>
      <c r="I7">
        <f>_xlfn.STDEV.P(D18:D21)</f>
        <v>144.06698745722423</v>
      </c>
      <c r="J7" s="8" t="s">
        <v>12</v>
      </c>
      <c r="K7" s="8"/>
      <c r="L7" s="8"/>
    </row>
    <row r="8" spans="1:12" ht="15.75" x14ac:dyDescent="0.25">
      <c r="A8">
        <f t="shared" si="0"/>
        <v>7</v>
      </c>
      <c r="C8" t="s">
        <v>4</v>
      </c>
      <c r="D8" s="1">
        <v>2100</v>
      </c>
      <c r="G8">
        <f t="shared" si="1"/>
        <v>1984</v>
      </c>
      <c r="H8">
        <f>AVERAGE(D22:D25)</f>
        <v>3621.25</v>
      </c>
      <c r="I8">
        <f>_xlfn.STDEV.P(D22:D25)</f>
        <v>136.58445189698571</v>
      </c>
      <c r="J8" s="8" t="s">
        <v>15</v>
      </c>
      <c r="K8" s="8"/>
      <c r="L8" s="8"/>
    </row>
    <row r="9" spans="1:12" x14ac:dyDescent="0.25">
      <c r="A9">
        <f t="shared" si="0"/>
        <v>8</v>
      </c>
      <c r="B9" s="1"/>
      <c r="C9" t="s">
        <v>5</v>
      </c>
      <c r="D9" s="1">
        <v>2072.5</v>
      </c>
      <c r="G9">
        <f t="shared" si="1"/>
        <v>1985</v>
      </c>
      <c r="H9">
        <f>AVERAGE(D26:D29)</f>
        <v>3591</v>
      </c>
      <c r="I9">
        <f>_xlfn.STDEV.P(D26:D29)</f>
        <v>160.64518355680633</v>
      </c>
    </row>
    <row r="10" spans="1:12" x14ac:dyDescent="0.25">
      <c r="A10">
        <f t="shared" si="0"/>
        <v>9</v>
      </c>
      <c r="B10">
        <v>1981</v>
      </c>
      <c r="C10" s="1" t="s">
        <v>2</v>
      </c>
      <c r="D10" s="1">
        <v>2075</v>
      </c>
      <c r="G10">
        <f t="shared" si="1"/>
        <v>1986</v>
      </c>
      <c r="H10">
        <f>AVERAGE(D30:D33)</f>
        <v>3876.75</v>
      </c>
      <c r="I10">
        <f>_xlfn.STDEV.P(D30:D33)</f>
        <v>269.43517309364046</v>
      </c>
    </row>
    <row r="11" spans="1:12" x14ac:dyDescent="0.25">
      <c r="A11">
        <f t="shared" si="0"/>
        <v>10</v>
      </c>
      <c r="B11" s="2"/>
      <c r="C11" t="s">
        <v>3</v>
      </c>
      <c r="D11" s="1">
        <v>2278</v>
      </c>
      <c r="G11">
        <f t="shared" si="1"/>
        <v>1987</v>
      </c>
      <c r="H11">
        <f>AVERAGE(D34:D37)</f>
        <v>4424.25</v>
      </c>
      <c r="I11">
        <f>_xlfn.STDEV.P(D34:D37)</f>
        <v>178.65486979089039</v>
      </c>
    </row>
    <row r="12" spans="1:12" x14ac:dyDescent="0.25">
      <c r="A12">
        <f t="shared" si="0"/>
        <v>11</v>
      </c>
      <c r="B12" s="1"/>
      <c r="C12" t="s">
        <v>4</v>
      </c>
      <c r="D12" s="1">
        <v>2451</v>
      </c>
      <c r="G12">
        <f t="shared" si="1"/>
        <v>1988</v>
      </c>
      <c r="H12">
        <f>AVERAGE(D38:D41)</f>
        <v>4703.75</v>
      </c>
      <c r="I12">
        <f>_xlfn.STDEV.P(D38:D41)</f>
        <v>166.10632889808866</v>
      </c>
    </row>
    <row r="13" spans="1:12" x14ac:dyDescent="0.25">
      <c r="A13">
        <f t="shared" si="0"/>
        <v>12</v>
      </c>
      <c r="C13" t="s">
        <v>5</v>
      </c>
      <c r="D13" s="1">
        <v>2290.5</v>
      </c>
      <c r="G13">
        <f t="shared" si="1"/>
        <v>1989</v>
      </c>
      <c r="H13">
        <f>AVERAGE(D42:D45)</f>
        <v>5124.125</v>
      </c>
      <c r="I13">
        <f>_xlfn.STDEV.P(D42:D45)</f>
        <v>190.22071883735484</v>
      </c>
    </row>
    <row r="14" spans="1:12" x14ac:dyDescent="0.25">
      <c r="A14">
        <f t="shared" si="0"/>
        <v>13</v>
      </c>
      <c r="B14" s="1">
        <v>1982</v>
      </c>
      <c r="C14" s="1" t="s">
        <v>2</v>
      </c>
      <c r="D14" s="1">
        <v>2388</v>
      </c>
      <c r="G14">
        <f t="shared" si="1"/>
        <v>1990</v>
      </c>
      <c r="H14">
        <f>AVERAGE(D46:D49)</f>
        <v>5702.75</v>
      </c>
      <c r="I14">
        <f>_xlfn.STDEV.P(D46:D49)</f>
        <v>283.66804983994939</v>
      </c>
    </row>
    <row r="15" spans="1:12" x14ac:dyDescent="0.25">
      <c r="A15">
        <f t="shared" si="0"/>
        <v>14</v>
      </c>
      <c r="C15" t="s">
        <v>3</v>
      </c>
      <c r="D15" s="1">
        <v>2574.5</v>
      </c>
      <c r="G15">
        <f t="shared" si="1"/>
        <v>1991</v>
      </c>
      <c r="H15">
        <f>AVERAGE(D50:D53)</f>
        <v>6272</v>
      </c>
      <c r="I15">
        <f>_xlfn.STDEV.P(D50:D53)</f>
        <v>250.81741366978488</v>
      </c>
    </row>
    <row r="16" spans="1:12" x14ac:dyDescent="0.25">
      <c r="A16">
        <f t="shared" si="0"/>
        <v>15</v>
      </c>
      <c r="B16" s="2"/>
      <c r="C16" t="s">
        <v>4</v>
      </c>
      <c r="D16" s="1">
        <v>2939.5</v>
      </c>
      <c r="G16">
        <f t="shared" si="1"/>
        <v>1992</v>
      </c>
      <c r="H16">
        <f>AVERAGE(D54:D57)</f>
        <v>6789.375</v>
      </c>
      <c r="I16">
        <f>_xlfn.STDEV.P(D54:D57)</f>
        <v>154.99732860601179</v>
      </c>
    </row>
    <row r="17" spans="1:9" x14ac:dyDescent="0.25">
      <c r="A17">
        <f t="shared" si="0"/>
        <v>16</v>
      </c>
      <c r="B17" s="1"/>
      <c r="C17" t="s">
        <v>5</v>
      </c>
      <c r="D17" s="1">
        <v>2924</v>
      </c>
      <c r="G17">
        <f t="shared" si="1"/>
        <v>1993</v>
      </c>
      <c r="H17">
        <f>AVERAGE(D58:D61)</f>
        <v>7249.125</v>
      </c>
      <c r="I17">
        <f>_xlfn.STDEV.P(D58:D61)</f>
        <v>203.7079327738613</v>
      </c>
    </row>
    <row r="18" spans="1:9" x14ac:dyDescent="0.25">
      <c r="A18">
        <f t="shared" si="0"/>
        <v>17</v>
      </c>
      <c r="B18">
        <v>1983</v>
      </c>
      <c r="C18" s="1" t="s">
        <v>2</v>
      </c>
      <c r="D18" s="1">
        <v>3087.5</v>
      </c>
      <c r="G18">
        <f t="shared" si="1"/>
        <v>1994</v>
      </c>
      <c r="H18">
        <f>AVERAGE(D62:D65)</f>
        <v>7028.875</v>
      </c>
      <c r="I18">
        <f>_xlfn.STDEV.P(D62:D65)</f>
        <v>180.53267536653857</v>
      </c>
    </row>
    <row r="19" spans="1:9" x14ac:dyDescent="0.25">
      <c r="A19">
        <f t="shared" si="0"/>
        <v>18</v>
      </c>
      <c r="B19" s="1"/>
      <c r="C19" t="s">
        <v>3</v>
      </c>
      <c r="D19" s="1">
        <v>3259.5</v>
      </c>
      <c r="G19">
        <f t="shared" si="1"/>
        <v>1995</v>
      </c>
      <c r="H19">
        <f>AVERAGE(D66:D68)</f>
        <v>7240.166666666667</v>
      </c>
      <c r="I19">
        <f>_xlfn.STDEV.P(D66:D68)</f>
        <v>92.224665295618664</v>
      </c>
    </row>
    <row r="20" spans="1:9" x14ac:dyDescent="0.25">
      <c r="A20">
        <f t="shared" si="0"/>
        <v>19</v>
      </c>
      <c r="C20" t="s">
        <v>4</v>
      </c>
      <c r="D20" s="1">
        <v>3474.5</v>
      </c>
    </row>
    <row r="21" spans="1:9" x14ac:dyDescent="0.25">
      <c r="A21">
        <f t="shared" si="0"/>
        <v>20</v>
      </c>
      <c r="B21" s="2"/>
      <c r="C21" t="s">
        <v>5</v>
      </c>
      <c r="D21" s="1">
        <v>3376</v>
      </c>
    </row>
    <row r="22" spans="1:9" x14ac:dyDescent="0.25">
      <c r="A22">
        <f t="shared" si="0"/>
        <v>21</v>
      </c>
      <c r="B22" s="1">
        <v>1984</v>
      </c>
      <c r="C22" s="1" t="s">
        <v>2</v>
      </c>
      <c r="D22" s="1">
        <v>3496</v>
      </c>
    </row>
    <row r="23" spans="1:9" x14ac:dyDescent="0.25">
      <c r="A23">
        <f t="shared" si="0"/>
        <v>22</v>
      </c>
      <c r="C23" t="s">
        <v>3</v>
      </c>
      <c r="D23" s="1">
        <v>3771.5</v>
      </c>
    </row>
    <row r="24" spans="1:9" x14ac:dyDescent="0.25">
      <c r="A24">
        <f t="shared" si="0"/>
        <v>23</v>
      </c>
      <c r="B24" s="1"/>
      <c r="C24" t="s">
        <v>4</v>
      </c>
      <c r="D24" s="1">
        <v>3743</v>
      </c>
    </row>
    <row r="25" spans="1:9" x14ac:dyDescent="0.25">
      <c r="A25">
        <f t="shared" si="0"/>
        <v>24</v>
      </c>
      <c r="C25" t="s">
        <v>5</v>
      </c>
      <c r="D25" s="1">
        <v>3474.5</v>
      </c>
    </row>
    <row r="26" spans="1:9" x14ac:dyDescent="0.25">
      <c r="A26">
        <f t="shared" si="0"/>
        <v>25</v>
      </c>
      <c r="B26" s="2">
        <v>1985</v>
      </c>
      <c r="C26" s="1" t="s">
        <v>2</v>
      </c>
      <c r="D26" s="1">
        <v>3405</v>
      </c>
    </row>
    <row r="27" spans="1:9" x14ac:dyDescent="0.25">
      <c r="A27">
        <f t="shared" si="0"/>
        <v>26</v>
      </c>
      <c r="B27" s="1"/>
      <c r="C27" t="s">
        <v>3</v>
      </c>
      <c r="D27" s="1">
        <v>3684.5</v>
      </c>
    </row>
    <row r="28" spans="1:9" x14ac:dyDescent="0.25">
      <c r="A28">
        <f t="shared" si="0"/>
        <v>27</v>
      </c>
      <c r="C28" t="s">
        <v>4</v>
      </c>
      <c r="D28" s="1">
        <v>3804</v>
      </c>
    </row>
    <row r="29" spans="1:9" x14ac:dyDescent="0.25">
      <c r="A29">
        <f t="shared" si="0"/>
        <v>28</v>
      </c>
      <c r="B29" s="1"/>
      <c r="C29" t="s">
        <v>5</v>
      </c>
      <c r="D29" s="1">
        <v>3470.5</v>
      </c>
    </row>
    <row r="30" spans="1:9" x14ac:dyDescent="0.25">
      <c r="A30">
        <f t="shared" si="0"/>
        <v>29</v>
      </c>
      <c r="B30">
        <v>1986</v>
      </c>
      <c r="C30" s="1" t="s">
        <v>2</v>
      </c>
      <c r="D30" s="1">
        <v>3453.5</v>
      </c>
    </row>
    <row r="31" spans="1:9" x14ac:dyDescent="0.25">
      <c r="A31">
        <f t="shared" si="0"/>
        <v>30</v>
      </c>
      <c r="B31" s="2"/>
      <c r="C31" t="s">
        <v>3</v>
      </c>
      <c r="D31" s="1">
        <v>3842</v>
      </c>
    </row>
    <row r="32" spans="1:9" x14ac:dyDescent="0.25">
      <c r="A32">
        <f t="shared" si="0"/>
        <v>31</v>
      </c>
      <c r="B32" s="1"/>
      <c r="C32" t="s">
        <v>4</v>
      </c>
      <c r="D32" s="1">
        <v>4156.5</v>
      </c>
    </row>
    <row r="33" spans="1:4" x14ac:dyDescent="0.25">
      <c r="A33">
        <f t="shared" si="0"/>
        <v>32</v>
      </c>
      <c r="C33" t="s">
        <v>5</v>
      </c>
      <c r="D33" s="1">
        <v>4055</v>
      </c>
    </row>
    <row r="34" spans="1:4" x14ac:dyDescent="0.25">
      <c r="A34">
        <f t="shared" si="0"/>
        <v>33</v>
      </c>
      <c r="B34" s="1">
        <v>1987</v>
      </c>
      <c r="C34" s="1" t="s">
        <v>2</v>
      </c>
      <c r="D34" s="1">
        <v>4133.5</v>
      </c>
    </row>
    <row r="35" spans="1:4" x14ac:dyDescent="0.25">
      <c r="A35">
        <f t="shared" si="0"/>
        <v>34</v>
      </c>
      <c r="C35" t="s">
        <v>3</v>
      </c>
      <c r="D35" s="1">
        <v>4552</v>
      </c>
    </row>
    <row r="36" spans="1:4" x14ac:dyDescent="0.25">
      <c r="A36">
        <f t="shared" si="0"/>
        <v>35</v>
      </c>
      <c r="B36" s="2"/>
      <c r="C36" t="s">
        <v>4</v>
      </c>
      <c r="D36" s="1">
        <v>4588</v>
      </c>
    </row>
    <row r="37" spans="1:4" x14ac:dyDescent="0.25">
      <c r="A37">
        <f t="shared" si="0"/>
        <v>36</v>
      </c>
      <c r="B37" s="1"/>
      <c r="C37" t="s">
        <v>5</v>
      </c>
      <c r="D37" s="1">
        <v>4423.5</v>
      </c>
    </row>
    <row r="38" spans="1:4" x14ac:dyDescent="0.25">
      <c r="A38">
        <f t="shared" si="0"/>
        <v>37</v>
      </c>
      <c r="B38">
        <v>1988</v>
      </c>
      <c r="C38" s="1" t="s">
        <v>2</v>
      </c>
      <c r="D38" s="1">
        <v>4462.5</v>
      </c>
    </row>
    <row r="39" spans="1:4" x14ac:dyDescent="0.25">
      <c r="A39">
        <f t="shared" si="0"/>
        <v>38</v>
      </c>
      <c r="B39" s="1"/>
      <c r="C39" t="s">
        <v>3</v>
      </c>
      <c r="D39" s="1">
        <v>4846</v>
      </c>
    </row>
    <row r="40" spans="1:4" x14ac:dyDescent="0.25">
      <c r="A40">
        <f t="shared" si="0"/>
        <v>39</v>
      </c>
      <c r="C40" t="s">
        <v>4</v>
      </c>
      <c r="D40" s="1">
        <v>4869.5</v>
      </c>
    </row>
    <row r="41" spans="1:4" x14ac:dyDescent="0.25">
      <c r="A41">
        <f t="shared" si="0"/>
        <v>40</v>
      </c>
      <c r="B41" s="2"/>
      <c r="C41" t="s">
        <v>5</v>
      </c>
      <c r="D41" s="1">
        <v>4637</v>
      </c>
    </row>
    <row r="42" spans="1:4" x14ac:dyDescent="0.25">
      <c r="A42">
        <f t="shared" si="0"/>
        <v>41</v>
      </c>
      <c r="B42" s="1">
        <v>1989</v>
      </c>
      <c r="C42" s="1" t="s">
        <v>2</v>
      </c>
      <c r="D42" s="1">
        <v>4841</v>
      </c>
    </row>
    <row r="43" spans="1:4" x14ac:dyDescent="0.25">
      <c r="A43">
        <f t="shared" si="0"/>
        <v>42</v>
      </c>
      <c r="C43" t="s">
        <v>3</v>
      </c>
      <c r="D43" s="1">
        <v>5114.5</v>
      </c>
    </row>
    <row r="44" spans="1:4" x14ac:dyDescent="0.25">
      <c r="A44">
        <f t="shared" si="0"/>
        <v>43</v>
      </c>
      <c r="B44" s="1"/>
      <c r="C44" t="s">
        <v>4</v>
      </c>
      <c r="D44" s="1">
        <v>5374.5</v>
      </c>
    </row>
    <row r="45" spans="1:4" x14ac:dyDescent="0.25">
      <c r="A45">
        <f t="shared" si="0"/>
        <v>44</v>
      </c>
      <c r="C45" t="s">
        <v>5</v>
      </c>
      <c r="D45" s="1">
        <v>5166.5</v>
      </c>
    </row>
    <row r="46" spans="1:4" x14ac:dyDescent="0.25">
      <c r="A46">
        <f t="shared" si="0"/>
        <v>45</v>
      </c>
      <c r="B46" s="2">
        <v>1990</v>
      </c>
      <c r="C46" s="1" t="s">
        <v>2</v>
      </c>
      <c r="D46" s="1">
        <v>5236.5</v>
      </c>
    </row>
    <row r="47" spans="1:4" x14ac:dyDescent="0.25">
      <c r="A47">
        <f t="shared" si="0"/>
        <v>46</v>
      </c>
      <c r="B47" s="1"/>
      <c r="C47" t="s">
        <v>3</v>
      </c>
      <c r="D47" s="1">
        <v>5740.5</v>
      </c>
    </row>
    <row r="48" spans="1:4" x14ac:dyDescent="0.25">
      <c r="A48">
        <f t="shared" si="0"/>
        <v>47</v>
      </c>
      <c r="C48" t="s">
        <v>4</v>
      </c>
      <c r="D48" s="1">
        <v>5992</v>
      </c>
    </row>
    <row r="49" spans="1:4" x14ac:dyDescent="0.25">
      <c r="A49">
        <f t="shared" si="0"/>
        <v>48</v>
      </c>
      <c r="B49" s="1"/>
      <c r="C49" t="s">
        <v>5</v>
      </c>
      <c r="D49" s="1">
        <v>5842</v>
      </c>
    </row>
    <row r="50" spans="1:4" x14ac:dyDescent="0.25">
      <c r="A50">
        <f t="shared" si="0"/>
        <v>49</v>
      </c>
      <c r="B50">
        <v>1991</v>
      </c>
      <c r="C50" s="1" t="s">
        <v>2</v>
      </c>
      <c r="D50" s="1">
        <v>5844.5</v>
      </c>
    </row>
    <row r="51" spans="1:4" x14ac:dyDescent="0.25">
      <c r="A51">
        <f t="shared" si="0"/>
        <v>50</v>
      </c>
      <c r="B51" s="2"/>
      <c r="C51" t="s">
        <v>3</v>
      </c>
      <c r="D51" s="1">
        <v>6384.5</v>
      </c>
    </row>
    <row r="52" spans="1:4" x14ac:dyDescent="0.25">
      <c r="A52">
        <f t="shared" si="0"/>
        <v>51</v>
      </c>
      <c r="B52" s="1"/>
      <c r="C52" t="s">
        <v>4</v>
      </c>
      <c r="D52" s="1">
        <v>6487</v>
      </c>
    </row>
    <row r="53" spans="1:4" x14ac:dyDescent="0.25">
      <c r="A53">
        <f t="shared" si="0"/>
        <v>52</v>
      </c>
      <c r="C53" t="s">
        <v>5</v>
      </c>
      <c r="D53" s="1">
        <v>6372</v>
      </c>
    </row>
    <row r="54" spans="1:4" x14ac:dyDescent="0.25">
      <c r="A54">
        <f t="shared" si="0"/>
        <v>53</v>
      </c>
      <c r="B54" s="1">
        <v>1992</v>
      </c>
      <c r="C54" s="1" t="s">
        <v>2</v>
      </c>
      <c r="D54" s="1">
        <v>6583.5</v>
      </c>
    </row>
    <row r="55" spans="1:4" x14ac:dyDescent="0.25">
      <c r="A55">
        <f t="shared" si="0"/>
        <v>54</v>
      </c>
      <c r="C55" t="s">
        <v>3</v>
      </c>
      <c r="D55" s="1">
        <v>6990</v>
      </c>
    </row>
    <row r="56" spans="1:4" x14ac:dyDescent="0.25">
      <c r="A56">
        <f t="shared" si="0"/>
        <v>55</v>
      </c>
      <c r="B56" s="2"/>
      <c r="C56" t="s">
        <v>4</v>
      </c>
      <c r="D56" s="1">
        <v>6874</v>
      </c>
    </row>
    <row r="57" spans="1:4" x14ac:dyDescent="0.25">
      <c r="A57">
        <f t="shared" si="0"/>
        <v>56</v>
      </c>
      <c r="B57" s="1"/>
      <c r="C57" t="s">
        <v>5</v>
      </c>
      <c r="D57" s="1">
        <v>6710</v>
      </c>
    </row>
    <row r="58" spans="1:4" x14ac:dyDescent="0.25">
      <c r="A58">
        <f t="shared" si="0"/>
        <v>57</v>
      </c>
      <c r="B58">
        <v>1993</v>
      </c>
      <c r="C58" s="1" t="s">
        <v>2</v>
      </c>
      <c r="D58" s="1">
        <v>6924</v>
      </c>
    </row>
    <row r="59" spans="1:4" x14ac:dyDescent="0.25">
      <c r="A59">
        <f t="shared" si="0"/>
        <v>58</v>
      </c>
      <c r="B59" s="1"/>
      <c r="C59" t="s">
        <v>3</v>
      </c>
      <c r="D59" s="1">
        <v>7428.5</v>
      </c>
    </row>
    <row r="60" spans="1:4" x14ac:dyDescent="0.25">
      <c r="A60">
        <f t="shared" si="0"/>
        <v>59</v>
      </c>
      <c r="C60" t="s">
        <v>4</v>
      </c>
      <c r="D60" s="1">
        <v>7415.5</v>
      </c>
    </row>
    <row r="61" spans="1:4" x14ac:dyDescent="0.25">
      <c r="A61">
        <f t="shared" si="0"/>
        <v>60</v>
      </c>
      <c r="B61" s="1"/>
      <c r="C61" s="1" t="s">
        <v>5</v>
      </c>
      <c r="D61" s="1">
        <v>7228.5</v>
      </c>
    </row>
    <row r="62" spans="1:4" x14ac:dyDescent="0.25">
      <c r="A62">
        <f t="shared" si="0"/>
        <v>61</v>
      </c>
      <c r="B62">
        <v>1994</v>
      </c>
      <c r="C62" s="1" t="s">
        <v>2</v>
      </c>
      <c r="D62" s="1">
        <v>6734</v>
      </c>
    </row>
    <row r="63" spans="1:4" x14ac:dyDescent="0.25">
      <c r="A63">
        <f t="shared" si="0"/>
        <v>62</v>
      </c>
      <c r="C63" t="s">
        <v>3</v>
      </c>
      <c r="D63" s="1">
        <v>7158.5</v>
      </c>
    </row>
    <row r="64" spans="1:4" x14ac:dyDescent="0.25">
      <c r="A64">
        <f t="shared" si="0"/>
        <v>63</v>
      </c>
      <c r="C64" t="s">
        <v>4</v>
      </c>
      <c r="D64" s="1">
        <v>7192</v>
      </c>
    </row>
    <row r="65" spans="1:4" x14ac:dyDescent="0.25">
      <c r="A65">
        <f t="shared" si="0"/>
        <v>64</v>
      </c>
      <c r="C65" s="1" t="s">
        <v>5</v>
      </c>
      <c r="D65" s="1">
        <v>7031</v>
      </c>
    </row>
    <row r="66" spans="1:4" x14ac:dyDescent="0.25">
      <c r="A66">
        <f t="shared" si="0"/>
        <v>65</v>
      </c>
      <c r="B66">
        <v>1995</v>
      </c>
      <c r="C66" s="1" t="s">
        <v>2</v>
      </c>
      <c r="D66" s="1">
        <v>7186</v>
      </c>
    </row>
    <row r="67" spans="1:4" x14ac:dyDescent="0.25">
      <c r="A67">
        <f t="shared" si="0"/>
        <v>66</v>
      </c>
      <c r="C67" t="s">
        <v>3</v>
      </c>
      <c r="D67" s="1">
        <v>7164.5</v>
      </c>
    </row>
    <row r="68" spans="1:4" x14ac:dyDescent="0.25">
      <c r="A68">
        <f t="shared" ref="A68" si="2">A67+1</f>
        <v>67</v>
      </c>
      <c r="C68" t="s">
        <v>4</v>
      </c>
      <c r="D68" s="1">
        <v>7370</v>
      </c>
    </row>
    <row r="69" spans="1:4" ht="15.75" x14ac:dyDescent="0.25">
      <c r="A69" s="4"/>
      <c r="B69" s="3" t="s">
        <v>9</v>
      </c>
      <c r="C69" s="4"/>
      <c r="D69" s="5"/>
    </row>
    <row r="70" spans="1:4" x14ac:dyDescent="0.25">
      <c r="A70">
        <v>68</v>
      </c>
      <c r="C70" s="1" t="s">
        <v>5</v>
      </c>
      <c r="D70" s="1">
        <v>7171</v>
      </c>
    </row>
    <row r="71" spans="1:4" x14ac:dyDescent="0.25">
      <c r="A71">
        <v>69</v>
      </c>
      <c r="B71">
        <v>1996</v>
      </c>
      <c r="C71" s="1" t="s">
        <v>2</v>
      </c>
      <c r="D71" s="1">
        <v>7547.5</v>
      </c>
    </row>
    <row r="72" spans="1:4" x14ac:dyDescent="0.25">
      <c r="A72">
        <v>70</v>
      </c>
      <c r="C72" t="s">
        <v>3</v>
      </c>
      <c r="D72" s="1">
        <v>7937</v>
      </c>
    </row>
    <row r="73" spans="1:4" x14ac:dyDescent="0.25">
      <c r="A73">
        <v>71</v>
      </c>
      <c r="C73" t="s">
        <v>4</v>
      </c>
      <c r="D73" s="1">
        <v>8051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F5AD-99BD-4DC0-B685-BE0893B14B02}">
  <dimension ref="A1:AI75"/>
  <sheetViews>
    <sheetView topLeftCell="C1" workbookViewId="0">
      <selection activeCell="M10" sqref="M10"/>
    </sheetView>
  </sheetViews>
  <sheetFormatPr defaultRowHeight="15" x14ac:dyDescent="0.25"/>
  <cols>
    <col min="4" max="4" width="16.7109375" customWidth="1"/>
    <col min="5" max="5" width="10.5703125" customWidth="1"/>
    <col min="6" max="7" width="11.85546875" customWidth="1"/>
    <col min="8" max="8" width="16.42578125" customWidth="1"/>
    <col min="9" max="9" width="13.140625" customWidth="1"/>
    <col min="10" max="10" width="11.28515625" customWidth="1"/>
    <col min="11" max="11" width="10.28515625" customWidth="1"/>
    <col min="12" max="12" width="10.7109375" customWidth="1"/>
    <col min="16" max="24" width="11" customWidth="1"/>
    <col min="25" max="31" width="12" customWidth="1"/>
  </cols>
  <sheetData>
    <row r="1" spans="1:35" x14ac:dyDescent="0.25">
      <c r="A1" t="s">
        <v>17</v>
      </c>
      <c r="B1" t="s">
        <v>0</v>
      </c>
      <c r="C1" t="s">
        <v>1</v>
      </c>
      <c r="D1" t="s">
        <v>6</v>
      </c>
      <c r="E1" t="s">
        <v>18</v>
      </c>
      <c r="F1" t="s">
        <v>19</v>
      </c>
      <c r="G1" t="s">
        <v>100</v>
      </c>
      <c r="H1" t="s">
        <v>20</v>
      </c>
      <c r="I1" s="6" t="s">
        <v>41</v>
      </c>
      <c r="J1" s="9" t="s">
        <v>43</v>
      </c>
      <c r="K1" s="9" t="s">
        <v>44</v>
      </c>
      <c r="L1" s="9" t="s">
        <v>45</v>
      </c>
    </row>
    <row r="2" spans="1:35" x14ac:dyDescent="0.25">
      <c r="A2">
        <v>1</v>
      </c>
      <c r="B2" s="1">
        <v>1979</v>
      </c>
      <c r="C2" s="1" t="s">
        <v>2</v>
      </c>
      <c r="D2" s="1">
        <v>1549.5</v>
      </c>
    </row>
    <row r="3" spans="1:35" x14ac:dyDescent="0.25">
      <c r="A3">
        <f>A2+1</f>
        <v>2</v>
      </c>
      <c r="C3" t="s">
        <v>3</v>
      </c>
      <c r="D3" s="1">
        <v>1746.5</v>
      </c>
      <c r="E3">
        <f t="shared" ref="E3:E34" si="0">AVERAGE(D2:D5)</f>
        <v>1737.375</v>
      </c>
    </row>
    <row r="4" spans="1:35" x14ac:dyDescent="0.25">
      <c r="A4">
        <f t="shared" ref="A4:A67" si="1">A3+1</f>
        <v>3</v>
      </c>
      <c r="B4" s="1"/>
      <c r="C4" t="s">
        <v>4</v>
      </c>
      <c r="D4" s="1">
        <v>1869.5</v>
      </c>
      <c r="E4">
        <f t="shared" si="0"/>
        <v>1798.75</v>
      </c>
      <c r="F4">
        <f>AVERAGE(E3:E4)</f>
        <v>1768.0625</v>
      </c>
      <c r="G4">
        <f>LN(F4)</f>
        <v>7.4776395932515012</v>
      </c>
      <c r="H4">
        <f t="shared" ref="H4:H35" si="2">D4/F4</f>
        <v>1.0573721234402065</v>
      </c>
      <c r="I4" s="12">
        <v>1.0375789390524075</v>
      </c>
      <c r="J4">
        <f>$Q$17+$R$17*A4</f>
        <v>1585.5631820436511</v>
      </c>
      <c r="K4">
        <f>$P$36+$Q$36*A4+$R$36*A4*A4</f>
        <v>1743.5364</v>
      </c>
      <c r="L4">
        <f>EXP($Q$41+$R$41*A4)</f>
        <v>2057.7131593624249</v>
      </c>
    </row>
    <row r="5" spans="1:35" x14ac:dyDescent="0.25">
      <c r="A5">
        <f t="shared" si="1"/>
        <v>4</v>
      </c>
      <c r="C5" t="s">
        <v>5</v>
      </c>
      <c r="D5" s="1">
        <v>1784</v>
      </c>
      <c r="E5">
        <f t="shared" si="0"/>
        <v>1847.75</v>
      </c>
      <c r="F5">
        <f t="shared" ref="F5:F65" si="3">AVERAGE(E4:E5)</f>
        <v>1823.25</v>
      </c>
      <c r="G5">
        <f t="shared" ref="G5:G66" si="4">LN(F5)</f>
        <v>7.5083759018643423</v>
      </c>
      <c r="H5">
        <f t="shared" si="2"/>
        <v>0.97847250788427254</v>
      </c>
      <c r="I5" s="13">
        <v>0.97558736812330771</v>
      </c>
      <c r="J5">
        <f t="shared" ref="J5:J66" si="5">$Q$17+$R$17*A5</f>
        <v>1680.5293338773683</v>
      </c>
      <c r="K5">
        <f t="shared" ref="K5:K66" si="6">$P$36+$Q$36*A5+$R$36*A5*A5</f>
        <v>1823.2176000000002</v>
      </c>
      <c r="L5">
        <f t="shared" ref="L5:L66" si="7">EXP($Q$41+$R$41*A5)</f>
        <v>2105.136234915758</v>
      </c>
    </row>
    <row r="6" spans="1:35" ht="15.75" x14ac:dyDescent="0.25">
      <c r="A6">
        <f t="shared" si="1"/>
        <v>5</v>
      </c>
      <c r="B6" s="2">
        <v>1980</v>
      </c>
      <c r="C6" s="1" t="s">
        <v>2</v>
      </c>
      <c r="D6" s="1">
        <v>1795</v>
      </c>
      <c r="E6">
        <f t="shared" si="0"/>
        <v>1905.375</v>
      </c>
      <c r="F6">
        <f t="shared" si="3"/>
        <v>1876.5625</v>
      </c>
      <c r="G6">
        <f t="shared" si="4"/>
        <v>7.537196924708403</v>
      </c>
      <c r="H6">
        <f t="shared" si="2"/>
        <v>0.95653621981681936</v>
      </c>
      <c r="I6" s="12">
        <v>0.96448127162177388</v>
      </c>
      <c r="J6">
        <f t="shared" si="5"/>
        <v>1775.4954857110856</v>
      </c>
      <c r="K6">
        <f t="shared" si="6"/>
        <v>1903.4</v>
      </c>
      <c r="L6">
        <f t="shared" si="7"/>
        <v>2153.6522461315317</v>
      </c>
      <c r="P6" s="3" t="s">
        <v>42</v>
      </c>
      <c r="Q6" s="3"/>
      <c r="R6" s="3"/>
      <c r="S6" s="3"/>
      <c r="T6" s="3"/>
      <c r="U6" s="3"/>
      <c r="V6" s="3"/>
      <c r="W6" s="3"/>
      <c r="X6" s="3"/>
      <c r="Y6" s="4"/>
    </row>
    <row r="7" spans="1:35" x14ac:dyDescent="0.25">
      <c r="A7">
        <f t="shared" si="1"/>
        <v>6</v>
      </c>
      <c r="B7" s="1"/>
      <c r="C7" t="s">
        <v>3</v>
      </c>
      <c r="D7" s="1">
        <v>1942.5</v>
      </c>
      <c r="E7">
        <f t="shared" si="0"/>
        <v>1977.5</v>
      </c>
      <c r="F7">
        <f t="shared" si="3"/>
        <v>1941.4375</v>
      </c>
      <c r="G7">
        <f t="shared" si="4"/>
        <v>7.5711839570491319</v>
      </c>
      <c r="H7">
        <f t="shared" si="2"/>
        <v>1.0005472748929594</v>
      </c>
      <c r="I7" s="13">
        <v>1.0223524212025108</v>
      </c>
      <c r="J7">
        <f t="shared" si="5"/>
        <v>1870.4616375448031</v>
      </c>
      <c r="K7">
        <f t="shared" si="6"/>
        <v>1984.0835999999999</v>
      </c>
      <c r="L7">
        <f t="shared" si="7"/>
        <v>2203.2863813457648</v>
      </c>
    </row>
    <row r="8" spans="1:35" x14ac:dyDescent="0.25">
      <c r="A8">
        <f t="shared" si="1"/>
        <v>7</v>
      </c>
      <c r="C8" t="s">
        <v>4</v>
      </c>
      <c r="D8" s="1">
        <v>2100</v>
      </c>
      <c r="E8">
        <f t="shared" si="0"/>
        <v>2047.5</v>
      </c>
      <c r="F8">
        <f t="shared" si="3"/>
        <v>2012.5</v>
      </c>
      <c r="G8">
        <f t="shared" si="4"/>
        <v>7.6071330092927187</v>
      </c>
      <c r="H8">
        <f t="shared" si="2"/>
        <v>1.0434782608695652</v>
      </c>
      <c r="I8" s="12">
        <v>1.0375789390524075</v>
      </c>
      <c r="J8">
        <f t="shared" si="5"/>
        <v>1965.4277893785204</v>
      </c>
      <c r="K8">
        <f t="shared" si="6"/>
        <v>2065.2683999999999</v>
      </c>
      <c r="L8">
        <f t="shared" si="7"/>
        <v>2254.0644093973365</v>
      </c>
      <c r="P8" t="s">
        <v>40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</row>
    <row r="9" spans="1:35" x14ac:dyDescent="0.25">
      <c r="A9">
        <f t="shared" si="1"/>
        <v>8</v>
      </c>
      <c r="B9" s="1"/>
      <c r="C9" t="s">
        <v>5</v>
      </c>
      <c r="D9" s="1">
        <v>2072.5</v>
      </c>
      <c r="E9">
        <f t="shared" si="0"/>
        <v>2131.375</v>
      </c>
      <c r="F9">
        <f t="shared" si="3"/>
        <v>2089.4375</v>
      </c>
      <c r="G9">
        <f t="shared" si="4"/>
        <v>7.644650169978541</v>
      </c>
      <c r="H9">
        <f t="shared" si="2"/>
        <v>0.99189375130866564</v>
      </c>
      <c r="I9" s="13">
        <v>0.97558736812330771</v>
      </c>
      <c r="J9">
        <f t="shared" si="5"/>
        <v>2060.3939412122377</v>
      </c>
      <c r="K9">
        <f t="shared" si="6"/>
        <v>2146.9544000000001</v>
      </c>
      <c r="L9">
        <f t="shared" si="7"/>
        <v>2306.0126930065303</v>
      </c>
      <c r="P9" t="s">
        <v>2</v>
      </c>
      <c r="R9">
        <v>0.95653621981681936</v>
      </c>
      <c r="S9">
        <v>0.95391334329387423</v>
      </c>
      <c r="T9">
        <v>0.96016887392254924</v>
      </c>
      <c r="U9">
        <v>0.98974194582465136</v>
      </c>
      <c r="V9">
        <v>0.98117841042642395</v>
      </c>
      <c r="W9">
        <v>0.94995640802092418</v>
      </c>
      <c r="X9">
        <v>0.93678053742476897</v>
      </c>
      <c r="Y9">
        <v>0.96618018728725663</v>
      </c>
      <c r="Z9">
        <v>0.9669162953834487</v>
      </c>
      <c r="AA9">
        <v>0.98222120774049559</v>
      </c>
      <c r="AB9">
        <v>0.95964813817906924</v>
      </c>
      <c r="AC9">
        <v>0.96164208880936219</v>
      </c>
      <c r="AD9">
        <v>0.98903327574551192</v>
      </c>
      <c r="AE9">
        <v>0.98187522711359665</v>
      </c>
      <c r="AF9">
        <v>0.94762486917211231</v>
      </c>
      <c r="AG9">
        <v>1.0028434365460095</v>
      </c>
      <c r="AH9">
        <f>MEDIAN(Table1[[#This Row],[80]:[95]])</f>
        <v>0.96391113804830941</v>
      </c>
      <c r="AI9">
        <f>Table1[[#This Row],[Mediane]]*$AH$15</f>
        <v>0.96448127162177388</v>
      </c>
    </row>
    <row r="10" spans="1:35" x14ac:dyDescent="0.25">
      <c r="A10">
        <f t="shared" si="1"/>
        <v>9</v>
      </c>
      <c r="B10">
        <v>1981</v>
      </c>
      <c r="C10" s="1" t="s">
        <v>2</v>
      </c>
      <c r="D10" s="1">
        <v>2075</v>
      </c>
      <c r="E10">
        <f t="shared" si="0"/>
        <v>2219.125</v>
      </c>
      <c r="F10">
        <f t="shared" si="3"/>
        <v>2175.25</v>
      </c>
      <c r="G10">
        <f t="shared" si="4"/>
        <v>7.6848988794461341</v>
      </c>
      <c r="H10">
        <f t="shared" si="2"/>
        <v>0.95391334329387423</v>
      </c>
      <c r="I10" s="12">
        <v>0.96448127162177388</v>
      </c>
      <c r="J10">
        <f t="shared" si="5"/>
        <v>2155.3600930459552</v>
      </c>
      <c r="K10">
        <f t="shared" si="6"/>
        <v>2229.1415999999999</v>
      </c>
      <c r="L10">
        <f t="shared" si="7"/>
        <v>2359.1582024619306</v>
      </c>
      <c r="P10" t="s">
        <v>3</v>
      </c>
      <c r="R10">
        <v>1.0005472748929594</v>
      </c>
      <c r="S10">
        <v>1.0140782371598687</v>
      </c>
      <c r="T10">
        <v>0.97989866070366582</v>
      </c>
      <c r="U10">
        <v>1.005126623752072</v>
      </c>
      <c r="V10">
        <v>1.0450444209687755</v>
      </c>
      <c r="W10">
        <v>1.025894473061395</v>
      </c>
      <c r="X10">
        <v>1.0100724625774331</v>
      </c>
      <c r="Y10">
        <v>1.0396996473997515</v>
      </c>
      <c r="Z10">
        <v>1.0361204281533547</v>
      </c>
      <c r="AA10">
        <v>1.0111829179383889</v>
      </c>
      <c r="AB10">
        <v>1.021748078270833</v>
      </c>
      <c r="AC10">
        <v>1.0288039318374089</v>
      </c>
      <c r="AD10">
        <v>1.0359968134575839</v>
      </c>
      <c r="AE10">
        <v>1.0339889864200646</v>
      </c>
      <c r="AF10">
        <v>1.0148772340218153</v>
      </c>
      <c r="AH10">
        <f>MEDIAN(Table1[[#This Row],[80]:[94]])</f>
        <v>1.021748078270833</v>
      </c>
      <c r="AI10">
        <f>Table1[[#This Row],[Mediane]]*$AH$15</f>
        <v>1.0223524212025108</v>
      </c>
    </row>
    <row r="11" spans="1:35" x14ac:dyDescent="0.25">
      <c r="A11">
        <f t="shared" si="1"/>
        <v>10</v>
      </c>
      <c r="B11" s="2"/>
      <c r="C11" t="s">
        <v>3</v>
      </c>
      <c r="D11" s="1">
        <v>2278</v>
      </c>
      <c r="E11">
        <f t="shared" si="0"/>
        <v>2273.625</v>
      </c>
      <c r="F11">
        <f t="shared" si="3"/>
        <v>2246.375</v>
      </c>
      <c r="G11">
        <f t="shared" si="4"/>
        <v>7.7170730848521858</v>
      </c>
      <c r="H11">
        <f t="shared" si="2"/>
        <v>1.0140782371598687</v>
      </c>
      <c r="I11" s="13">
        <v>1.0223524212025108</v>
      </c>
      <c r="J11">
        <f t="shared" si="5"/>
        <v>2250.3262448796722</v>
      </c>
      <c r="K11">
        <f t="shared" si="6"/>
        <v>2311.83</v>
      </c>
      <c r="L11">
        <f t="shared" si="7"/>
        <v>2413.5285296227325</v>
      </c>
      <c r="P11" t="s">
        <v>4</v>
      </c>
      <c r="Q11">
        <v>1.0573721234402065</v>
      </c>
      <c r="R11">
        <v>1.0434782608695652</v>
      </c>
      <c r="S11">
        <v>1.0597773213706627</v>
      </c>
      <c r="T11">
        <v>1.0520994116725946</v>
      </c>
      <c r="U11">
        <v>1.0370287462458261</v>
      </c>
      <c r="V11">
        <v>1.0368780082412825</v>
      </c>
      <c r="W11">
        <v>1.0575295814292913</v>
      </c>
      <c r="X11">
        <v>1.0491575692560107</v>
      </c>
      <c r="Y11">
        <v>1.027461299442936</v>
      </c>
      <c r="Z11">
        <v>1.024928634384414</v>
      </c>
      <c r="AA11">
        <v>1.0388392911074331</v>
      </c>
      <c r="AB11">
        <v>1.0369024443002379</v>
      </c>
      <c r="AC11">
        <v>1.01926740646175</v>
      </c>
      <c r="AD11">
        <v>1.006156745432756</v>
      </c>
      <c r="AE11">
        <v>1.0263135131394565</v>
      </c>
      <c r="AF11">
        <v>1.015048603637775</v>
      </c>
      <c r="AH11">
        <f>MEDIAN(Table1[[#This Row],[79]:[94]])</f>
        <v>1.0369655952730321</v>
      </c>
      <c r="AI11">
        <f>Table1[[#This Row],[Mediane]]*$AH$15</f>
        <v>1.0375789390524075</v>
      </c>
    </row>
    <row r="12" spans="1:35" x14ac:dyDescent="0.25">
      <c r="A12">
        <f t="shared" si="1"/>
        <v>11</v>
      </c>
      <c r="B12" s="1"/>
      <c r="C12" t="s">
        <v>4</v>
      </c>
      <c r="D12" s="1">
        <v>2451</v>
      </c>
      <c r="E12">
        <f t="shared" si="0"/>
        <v>2351.875</v>
      </c>
      <c r="F12">
        <f t="shared" si="3"/>
        <v>2312.75</v>
      </c>
      <c r="G12">
        <f t="shared" si="4"/>
        <v>7.7461925716514282</v>
      </c>
      <c r="H12">
        <f t="shared" si="2"/>
        <v>1.0597773213706627</v>
      </c>
      <c r="I12" s="12">
        <v>1.0375789390524075</v>
      </c>
      <c r="J12">
        <f t="shared" si="5"/>
        <v>2345.2923967133897</v>
      </c>
      <c r="K12">
        <f t="shared" si="6"/>
        <v>2395.0196000000001</v>
      </c>
      <c r="L12">
        <f t="shared" si="7"/>
        <v>2469.1519022437674</v>
      </c>
      <c r="P12" t="s">
        <v>5</v>
      </c>
      <c r="Q12">
        <v>0.97847250788427254</v>
      </c>
      <c r="R12">
        <v>0.99189375130866564</v>
      </c>
      <c r="S12">
        <v>0.95879444313633155</v>
      </c>
      <c r="T12">
        <v>0.98550724637681164</v>
      </c>
      <c r="U12">
        <v>0.97417400086567596</v>
      </c>
      <c r="V12">
        <v>0.96846799763074454</v>
      </c>
      <c r="W12">
        <v>0.95795738807901321</v>
      </c>
      <c r="X12">
        <v>0.98053439729174219</v>
      </c>
      <c r="Y12">
        <v>0.97364221647499039</v>
      </c>
      <c r="Z12">
        <v>0.9596564525099921</v>
      </c>
      <c r="AA12">
        <v>0.97458146663522749</v>
      </c>
      <c r="AB12">
        <v>0.98428878311781309</v>
      </c>
      <c r="AC12">
        <v>0.97543987217635075</v>
      </c>
      <c r="AD12">
        <v>0.96835003472566727</v>
      </c>
      <c r="AE12">
        <v>1.0084578762883003</v>
      </c>
      <c r="AF12">
        <v>0.98437199208974291</v>
      </c>
      <c r="AH12">
        <f>MEDIAN(Table1[[#This Row],[79]:[94]])</f>
        <v>0.97501066940578918</v>
      </c>
      <c r="AI12">
        <f>Table1[[#This Row],[Mediane]]*$AH$15</f>
        <v>0.97558736812330771</v>
      </c>
    </row>
    <row r="13" spans="1:35" x14ac:dyDescent="0.25">
      <c r="A13">
        <f t="shared" si="1"/>
        <v>12</v>
      </c>
      <c r="C13" t="s">
        <v>5</v>
      </c>
      <c r="D13" s="1">
        <v>2290.5</v>
      </c>
      <c r="E13">
        <f t="shared" si="0"/>
        <v>2426</v>
      </c>
      <c r="F13">
        <f t="shared" si="3"/>
        <v>2388.9375</v>
      </c>
      <c r="G13">
        <f t="shared" si="4"/>
        <v>7.7786039854097089</v>
      </c>
      <c r="H13">
        <f t="shared" si="2"/>
        <v>0.95879444313633155</v>
      </c>
      <c r="I13" s="13">
        <v>0.97558736812330771</v>
      </c>
      <c r="J13">
        <f t="shared" si="5"/>
        <v>2440.2585485471072</v>
      </c>
      <c r="K13">
        <f t="shared" si="6"/>
        <v>2478.7103999999999</v>
      </c>
      <c r="L13">
        <f t="shared" si="7"/>
        <v>2526.0571986306791</v>
      </c>
      <c r="AH13">
        <f>SUM(AH9:AH12)</f>
        <v>3.9976354809979635</v>
      </c>
      <c r="AI13">
        <f>SUM(AI9:AI12)</f>
        <v>4</v>
      </c>
    </row>
    <row r="14" spans="1:35" x14ac:dyDescent="0.25">
      <c r="A14">
        <f t="shared" si="1"/>
        <v>13</v>
      </c>
      <c r="B14" s="1">
        <v>1982</v>
      </c>
      <c r="C14" s="1" t="s">
        <v>2</v>
      </c>
      <c r="D14" s="1">
        <v>2388</v>
      </c>
      <c r="E14">
        <f t="shared" si="0"/>
        <v>2548.125</v>
      </c>
      <c r="F14">
        <f t="shared" si="3"/>
        <v>2487.0625</v>
      </c>
      <c r="G14">
        <f t="shared" si="4"/>
        <v>7.8188575741671684</v>
      </c>
      <c r="H14">
        <f t="shared" si="2"/>
        <v>0.96016887392254924</v>
      </c>
      <c r="I14" s="12">
        <v>0.96448127162177388</v>
      </c>
      <c r="J14">
        <f t="shared" si="5"/>
        <v>2535.2247003808243</v>
      </c>
      <c r="K14">
        <f t="shared" si="6"/>
        <v>2562.9023999999999</v>
      </c>
      <c r="L14">
        <f t="shared" si="7"/>
        <v>2584.2739626328207</v>
      </c>
    </row>
    <row r="15" spans="1:35" x14ac:dyDescent="0.25">
      <c r="A15">
        <f t="shared" si="1"/>
        <v>14</v>
      </c>
      <c r="C15" t="s">
        <v>3</v>
      </c>
      <c r="D15" s="1">
        <v>2574.5</v>
      </c>
      <c r="E15">
        <f t="shared" si="0"/>
        <v>2706.5</v>
      </c>
      <c r="F15">
        <f t="shared" si="3"/>
        <v>2627.3125</v>
      </c>
      <c r="G15">
        <f t="shared" si="4"/>
        <v>7.8737167395958734</v>
      </c>
      <c r="H15">
        <f t="shared" si="2"/>
        <v>0.97989866070366582</v>
      </c>
      <c r="I15" s="13">
        <v>1.0223524212025108</v>
      </c>
      <c r="J15">
        <f t="shared" si="5"/>
        <v>2630.1908522145418</v>
      </c>
      <c r="K15">
        <f t="shared" si="6"/>
        <v>2647.5956000000001</v>
      </c>
      <c r="L15">
        <f t="shared" si="7"/>
        <v>2643.8324189817249</v>
      </c>
      <c r="P15" s="6" t="s">
        <v>46</v>
      </c>
      <c r="Q15" s="6"/>
      <c r="R15" s="6"/>
      <c r="S15" s="6"/>
      <c r="AH15">
        <f>4/AH13</f>
        <v>1.0005914793915742</v>
      </c>
    </row>
    <row r="16" spans="1:35" x14ac:dyDescent="0.25">
      <c r="A16">
        <f t="shared" si="1"/>
        <v>15</v>
      </c>
      <c r="B16" s="2"/>
      <c r="C16" t="s">
        <v>4</v>
      </c>
      <c r="D16" s="1">
        <v>2939.5</v>
      </c>
      <c r="E16">
        <f t="shared" si="0"/>
        <v>2881.375</v>
      </c>
      <c r="F16">
        <f t="shared" si="3"/>
        <v>2793.9375</v>
      </c>
      <c r="G16">
        <f t="shared" si="4"/>
        <v>7.935207170203789</v>
      </c>
      <c r="H16">
        <f t="shared" si="2"/>
        <v>1.0520994116725946</v>
      </c>
      <c r="I16" s="12">
        <v>1.0375789390524075</v>
      </c>
      <c r="J16">
        <f t="shared" si="5"/>
        <v>2725.1570040482593</v>
      </c>
      <c r="K16">
        <f t="shared" si="6"/>
        <v>2732.7900000000004</v>
      </c>
      <c r="L16">
        <f t="shared" si="7"/>
        <v>2704.763488983031</v>
      </c>
      <c r="P16" s="14" t="s">
        <v>47</v>
      </c>
      <c r="Q16" s="14" t="s">
        <v>48</v>
      </c>
      <c r="R16" s="14" t="s">
        <v>49</v>
      </c>
    </row>
    <row r="17" spans="1:18" x14ac:dyDescent="0.25">
      <c r="A17">
        <f t="shared" si="1"/>
        <v>16</v>
      </c>
      <c r="B17" s="1"/>
      <c r="C17" t="s">
        <v>5</v>
      </c>
      <c r="D17" s="1">
        <v>2924</v>
      </c>
      <c r="E17">
        <f t="shared" si="0"/>
        <v>3052.625</v>
      </c>
      <c r="F17">
        <f t="shared" si="3"/>
        <v>2967</v>
      </c>
      <c r="G17">
        <f t="shared" si="4"/>
        <v>7.9953066202908216</v>
      </c>
      <c r="H17">
        <f t="shared" si="2"/>
        <v>0.98550724637681164</v>
      </c>
      <c r="I17" s="13">
        <v>0.97558736812330771</v>
      </c>
      <c r="J17">
        <f t="shared" si="5"/>
        <v>2820.1231558819763</v>
      </c>
      <c r="K17">
        <f t="shared" si="6"/>
        <v>2818.4856000000004</v>
      </c>
      <c r="L17">
        <f t="shared" si="7"/>
        <v>2767.0988065700985</v>
      </c>
      <c r="P17" s="14">
        <f>_xlfn.COVARIANCE.P(A4:A66,F4:F66)</f>
        <v>31402.140873015873</v>
      </c>
      <c r="Q17" s="14">
        <f>F69-R17*A69</f>
        <v>1300.664726542499</v>
      </c>
      <c r="R17" s="14">
        <f>P17/A70</f>
        <v>94.966151833717348</v>
      </c>
    </row>
    <row r="18" spans="1:18" x14ac:dyDescent="0.25">
      <c r="A18">
        <f t="shared" si="1"/>
        <v>17</v>
      </c>
      <c r="B18">
        <v>1983</v>
      </c>
      <c r="C18" s="1" t="s">
        <v>2</v>
      </c>
      <c r="D18" s="1">
        <v>3087.5</v>
      </c>
      <c r="E18">
        <f t="shared" si="0"/>
        <v>3186.375</v>
      </c>
      <c r="F18">
        <f t="shared" si="3"/>
        <v>3119.5</v>
      </c>
      <c r="G18">
        <f t="shared" si="4"/>
        <v>8.0454280115508414</v>
      </c>
      <c r="H18">
        <f t="shared" si="2"/>
        <v>0.98974194582465136</v>
      </c>
      <c r="I18" s="12">
        <v>0.96448127162177388</v>
      </c>
      <c r="J18">
        <f t="shared" si="5"/>
        <v>2915.0893077156938</v>
      </c>
      <c r="K18">
        <f t="shared" si="6"/>
        <v>2904.6824000000001</v>
      </c>
      <c r="L18">
        <f t="shared" si="7"/>
        <v>2830.8707347275563</v>
      </c>
    </row>
    <row r="19" spans="1:18" x14ac:dyDescent="0.25">
      <c r="A19">
        <f t="shared" si="1"/>
        <v>18</v>
      </c>
      <c r="B19" s="1"/>
      <c r="C19" t="s">
        <v>3</v>
      </c>
      <c r="D19" s="1">
        <v>3259.5</v>
      </c>
      <c r="E19">
        <f t="shared" si="0"/>
        <v>3299.375</v>
      </c>
      <c r="F19">
        <f t="shared" si="3"/>
        <v>3242.875</v>
      </c>
      <c r="G19">
        <f t="shared" si="4"/>
        <v>8.0842155610069497</v>
      </c>
      <c r="H19">
        <f t="shared" si="2"/>
        <v>1.005126623752072</v>
      </c>
      <c r="I19" s="13">
        <v>1.0223524212025108</v>
      </c>
      <c r="J19">
        <f t="shared" si="5"/>
        <v>3010.0554595494114</v>
      </c>
      <c r="K19">
        <f t="shared" si="6"/>
        <v>2991.3804</v>
      </c>
      <c r="L19">
        <f t="shared" si="7"/>
        <v>2896.1123822933914</v>
      </c>
    </row>
    <row r="20" spans="1:18" x14ac:dyDescent="0.25">
      <c r="A20">
        <f t="shared" si="1"/>
        <v>19</v>
      </c>
      <c r="C20" t="s">
        <v>4</v>
      </c>
      <c r="D20" s="1">
        <v>3474.5</v>
      </c>
      <c r="E20">
        <f t="shared" si="0"/>
        <v>3401.5</v>
      </c>
      <c r="F20">
        <f t="shared" si="3"/>
        <v>3350.4375</v>
      </c>
      <c r="G20">
        <f t="shared" si="4"/>
        <v>8.1168462133069905</v>
      </c>
      <c r="H20">
        <f t="shared" si="2"/>
        <v>1.0370287462458261</v>
      </c>
      <c r="I20" s="12">
        <v>1.0375789390524075</v>
      </c>
      <c r="J20">
        <f t="shared" si="5"/>
        <v>3105.0216113831284</v>
      </c>
      <c r="K20">
        <f t="shared" si="6"/>
        <v>3078.5796000000005</v>
      </c>
      <c r="L20">
        <f t="shared" si="7"/>
        <v>2962.8576211482587</v>
      </c>
    </row>
    <row r="21" spans="1:18" x14ac:dyDescent="0.25">
      <c r="A21">
        <f t="shared" si="1"/>
        <v>20</v>
      </c>
      <c r="B21" s="2"/>
      <c r="C21" t="s">
        <v>5</v>
      </c>
      <c r="D21" s="1">
        <v>3376</v>
      </c>
      <c r="E21">
        <f t="shared" si="0"/>
        <v>3529.5</v>
      </c>
      <c r="F21">
        <f t="shared" si="3"/>
        <v>3465.5</v>
      </c>
      <c r="G21">
        <f t="shared" si="4"/>
        <v>8.1506122013580402</v>
      </c>
      <c r="H21">
        <f t="shared" si="2"/>
        <v>0.97417400086567596</v>
      </c>
      <c r="I21" s="13">
        <v>0.97558736812330771</v>
      </c>
      <c r="J21">
        <f t="shared" si="5"/>
        <v>3199.9877632168459</v>
      </c>
      <c r="K21">
        <f t="shared" si="6"/>
        <v>3166.2799999999997</v>
      </c>
      <c r="L21">
        <f t="shared" si="7"/>
        <v>3031.1411038009223</v>
      </c>
    </row>
    <row r="22" spans="1:18" x14ac:dyDescent="0.25">
      <c r="A22">
        <f t="shared" si="1"/>
        <v>21</v>
      </c>
      <c r="B22" s="1">
        <v>1984</v>
      </c>
      <c r="C22" s="1" t="s">
        <v>2</v>
      </c>
      <c r="D22" s="1">
        <v>3496</v>
      </c>
      <c r="E22">
        <f t="shared" si="0"/>
        <v>3596.625</v>
      </c>
      <c r="F22">
        <f t="shared" si="3"/>
        <v>3563.0625</v>
      </c>
      <c r="G22">
        <f t="shared" si="4"/>
        <v>8.1783757068496854</v>
      </c>
      <c r="H22">
        <f t="shared" si="2"/>
        <v>0.98117841042642395</v>
      </c>
      <c r="I22" s="12">
        <v>0.96448127162177388</v>
      </c>
      <c r="J22">
        <f t="shared" si="5"/>
        <v>3294.9539150505634</v>
      </c>
      <c r="K22">
        <f t="shared" si="6"/>
        <v>3254.4816000000001</v>
      </c>
      <c r="L22">
        <f t="shared" si="7"/>
        <v>3100.9982813790207</v>
      </c>
    </row>
    <row r="23" spans="1:18" x14ac:dyDescent="0.25">
      <c r="A23">
        <f t="shared" si="1"/>
        <v>22</v>
      </c>
      <c r="C23" t="s">
        <v>3</v>
      </c>
      <c r="D23" s="1">
        <v>3771.5</v>
      </c>
      <c r="E23">
        <f t="shared" si="0"/>
        <v>3621.25</v>
      </c>
      <c r="F23">
        <f t="shared" si="3"/>
        <v>3608.9375</v>
      </c>
      <c r="G23">
        <f t="shared" si="4"/>
        <v>8.1911686866762636</v>
      </c>
      <c r="H23">
        <f t="shared" si="2"/>
        <v>1.0450444209687755</v>
      </c>
      <c r="I23" s="13">
        <v>1.0223524212025108</v>
      </c>
      <c r="J23">
        <f t="shared" si="5"/>
        <v>3389.9200668842805</v>
      </c>
      <c r="K23">
        <f t="shared" si="6"/>
        <v>3343.1844000000001</v>
      </c>
      <c r="L23">
        <f t="shared" si="7"/>
        <v>3172.4654220344096</v>
      </c>
    </row>
    <row r="24" spans="1:18" x14ac:dyDescent="0.25">
      <c r="A24">
        <f t="shared" si="1"/>
        <v>23</v>
      </c>
      <c r="B24" s="1"/>
      <c r="C24" t="s">
        <v>4</v>
      </c>
      <c r="D24" s="1">
        <v>3743</v>
      </c>
      <c r="E24">
        <f t="shared" si="0"/>
        <v>3598.5</v>
      </c>
      <c r="F24">
        <f t="shared" si="3"/>
        <v>3609.875</v>
      </c>
      <c r="G24">
        <f t="shared" si="4"/>
        <v>8.1914284246886506</v>
      </c>
      <c r="H24">
        <f t="shared" si="2"/>
        <v>1.0368780082412825</v>
      </c>
      <c r="I24" s="12">
        <v>1.0375789390524075</v>
      </c>
      <c r="J24">
        <f t="shared" si="5"/>
        <v>3484.886218717998</v>
      </c>
      <c r="K24">
        <f t="shared" si="6"/>
        <v>3432.3883999999998</v>
      </c>
      <c r="L24">
        <f t="shared" si="7"/>
        <v>3245.5796297727143</v>
      </c>
    </row>
    <row r="25" spans="1:18" x14ac:dyDescent="0.25">
      <c r="A25">
        <f t="shared" si="1"/>
        <v>24</v>
      </c>
      <c r="C25" t="s">
        <v>5</v>
      </c>
      <c r="D25" s="1">
        <v>3474.5</v>
      </c>
      <c r="E25">
        <f t="shared" si="0"/>
        <v>3576.75</v>
      </c>
      <c r="F25">
        <f t="shared" si="3"/>
        <v>3587.625</v>
      </c>
      <c r="G25">
        <f t="shared" si="4"/>
        <v>8.1852457026664407</v>
      </c>
      <c r="H25">
        <f t="shared" si="2"/>
        <v>0.96846799763074454</v>
      </c>
      <c r="I25" s="13">
        <v>0.97558736812330771</v>
      </c>
      <c r="J25">
        <f t="shared" si="5"/>
        <v>3579.8523705517155</v>
      </c>
      <c r="K25">
        <f t="shared" si="6"/>
        <v>3522.0936000000002</v>
      </c>
      <c r="L25">
        <f t="shared" si="7"/>
        <v>3320.37886371685</v>
      </c>
    </row>
    <row r="26" spans="1:18" x14ac:dyDescent="0.25">
      <c r="A26">
        <f t="shared" si="1"/>
        <v>25</v>
      </c>
      <c r="B26" s="2">
        <v>1985</v>
      </c>
      <c r="C26" s="1" t="s">
        <v>2</v>
      </c>
      <c r="D26" s="1">
        <v>3405</v>
      </c>
      <c r="E26">
        <f t="shared" si="0"/>
        <v>3592</v>
      </c>
      <c r="F26">
        <f t="shared" si="3"/>
        <v>3584.375</v>
      </c>
      <c r="G26">
        <f t="shared" si="4"/>
        <v>8.1843394003177359</v>
      </c>
      <c r="H26">
        <f t="shared" si="2"/>
        <v>0.94995640802092418</v>
      </c>
      <c r="I26" s="12">
        <v>0.96448127162177388</v>
      </c>
      <c r="J26">
        <f t="shared" si="5"/>
        <v>3674.8185223854325</v>
      </c>
      <c r="K26">
        <f t="shared" si="6"/>
        <v>3612.3</v>
      </c>
      <c r="L26">
        <f t="shared" si="7"/>
        <v>3396.9019578144403</v>
      </c>
    </row>
    <row r="27" spans="1:18" x14ac:dyDescent="0.25">
      <c r="A27">
        <f t="shared" si="1"/>
        <v>26</v>
      </c>
      <c r="B27" s="1"/>
      <c r="C27" t="s">
        <v>3</v>
      </c>
      <c r="D27" s="1">
        <v>3684.5</v>
      </c>
      <c r="E27">
        <f t="shared" si="0"/>
        <v>3591</v>
      </c>
      <c r="F27">
        <f t="shared" si="3"/>
        <v>3591.5</v>
      </c>
      <c r="G27">
        <f t="shared" si="4"/>
        <v>8.1863252215148563</v>
      </c>
      <c r="H27">
        <f t="shared" si="2"/>
        <v>1.025894473061395</v>
      </c>
      <c r="I27" s="13">
        <v>1.0223524212025108</v>
      </c>
      <c r="J27">
        <f t="shared" si="5"/>
        <v>3769.78467421915</v>
      </c>
      <c r="K27">
        <f t="shared" si="6"/>
        <v>3703.0075999999999</v>
      </c>
      <c r="L27">
        <f t="shared" si="7"/>
        <v>3475.1886409994859</v>
      </c>
    </row>
    <row r="28" spans="1:18" x14ac:dyDescent="0.25">
      <c r="A28">
        <f t="shared" si="1"/>
        <v>27</v>
      </c>
      <c r="C28" t="s">
        <v>4</v>
      </c>
      <c r="D28" s="1">
        <v>3804</v>
      </c>
      <c r="E28">
        <f t="shared" si="0"/>
        <v>3603.125</v>
      </c>
      <c r="F28">
        <f t="shared" si="3"/>
        <v>3597.0625</v>
      </c>
      <c r="G28">
        <f t="shared" si="4"/>
        <v>8.1878728191354408</v>
      </c>
      <c r="H28">
        <f t="shared" si="2"/>
        <v>1.0575295814292913</v>
      </c>
      <c r="I28" s="12">
        <v>1.0375789390524075</v>
      </c>
      <c r="J28">
        <f t="shared" si="5"/>
        <v>3864.7508260528675</v>
      </c>
      <c r="K28">
        <f t="shared" si="6"/>
        <v>3794.2163999999998</v>
      </c>
      <c r="L28">
        <f t="shared" si="7"/>
        <v>3555.2795578186569</v>
      </c>
    </row>
    <row r="29" spans="1:18" x14ac:dyDescent="0.25">
      <c r="A29">
        <f t="shared" si="1"/>
        <v>28</v>
      </c>
      <c r="B29" s="1"/>
      <c r="C29" t="s">
        <v>5</v>
      </c>
      <c r="D29" s="1">
        <v>3470.5</v>
      </c>
      <c r="E29">
        <f t="shared" si="0"/>
        <v>3642.5</v>
      </c>
      <c r="F29">
        <f t="shared" si="3"/>
        <v>3622.8125</v>
      </c>
      <c r="G29">
        <f t="shared" si="4"/>
        <v>8.195005936864721</v>
      </c>
      <c r="H29">
        <f t="shared" si="2"/>
        <v>0.95795738807901321</v>
      </c>
      <c r="I29" s="13">
        <v>0.97558736812330771</v>
      </c>
      <c r="J29">
        <f t="shared" si="5"/>
        <v>3959.7169778865846</v>
      </c>
      <c r="K29">
        <f t="shared" si="6"/>
        <v>3885.9264000000003</v>
      </c>
      <c r="L29">
        <f t="shared" si="7"/>
        <v>3637.2162895329493</v>
      </c>
    </row>
    <row r="30" spans="1:18" x14ac:dyDescent="0.25">
      <c r="A30">
        <f t="shared" si="1"/>
        <v>29</v>
      </c>
      <c r="B30">
        <v>1986</v>
      </c>
      <c r="C30" s="1" t="s">
        <v>2</v>
      </c>
      <c r="D30" s="1">
        <v>3453.5</v>
      </c>
      <c r="E30">
        <f t="shared" si="0"/>
        <v>3730.625</v>
      </c>
      <c r="F30">
        <f t="shared" si="3"/>
        <v>3686.5625</v>
      </c>
      <c r="G30">
        <f t="shared" si="4"/>
        <v>8.2124497310361608</v>
      </c>
      <c r="H30">
        <f t="shared" si="2"/>
        <v>0.93678053742476897</v>
      </c>
      <c r="I30" s="12">
        <v>0.96448127162177388</v>
      </c>
      <c r="J30">
        <f t="shared" si="5"/>
        <v>4054.6831297203021</v>
      </c>
      <c r="K30">
        <f t="shared" si="6"/>
        <v>3978.1376</v>
      </c>
      <c r="L30">
        <f t="shared" si="7"/>
        <v>3721.0413757056917</v>
      </c>
    </row>
    <row r="31" spans="1:18" x14ac:dyDescent="0.25">
      <c r="A31">
        <f t="shared" si="1"/>
        <v>30</v>
      </c>
      <c r="B31" s="2"/>
      <c r="C31" t="s">
        <v>3</v>
      </c>
      <c r="D31" s="1">
        <v>3842</v>
      </c>
      <c r="E31">
        <f t="shared" si="0"/>
        <v>3876.75</v>
      </c>
      <c r="F31">
        <f t="shared" si="3"/>
        <v>3803.6875</v>
      </c>
      <c r="G31">
        <f t="shared" si="4"/>
        <v>8.2437262699227212</v>
      </c>
      <c r="H31">
        <f t="shared" si="2"/>
        <v>1.0100724625774331</v>
      </c>
      <c r="I31" s="13">
        <v>1.0223524212025108</v>
      </c>
      <c r="J31">
        <f t="shared" si="5"/>
        <v>4149.6492815540196</v>
      </c>
      <c r="K31">
        <f t="shared" si="6"/>
        <v>4070.8500000000004</v>
      </c>
      <c r="L31">
        <f t="shared" si="7"/>
        <v>3806.7983362880173</v>
      </c>
    </row>
    <row r="32" spans="1:18" x14ac:dyDescent="0.25">
      <c r="A32">
        <f t="shared" si="1"/>
        <v>31</v>
      </c>
      <c r="B32" s="1"/>
      <c r="C32" t="s">
        <v>4</v>
      </c>
      <c r="D32" s="1">
        <v>4156.5</v>
      </c>
      <c r="E32">
        <f t="shared" si="0"/>
        <v>4046.75</v>
      </c>
      <c r="F32">
        <f t="shared" si="3"/>
        <v>3961.75</v>
      </c>
      <c r="G32">
        <f t="shared" si="4"/>
        <v>8.2844411258229176</v>
      </c>
      <c r="H32">
        <f t="shared" si="2"/>
        <v>1.0491575692560107</v>
      </c>
      <c r="I32" s="12">
        <v>1.0375789390524075</v>
      </c>
      <c r="J32">
        <f t="shared" si="5"/>
        <v>4244.6154333877366</v>
      </c>
      <c r="K32">
        <f t="shared" si="6"/>
        <v>4164.0636000000004</v>
      </c>
      <c r="L32">
        <f t="shared" si="7"/>
        <v>3894.5316942133918</v>
      </c>
    </row>
    <row r="33" spans="1:22" x14ac:dyDescent="0.25">
      <c r="A33">
        <f t="shared" si="1"/>
        <v>32</v>
      </c>
      <c r="C33" t="s">
        <v>5</v>
      </c>
      <c r="D33" s="1">
        <v>4055</v>
      </c>
      <c r="E33">
        <f t="shared" si="0"/>
        <v>4224.25</v>
      </c>
      <c r="F33">
        <f t="shared" si="3"/>
        <v>4135.5</v>
      </c>
      <c r="G33">
        <f t="shared" si="4"/>
        <v>8.3273635191319606</v>
      </c>
      <c r="H33">
        <f t="shared" si="2"/>
        <v>0.98053439729174219</v>
      </c>
      <c r="I33" s="13">
        <v>0.97558736812330771</v>
      </c>
      <c r="J33">
        <f t="shared" si="5"/>
        <v>4339.5815852214546</v>
      </c>
      <c r="K33">
        <f t="shared" si="6"/>
        <v>4257.7784000000001</v>
      </c>
      <c r="L33">
        <f t="shared" si="7"/>
        <v>3984.2869985128259</v>
      </c>
    </row>
    <row r="34" spans="1:22" x14ac:dyDescent="0.25">
      <c r="A34">
        <f t="shared" si="1"/>
        <v>33</v>
      </c>
      <c r="B34" s="1">
        <v>1987</v>
      </c>
      <c r="C34" s="1" t="s">
        <v>2</v>
      </c>
      <c r="D34" s="1">
        <v>4133.5</v>
      </c>
      <c r="E34">
        <f t="shared" si="0"/>
        <v>4332.125</v>
      </c>
      <c r="F34">
        <f t="shared" si="3"/>
        <v>4278.1875</v>
      </c>
      <c r="G34">
        <f t="shared" si="4"/>
        <v>8.3612847175738985</v>
      </c>
      <c r="H34">
        <f t="shared" si="2"/>
        <v>0.96618018728725663</v>
      </c>
      <c r="I34" s="12">
        <v>0.96448127162177388</v>
      </c>
      <c r="J34">
        <f t="shared" si="5"/>
        <v>4434.5477370551716</v>
      </c>
      <c r="K34">
        <f t="shared" si="6"/>
        <v>4351.9944000000005</v>
      </c>
      <c r="L34">
        <f t="shared" si="7"/>
        <v>4076.1108479628574</v>
      </c>
      <c r="P34" s="6" t="s">
        <v>50</v>
      </c>
      <c r="Q34" s="6"/>
      <c r="R34" s="6"/>
      <c r="S34" s="26"/>
      <c r="T34" s="26"/>
      <c r="U34" s="26"/>
      <c r="V34" s="26"/>
    </row>
    <row r="35" spans="1:22" x14ac:dyDescent="0.25">
      <c r="A35">
        <f t="shared" si="1"/>
        <v>34</v>
      </c>
      <c r="C35" t="s">
        <v>3</v>
      </c>
      <c r="D35" s="1">
        <v>4552</v>
      </c>
      <c r="E35">
        <f t="shared" ref="E35:E66" si="8">AVERAGE(D34:D37)</f>
        <v>4424.25</v>
      </c>
      <c r="F35">
        <f t="shared" si="3"/>
        <v>4378.1875</v>
      </c>
      <c r="G35">
        <f t="shared" si="4"/>
        <v>8.3843901049409659</v>
      </c>
      <c r="H35">
        <f t="shared" si="2"/>
        <v>1.0396996473997515</v>
      </c>
      <c r="I35" s="13">
        <v>1.0223524212025108</v>
      </c>
      <c r="J35">
        <f t="shared" si="5"/>
        <v>4529.5138888888887</v>
      </c>
      <c r="K35">
        <f t="shared" si="6"/>
        <v>4446.7115999999996</v>
      </c>
      <c r="L35">
        <f t="shared" si="7"/>
        <v>4170.0509152784616</v>
      </c>
      <c r="P35" s="14" t="s">
        <v>48</v>
      </c>
      <c r="Q35" s="14" t="s">
        <v>49</v>
      </c>
      <c r="R35" s="14" t="s">
        <v>51</v>
      </c>
    </row>
    <row r="36" spans="1:22" x14ac:dyDescent="0.25">
      <c r="A36">
        <f t="shared" si="1"/>
        <v>35</v>
      </c>
      <c r="B36" s="2"/>
      <c r="C36" t="s">
        <v>4</v>
      </c>
      <c r="D36" s="1">
        <v>4588</v>
      </c>
      <c r="E36">
        <f t="shared" si="8"/>
        <v>4506.5</v>
      </c>
      <c r="F36">
        <f t="shared" si="3"/>
        <v>4465.375</v>
      </c>
      <c r="G36">
        <f t="shared" si="4"/>
        <v>8.4041084763460763</v>
      </c>
      <c r="H36">
        <f t="shared" ref="H36:H66" si="9">D36/F36</f>
        <v>1.027461299442936</v>
      </c>
      <c r="I36" s="12">
        <v>1.0375789390524075</v>
      </c>
      <c r="J36">
        <f t="shared" si="5"/>
        <v>4624.4800407226066</v>
      </c>
      <c r="K36">
        <f t="shared" si="6"/>
        <v>4541.9299999999994</v>
      </c>
      <c r="L36">
        <f t="shared" si="7"/>
        <v>4266.1559718635972</v>
      </c>
      <c r="P36" s="14">
        <v>1507.5</v>
      </c>
      <c r="Q36" s="14">
        <v>77.927000000000007</v>
      </c>
      <c r="R36" s="14">
        <v>0.25059999999999999</v>
      </c>
    </row>
    <row r="37" spans="1:22" x14ac:dyDescent="0.25">
      <c r="A37">
        <f t="shared" si="1"/>
        <v>36</v>
      </c>
      <c r="B37" s="1"/>
      <c r="C37" t="s">
        <v>5</v>
      </c>
      <c r="D37" s="1">
        <v>4423.5</v>
      </c>
      <c r="E37">
        <f t="shared" si="8"/>
        <v>4580</v>
      </c>
      <c r="F37">
        <f t="shared" si="3"/>
        <v>4543.25</v>
      </c>
      <c r="G37">
        <f t="shared" si="4"/>
        <v>8.4213978939613714</v>
      </c>
      <c r="H37">
        <f t="shared" si="9"/>
        <v>0.97364221647499039</v>
      </c>
      <c r="I37" s="13">
        <v>0.97558736812330771</v>
      </c>
      <c r="J37">
        <f t="shared" si="5"/>
        <v>4719.4461925563237</v>
      </c>
      <c r="K37">
        <f t="shared" si="6"/>
        <v>4637.6496000000006</v>
      </c>
      <c r="L37">
        <f t="shared" si="7"/>
        <v>4364.4759131321289</v>
      </c>
    </row>
    <row r="38" spans="1:22" x14ac:dyDescent="0.25">
      <c r="A38">
        <f t="shared" si="1"/>
        <v>37</v>
      </c>
      <c r="B38">
        <v>1988</v>
      </c>
      <c r="C38" s="1" t="s">
        <v>2</v>
      </c>
      <c r="D38" s="1">
        <v>4462.5</v>
      </c>
      <c r="E38">
        <f t="shared" si="8"/>
        <v>4650.375</v>
      </c>
      <c r="F38">
        <f t="shared" si="3"/>
        <v>4615.1875</v>
      </c>
      <c r="G38">
        <f t="shared" si="4"/>
        <v>8.4371077744973402</v>
      </c>
      <c r="H38">
        <f t="shared" si="9"/>
        <v>0.9669162953834487</v>
      </c>
      <c r="I38" s="12">
        <v>0.96448127162177388</v>
      </c>
      <c r="J38">
        <f t="shared" si="5"/>
        <v>4814.4123443900407</v>
      </c>
      <c r="K38">
        <f t="shared" si="6"/>
        <v>4733.8704000000007</v>
      </c>
      <c r="L38">
        <f t="shared" si="7"/>
        <v>4465.0617844123071</v>
      </c>
      <c r="P38" s="6" t="s">
        <v>52</v>
      </c>
      <c r="Q38" s="6"/>
      <c r="R38" s="6"/>
      <c r="S38" s="6"/>
    </row>
    <row r="39" spans="1:22" x14ac:dyDescent="0.25">
      <c r="A39">
        <f t="shared" si="1"/>
        <v>38</v>
      </c>
      <c r="B39" s="1"/>
      <c r="C39" t="s">
        <v>3</v>
      </c>
      <c r="D39" s="1">
        <v>4846</v>
      </c>
      <c r="E39">
        <f t="shared" si="8"/>
        <v>4703.75</v>
      </c>
      <c r="F39">
        <f t="shared" si="3"/>
        <v>4677.0625</v>
      </c>
      <c r="G39">
        <f t="shared" si="4"/>
        <v>8.4504255209036501</v>
      </c>
      <c r="H39">
        <f t="shared" si="9"/>
        <v>1.0361204281533547</v>
      </c>
      <c r="I39" s="13">
        <v>1.0223524212025108</v>
      </c>
      <c r="J39">
        <f t="shared" si="5"/>
        <v>4909.3784962237587</v>
      </c>
      <c r="K39">
        <f t="shared" si="6"/>
        <v>4830.5924000000005</v>
      </c>
      <c r="L39">
        <f t="shared" si="7"/>
        <v>4567.9658074482986</v>
      </c>
    </row>
    <row r="40" spans="1:22" x14ac:dyDescent="0.25">
      <c r="A40">
        <f t="shared" si="1"/>
        <v>39</v>
      </c>
      <c r="C40" t="s">
        <v>4</v>
      </c>
      <c r="D40" s="1">
        <v>4869.5</v>
      </c>
      <c r="E40">
        <f t="shared" si="8"/>
        <v>4798.375</v>
      </c>
      <c r="F40">
        <f t="shared" si="3"/>
        <v>4751.0625</v>
      </c>
      <c r="G40">
        <f t="shared" si="4"/>
        <v>8.4661235562256305</v>
      </c>
      <c r="H40">
        <f t="shared" si="9"/>
        <v>1.024928634384414</v>
      </c>
      <c r="I40" s="12">
        <v>1.0375789390524075</v>
      </c>
      <c r="J40">
        <f t="shared" si="5"/>
        <v>5004.3446480574758</v>
      </c>
      <c r="K40">
        <f t="shared" si="6"/>
        <v>4927.8155999999999</v>
      </c>
      <c r="L40">
        <f t="shared" si="7"/>
        <v>4673.241407512397</v>
      </c>
      <c r="P40" s="14" t="s">
        <v>11</v>
      </c>
      <c r="Q40" s="14" t="s">
        <v>54</v>
      </c>
      <c r="R40" s="14" t="s">
        <v>53</v>
      </c>
    </row>
    <row r="41" spans="1:22" x14ac:dyDescent="0.25">
      <c r="A41">
        <f t="shared" si="1"/>
        <v>40</v>
      </c>
      <c r="B41" s="2"/>
      <c r="C41" t="s">
        <v>5</v>
      </c>
      <c r="D41" s="1">
        <v>4637</v>
      </c>
      <c r="E41">
        <f t="shared" si="8"/>
        <v>4865.5</v>
      </c>
      <c r="F41">
        <f t="shared" si="3"/>
        <v>4831.9375</v>
      </c>
      <c r="G41">
        <f t="shared" si="4"/>
        <v>8.4830028049283488</v>
      </c>
      <c r="H41">
        <f t="shared" si="9"/>
        <v>0.9596564525099921</v>
      </c>
      <c r="I41" s="13">
        <v>0.97558736812330771</v>
      </c>
      <c r="J41">
        <f t="shared" si="5"/>
        <v>5099.3107998911928</v>
      </c>
      <c r="K41">
        <f t="shared" si="6"/>
        <v>5025.54</v>
      </c>
      <c r="L41">
        <f t="shared" si="7"/>
        <v>4780.943241142164</v>
      </c>
      <c r="P41" s="14">
        <f>_xlfn.COVARIANCE.P(A4:A66,G4:G66)</f>
        <v>7.5342186270295537</v>
      </c>
      <c r="Q41" s="14">
        <f>G69-A69*R41</f>
        <v>7.5609957222411959</v>
      </c>
      <c r="R41" s="14">
        <f>P41/A70</f>
        <v>2.2784935364000666E-2</v>
      </c>
    </row>
    <row r="42" spans="1:22" x14ac:dyDescent="0.25">
      <c r="A42">
        <f t="shared" si="1"/>
        <v>41</v>
      </c>
      <c r="B42" s="1">
        <v>1989</v>
      </c>
      <c r="C42" s="1" t="s">
        <v>2</v>
      </c>
      <c r="D42" s="1">
        <v>4841</v>
      </c>
      <c r="E42">
        <f t="shared" si="8"/>
        <v>4991.75</v>
      </c>
      <c r="F42">
        <f t="shared" si="3"/>
        <v>4928.625</v>
      </c>
      <c r="G42">
        <f t="shared" si="4"/>
        <v>8.5028153234702817</v>
      </c>
      <c r="H42">
        <f t="shared" si="9"/>
        <v>0.98222120774049559</v>
      </c>
      <c r="I42" s="12">
        <v>0.96448127162177388</v>
      </c>
      <c r="J42">
        <f t="shared" si="5"/>
        <v>5194.2769517249108</v>
      </c>
      <c r="K42">
        <f t="shared" si="6"/>
        <v>5123.7655999999997</v>
      </c>
      <c r="L42">
        <f t="shared" si="7"/>
        <v>4891.1272245167575</v>
      </c>
    </row>
    <row r="43" spans="1:22" x14ac:dyDescent="0.25">
      <c r="A43">
        <f t="shared" si="1"/>
        <v>42</v>
      </c>
      <c r="C43" t="s">
        <v>3</v>
      </c>
      <c r="D43" s="1">
        <v>5114.5</v>
      </c>
      <c r="E43">
        <f t="shared" si="8"/>
        <v>5124.125</v>
      </c>
      <c r="F43">
        <f t="shared" si="3"/>
        <v>5057.9375</v>
      </c>
      <c r="G43">
        <f t="shared" si="4"/>
        <v>8.5287140704908531</v>
      </c>
      <c r="H43">
        <f t="shared" si="9"/>
        <v>1.0111829179383889</v>
      </c>
      <c r="I43" s="13">
        <v>1.0223524212025108</v>
      </c>
      <c r="J43">
        <f t="shared" si="5"/>
        <v>5289.2431035586278</v>
      </c>
      <c r="K43">
        <f t="shared" si="6"/>
        <v>5222.4924000000001</v>
      </c>
      <c r="L43">
        <f t="shared" si="7"/>
        <v>5003.8505624872942</v>
      </c>
    </row>
    <row r="44" spans="1:22" x14ac:dyDescent="0.25">
      <c r="A44">
        <f t="shared" si="1"/>
        <v>43</v>
      </c>
      <c r="B44" s="1"/>
      <c r="C44" t="s">
        <v>4</v>
      </c>
      <c r="D44" s="1">
        <v>5374.5</v>
      </c>
      <c r="E44">
        <f t="shared" si="8"/>
        <v>5223</v>
      </c>
      <c r="F44">
        <f t="shared" si="3"/>
        <v>5173.5625</v>
      </c>
      <c r="G44">
        <f t="shared" si="4"/>
        <v>8.5513168017683991</v>
      </c>
      <c r="H44">
        <f t="shared" si="9"/>
        <v>1.0388392911074331</v>
      </c>
      <c r="I44" s="12">
        <v>1.0375789390524075</v>
      </c>
      <c r="J44">
        <f t="shared" si="5"/>
        <v>5384.2092553923449</v>
      </c>
      <c r="K44">
        <f t="shared" si="6"/>
        <v>5321.7204000000011</v>
      </c>
      <c r="L44">
        <f t="shared" si="7"/>
        <v>5119.1717782761643</v>
      </c>
    </row>
    <row r="45" spans="1:22" x14ac:dyDescent="0.25">
      <c r="A45">
        <f t="shared" si="1"/>
        <v>44</v>
      </c>
      <c r="C45" t="s">
        <v>5</v>
      </c>
      <c r="D45" s="1">
        <v>5166.5</v>
      </c>
      <c r="E45">
        <f t="shared" si="8"/>
        <v>5379.5</v>
      </c>
      <c r="F45">
        <f t="shared" si="3"/>
        <v>5301.25</v>
      </c>
      <c r="G45">
        <f t="shared" si="4"/>
        <v>8.5756979207887998</v>
      </c>
      <c r="H45">
        <f t="shared" si="9"/>
        <v>0.97458146663522749</v>
      </c>
      <c r="I45" s="13">
        <v>0.97558736812330771</v>
      </c>
      <c r="J45">
        <f t="shared" si="5"/>
        <v>5479.1754072260619</v>
      </c>
      <c r="K45">
        <f t="shared" si="6"/>
        <v>5421.4496000000008</v>
      </c>
      <c r="L45">
        <f t="shared" si="7"/>
        <v>5237.1507438609069</v>
      </c>
    </row>
    <row r="46" spans="1:22" x14ac:dyDescent="0.25">
      <c r="A46">
        <f t="shared" si="1"/>
        <v>45</v>
      </c>
      <c r="B46" s="2">
        <v>1990</v>
      </c>
      <c r="C46" s="1" t="s">
        <v>2</v>
      </c>
      <c r="D46" s="1">
        <v>5236.5</v>
      </c>
      <c r="E46">
        <f t="shared" si="8"/>
        <v>5533.875</v>
      </c>
      <c r="F46">
        <f t="shared" si="3"/>
        <v>5456.6875</v>
      </c>
      <c r="G46">
        <f t="shared" si="4"/>
        <v>8.604597199649465</v>
      </c>
      <c r="H46">
        <f t="shared" si="9"/>
        <v>0.95964813817906924</v>
      </c>
      <c r="I46" s="12">
        <v>0.96448127162177388</v>
      </c>
      <c r="J46">
        <f t="shared" si="5"/>
        <v>5574.1415590597799</v>
      </c>
      <c r="K46">
        <f t="shared" si="6"/>
        <v>5521.68</v>
      </c>
      <c r="L46">
        <f t="shared" si="7"/>
        <v>5357.8487110582755</v>
      </c>
    </row>
    <row r="47" spans="1:22" x14ac:dyDescent="0.25">
      <c r="A47">
        <f t="shared" si="1"/>
        <v>46</v>
      </c>
      <c r="B47" s="1"/>
      <c r="C47" t="s">
        <v>3</v>
      </c>
      <c r="D47" s="1">
        <v>5740.5</v>
      </c>
      <c r="E47">
        <f t="shared" si="8"/>
        <v>5702.75</v>
      </c>
      <c r="F47">
        <f t="shared" si="3"/>
        <v>5618.3125</v>
      </c>
      <c r="G47">
        <f t="shared" si="4"/>
        <v>8.63378663089469</v>
      </c>
      <c r="H47">
        <f t="shared" si="9"/>
        <v>1.021748078270833</v>
      </c>
      <c r="I47" s="13">
        <v>1.0223524212025108</v>
      </c>
      <c r="J47">
        <f t="shared" si="5"/>
        <v>5669.1077108934969</v>
      </c>
      <c r="K47">
        <f t="shared" si="6"/>
        <v>5622.4115999999995</v>
      </c>
      <c r="L47">
        <f t="shared" si="7"/>
        <v>5481.3283433246897</v>
      </c>
    </row>
    <row r="48" spans="1:22" x14ac:dyDescent="0.25">
      <c r="A48">
        <f t="shared" si="1"/>
        <v>47</v>
      </c>
      <c r="C48" t="s">
        <v>4</v>
      </c>
      <c r="D48" s="1">
        <v>5992</v>
      </c>
      <c r="E48">
        <f t="shared" si="8"/>
        <v>5854.75</v>
      </c>
      <c r="F48">
        <f t="shared" si="3"/>
        <v>5778.75</v>
      </c>
      <c r="G48">
        <f t="shared" si="4"/>
        <v>8.661942675302436</v>
      </c>
      <c r="H48">
        <f t="shared" si="9"/>
        <v>1.0369024443002379</v>
      </c>
      <c r="I48" s="12">
        <v>1.0375789390524075</v>
      </c>
      <c r="J48">
        <f t="shared" si="5"/>
        <v>5764.073862727214</v>
      </c>
      <c r="K48">
        <f t="shared" si="6"/>
        <v>5723.6444000000001</v>
      </c>
      <c r="L48">
        <f t="shared" si="7"/>
        <v>5607.6537482896192</v>
      </c>
    </row>
    <row r="49" spans="1:12" x14ac:dyDescent="0.25">
      <c r="A49">
        <f t="shared" si="1"/>
        <v>48</v>
      </c>
      <c r="B49" s="1"/>
      <c r="C49" t="s">
        <v>5</v>
      </c>
      <c r="D49" s="1">
        <v>5842</v>
      </c>
      <c r="E49">
        <f t="shared" si="8"/>
        <v>6015.75</v>
      </c>
      <c r="F49">
        <f t="shared" si="3"/>
        <v>5935.25</v>
      </c>
      <c r="G49">
        <f t="shared" si="4"/>
        <v>8.6886644291557769</v>
      </c>
      <c r="H49">
        <f t="shared" si="9"/>
        <v>0.98428878311781309</v>
      </c>
      <c r="I49" s="13">
        <v>0.97558736812330771</v>
      </c>
      <c r="J49">
        <f t="shared" si="5"/>
        <v>5859.0400145609319</v>
      </c>
      <c r="K49">
        <f t="shared" si="6"/>
        <v>5825.3783999999996</v>
      </c>
      <c r="L49">
        <f t="shared" si="7"/>
        <v>5736.8905110386504</v>
      </c>
    </row>
    <row r="50" spans="1:12" x14ac:dyDescent="0.25">
      <c r="A50">
        <f t="shared" si="1"/>
        <v>49</v>
      </c>
      <c r="B50">
        <v>1991</v>
      </c>
      <c r="C50" s="1" t="s">
        <v>2</v>
      </c>
      <c r="D50" s="1">
        <v>5844.5</v>
      </c>
      <c r="E50">
        <f t="shared" si="8"/>
        <v>6139.5</v>
      </c>
      <c r="F50">
        <f t="shared" si="3"/>
        <v>6077.625</v>
      </c>
      <c r="G50">
        <f t="shared" si="4"/>
        <v>8.7123692736463934</v>
      </c>
      <c r="H50">
        <f t="shared" si="9"/>
        <v>0.96164208880936219</v>
      </c>
      <c r="I50" s="12">
        <v>0.96448127162177388</v>
      </c>
      <c r="J50">
        <f t="shared" si="5"/>
        <v>5954.006166394649</v>
      </c>
      <c r="K50">
        <f t="shared" si="6"/>
        <v>5927.6136000000006</v>
      </c>
      <c r="L50">
        <f t="shared" si="7"/>
        <v>5869.1057281637104</v>
      </c>
    </row>
    <row r="51" spans="1:12" x14ac:dyDescent="0.25">
      <c r="A51">
        <f t="shared" si="1"/>
        <v>50</v>
      </c>
      <c r="B51" s="2"/>
      <c r="C51" t="s">
        <v>3</v>
      </c>
      <c r="D51" s="1">
        <v>6384.5</v>
      </c>
      <c r="E51">
        <f t="shared" si="8"/>
        <v>6272</v>
      </c>
      <c r="F51">
        <f t="shared" si="3"/>
        <v>6205.75</v>
      </c>
      <c r="G51">
        <f t="shared" si="4"/>
        <v>8.7332315606003998</v>
      </c>
      <c r="H51">
        <f t="shared" si="9"/>
        <v>1.0288039318374089</v>
      </c>
      <c r="I51" s="13">
        <v>1.0223524212025108</v>
      </c>
      <c r="J51">
        <f t="shared" si="5"/>
        <v>6048.972318228366</v>
      </c>
      <c r="K51">
        <f t="shared" si="6"/>
        <v>6030.35</v>
      </c>
      <c r="L51">
        <f t="shared" si="7"/>
        <v>6004.3680425979819</v>
      </c>
    </row>
    <row r="52" spans="1:12" x14ac:dyDescent="0.25">
      <c r="A52">
        <f t="shared" si="1"/>
        <v>51</v>
      </c>
      <c r="B52" s="1"/>
      <c r="C52" t="s">
        <v>4</v>
      </c>
      <c r="D52" s="1">
        <v>6487</v>
      </c>
      <c r="E52">
        <f t="shared" si="8"/>
        <v>6456.75</v>
      </c>
      <c r="F52">
        <f t="shared" si="3"/>
        <v>6364.375</v>
      </c>
      <c r="G52">
        <f t="shared" si="4"/>
        <v>8.7584713129259306</v>
      </c>
      <c r="H52">
        <f t="shared" si="9"/>
        <v>1.01926740646175</v>
      </c>
      <c r="I52" s="12">
        <v>1.0375789390524075</v>
      </c>
      <c r="J52">
        <f t="shared" si="5"/>
        <v>6143.938470062084</v>
      </c>
      <c r="K52">
        <f t="shared" si="6"/>
        <v>6133.5875999999998</v>
      </c>
      <c r="L52">
        <f t="shared" si="7"/>
        <v>6142.7476792536363</v>
      </c>
    </row>
    <row r="53" spans="1:12" x14ac:dyDescent="0.25">
      <c r="A53">
        <f t="shared" si="1"/>
        <v>52</v>
      </c>
      <c r="C53" t="s">
        <v>5</v>
      </c>
      <c r="D53" s="1">
        <v>6372</v>
      </c>
      <c r="E53">
        <f t="shared" si="8"/>
        <v>6608.125</v>
      </c>
      <c r="F53">
        <f t="shared" si="3"/>
        <v>6532.4375</v>
      </c>
      <c r="G53">
        <f t="shared" si="4"/>
        <v>8.7845354298021174</v>
      </c>
      <c r="H53">
        <f t="shared" si="9"/>
        <v>0.97543987217635075</v>
      </c>
      <c r="I53" s="13">
        <v>0.97558736812330771</v>
      </c>
      <c r="J53">
        <f t="shared" si="5"/>
        <v>6238.904621895801</v>
      </c>
      <c r="K53">
        <f t="shared" si="6"/>
        <v>6237.3263999999999</v>
      </c>
      <c r="L53">
        <f t="shared" si="7"/>
        <v>6284.3164814809488</v>
      </c>
    </row>
    <row r="54" spans="1:12" x14ac:dyDescent="0.25">
      <c r="A54">
        <f t="shared" si="1"/>
        <v>53</v>
      </c>
      <c r="B54" s="1">
        <v>1992</v>
      </c>
      <c r="C54" s="1" t="s">
        <v>2</v>
      </c>
      <c r="D54" s="1">
        <v>6583.5</v>
      </c>
      <c r="E54">
        <f t="shared" si="8"/>
        <v>6704.875</v>
      </c>
      <c r="F54">
        <f t="shared" si="3"/>
        <v>6656.5</v>
      </c>
      <c r="G54">
        <f t="shared" si="4"/>
        <v>8.803349099871971</v>
      </c>
      <c r="H54">
        <f t="shared" si="9"/>
        <v>0.98903327574551192</v>
      </c>
      <c r="I54" s="12">
        <v>0.96448127162177388</v>
      </c>
      <c r="J54">
        <f t="shared" si="5"/>
        <v>6333.8707737295181</v>
      </c>
      <c r="K54">
        <f t="shared" si="6"/>
        <v>6341.5664000000006</v>
      </c>
      <c r="L54">
        <f t="shared" si="7"/>
        <v>6429.1479483675575</v>
      </c>
    </row>
    <row r="55" spans="1:12" x14ac:dyDescent="0.25">
      <c r="A55">
        <f t="shared" si="1"/>
        <v>54</v>
      </c>
      <c r="C55" t="s">
        <v>3</v>
      </c>
      <c r="D55" s="1">
        <v>6990</v>
      </c>
      <c r="E55">
        <f t="shared" si="8"/>
        <v>6789.375</v>
      </c>
      <c r="F55">
        <f t="shared" si="3"/>
        <v>6747.125</v>
      </c>
      <c r="G55">
        <f t="shared" si="4"/>
        <v>8.816871767208438</v>
      </c>
      <c r="H55">
        <f t="shared" si="9"/>
        <v>1.0359968134575839</v>
      </c>
      <c r="I55" s="13">
        <v>1.0223524212025108</v>
      </c>
      <c r="J55">
        <f t="shared" si="5"/>
        <v>6428.836925563236</v>
      </c>
      <c r="K55">
        <f t="shared" si="6"/>
        <v>6446.3076000000001</v>
      </c>
      <c r="L55">
        <f t="shared" si="7"/>
        <v>6577.3172728974505</v>
      </c>
    </row>
    <row r="56" spans="1:12" x14ac:dyDescent="0.25">
      <c r="A56">
        <f t="shared" si="1"/>
        <v>55</v>
      </c>
      <c r="B56" s="2"/>
      <c r="C56" t="s">
        <v>4</v>
      </c>
      <c r="D56" s="1">
        <v>6874</v>
      </c>
      <c r="E56">
        <f t="shared" si="8"/>
        <v>6874.5</v>
      </c>
      <c r="F56">
        <f t="shared" si="3"/>
        <v>6831.9375</v>
      </c>
      <c r="G56">
        <f t="shared" si="4"/>
        <v>8.8293635873000973</v>
      </c>
      <c r="H56">
        <f t="shared" si="9"/>
        <v>1.006156745432756</v>
      </c>
      <c r="I56" s="12">
        <v>1.0375789390524075</v>
      </c>
      <c r="J56">
        <f t="shared" si="5"/>
        <v>6523.8030773969531</v>
      </c>
      <c r="K56">
        <f t="shared" si="6"/>
        <v>6551.55</v>
      </c>
      <c r="L56">
        <f t="shared" si="7"/>
        <v>6728.9013809893158</v>
      </c>
    </row>
    <row r="57" spans="1:12" x14ac:dyDescent="0.25">
      <c r="A57">
        <f t="shared" si="1"/>
        <v>56</v>
      </c>
      <c r="B57" s="1"/>
      <c r="C57" t="s">
        <v>5</v>
      </c>
      <c r="D57" s="1">
        <v>6710</v>
      </c>
      <c r="E57">
        <f t="shared" si="8"/>
        <v>6984.125</v>
      </c>
      <c r="F57">
        <f t="shared" si="3"/>
        <v>6929.3125</v>
      </c>
      <c r="G57">
        <f t="shared" si="4"/>
        <v>8.8435158809134666</v>
      </c>
      <c r="H57">
        <f t="shared" si="9"/>
        <v>0.96835003472566727</v>
      </c>
      <c r="I57" s="13">
        <v>0.97558736812330771</v>
      </c>
      <c r="J57">
        <f t="shared" si="5"/>
        <v>6618.7692292306701</v>
      </c>
      <c r="K57">
        <f t="shared" si="6"/>
        <v>6657.2936</v>
      </c>
      <c r="L57">
        <f t="shared" si="7"/>
        <v>6883.9789714346571</v>
      </c>
    </row>
    <row r="58" spans="1:12" x14ac:dyDescent="0.25">
      <c r="A58">
        <f t="shared" si="1"/>
        <v>57</v>
      </c>
      <c r="B58">
        <v>1993</v>
      </c>
      <c r="C58" s="1" t="s">
        <v>2</v>
      </c>
      <c r="D58" s="1">
        <v>6924</v>
      </c>
      <c r="E58">
        <f t="shared" si="8"/>
        <v>7119.5</v>
      </c>
      <c r="F58">
        <f t="shared" si="3"/>
        <v>7051.8125</v>
      </c>
      <c r="G58">
        <f t="shared" si="4"/>
        <v>8.8610399549623597</v>
      </c>
      <c r="H58">
        <f t="shared" si="9"/>
        <v>0.98187522711359665</v>
      </c>
      <c r="I58" s="12">
        <v>0.96448127162177388</v>
      </c>
      <c r="J58">
        <f t="shared" si="5"/>
        <v>6713.7353810643881</v>
      </c>
      <c r="K58">
        <f t="shared" si="6"/>
        <v>6763.5383999999995</v>
      </c>
      <c r="L58">
        <f t="shared" si="7"/>
        <v>7042.6305567562313</v>
      </c>
    </row>
    <row r="59" spans="1:12" x14ac:dyDescent="0.25">
      <c r="A59">
        <f t="shared" si="1"/>
        <v>58</v>
      </c>
      <c r="B59" s="1"/>
      <c r="C59" t="s">
        <v>3</v>
      </c>
      <c r="D59" s="1">
        <v>7428.5</v>
      </c>
      <c r="E59">
        <f t="shared" si="8"/>
        <v>7249.125</v>
      </c>
      <c r="F59">
        <f t="shared" si="3"/>
        <v>7184.3125</v>
      </c>
      <c r="G59">
        <f t="shared" si="4"/>
        <v>8.8796551084791702</v>
      </c>
      <c r="H59">
        <f t="shared" si="9"/>
        <v>1.0339889864200646</v>
      </c>
      <c r="I59" s="13">
        <v>1.0223524212025108</v>
      </c>
      <c r="J59">
        <f t="shared" si="5"/>
        <v>6808.7015328981051</v>
      </c>
      <c r="K59">
        <f t="shared" si="6"/>
        <v>6870.2844000000005</v>
      </c>
      <c r="L59">
        <f t="shared" si="7"/>
        <v>7204.938505008241</v>
      </c>
    </row>
    <row r="60" spans="1:12" x14ac:dyDescent="0.25">
      <c r="A60">
        <f t="shared" si="1"/>
        <v>59</v>
      </c>
      <c r="C60" t="s">
        <v>4</v>
      </c>
      <c r="D60" s="1">
        <v>7415.5</v>
      </c>
      <c r="E60">
        <f t="shared" si="8"/>
        <v>7201.625</v>
      </c>
      <c r="F60">
        <f t="shared" si="3"/>
        <v>7225.375</v>
      </c>
      <c r="G60">
        <f t="shared" si="4"/>
        <v>8.8853544147478996</v>
      </c>
      <c r="H60">
        <f t="shared" si="9"/>
        <v>1.0263135131394565</v>
      </c>
      <c r="I60" s="12">
        <v>1.0375789390524075</v>
      </c>
      <c r="J60">
        <f t="shared" si="5"/>
        <v>6903.6676847318222</v>
      </c>
      <c r="K60">
        <f t="shared" si="6"/>
        <v>6977.5316000000003</v>
      </c>
      <c r="L60">
        <f t="shared" si="7"/>
        <v>7370.9870825398184</v>
      </c>
    </row>
    <row r="61" spans="1:12" x14ac:dyDescent="0.25">
      <c r="A61">
        <f t="shared" si="1"/>
        <v>60</v>
      </c>
      <c r="B61" s="1"/>
      <c r="C61" s="1" t="s">
        <v>5</v>
      </c>
      <c r="D61" s="1">
        <v>7228.5</v>
      </c>
      <c r="E61">
        <f t="shared" si="8"/>
        <v>7134.125</v>
      </c>
      <c r="F61">
        <f t="shared" si="3"/>
        <v>7167.875</v>
      </c>
      <c r="G61">
        <f t="shared" si="4"/>
        <v>8.8773645158866401</v>
      </c>
      <c r="H61">
        <f t="shared" si="9"/>
        <v>1.0084578762883003</v>
      </c>
      <c r="I61" s="13">
        <v>0.97558736812330771</v>
      </c>
      <c r="J61">
        <f t="shared" si="5"/>
        <v>6998.6338365655402</v>
      </c>
      <c r="K61">
        <f t="shared" si="6"/>
        <v>7085.2800000000007</v>
      </c>
      <c r="L61">
        <f t="shared" si="7"/>
        <v>7540.862497744055</v>
      </c>
    </row>
    <row r="62" spans="1:12" x14ac:dyDescent="0.25">
      <c r="A62">
        <f t="shared" si="1"/>
        <v>61</v>
      </c>
      <c r="B62">
        <v>1994</v>
      </c>
      <c r="C62" s="1" t="s">
        <v>2</v>
      </c>
      <c r="D62" s="1">
        <v>6734</v>
      </c>
      <c r="E62">
        <f t="shared" si="8"/>
        <v>7078.25</v>
      </c>
      <c r="F62">
        <f t="shared" si="3"/>
        <v>7106.1875</v>
      </c>
      <c r="G62">
        <f t="shared" si="4"/>
        <v>8.8687211623854108</v>
      </c>
      <c r="H62">
        <f t="shared" si="9"/>
        <v>0.94762486917211231</v>
      </c>
      <c r="I62" s="12">
        <v>0.96448127162177388</v>
      </c>
      <c r="J62">
        <f t="shared" si="5"/>
        <v>7093.5999883992572</v>
      </c>
      <c r="K62">
        <f t="shared" si="6"/>
        <v>7193.5296000000008</v>
      </c>
      <c r="L62">
        <f t="shared" si="7"/>
        <v>7714.6529458153645</v>
      </c>
    </row>
    <row r="63" spans="1:12" x14ac:dyDescent="0.25">
      <c r="A63">
        <f t="shared" si="1"/>
        <v>62</v>
      </c>
      <c r="C63" t="s">
        <v>3</v>
      </c>
      <c r="D63" s="1">
        <v>7158.5</v>
      </c>
      <c r="E63">
        <f t="shared" si="8"/>
        <v>7028.875</v>
      </c>
      <c r="F63">
        <f t="shared" si="3"/>
        <v>7053.5625</v>
      </c>
      <c r="G63">
        <f t="shared" si="4"/>
        <v>8.8612880873245246</v>
      </c>
      <c r="H63">
        <f t="shared" si="9"/>
        <v>1.0148772340218153</v>
      </c>
      <c r="I63" s="13">
        <v>1.0223524212025108</v>
      </c>
      <c r="J63">
        <f t="shared" si="5"/>
        <v>7188.5661402329742</v>
      </c>
      <c r="K63">
        <f t="shared" si="6"/>
        <v>7302.2803999999996</v>
      </c>
      <c r="L63">
        <f t="shared" si="7"/>
        <v>7892.448654538206</v>
      </c>
    </row>
    <row r="64" spans="1:12" x14ac:dyDescent="0.25">
      <c r="A64">
        <f t="shared" si="1"/>
        <v>63</v>
      </c>
      <c r="C64" t="s">
        <v>4</v>
      </c>
      <c r="D64" s="1">
        <v>7192</v>
      </c>
      <c r="E64">
        <f t="shared" si="8"/>
        <v>7141.875</v>
      </c>
      <c r="F64">
        <f t="shared" si="3"/>
        <v>7085.375</v>
      </c>
      <c r="G64">
        <f t="shared" si="4"/>
        <v>8.8657880794467587</v>
      </c>
      <c r="H64">
        <f t="shared" si="9"/>
        <v>1.015048603637775</v>
      </c>
      <c r="I64" s="12">
        <v>1.0375789390524075</v>
      </c>
      <c r="J64">
        <f t="shared" si="5"/>
        <v>7283.5322920666922</v>
      </c>
      <c r="K64">
        <f t="shared" si="6"/>
        <v>7411.532400000001</v>
      </c>
      <c r="L64">
        <f t="shared" si="7"/>
        <v>8074.3419311312136</v>
      </c>
    </row>
    <row r="65" spans="1:12" x14ac:dyDescent="0.25">
      <c r="A65">
        <f t="shared" si="1"/>
        <v>64</v>
      </c>
      <c r="C65" s="1" t="s">
        <v>5</v>
      </c>
      <c r="D65" s="1">
        <v>7031</v>
      </c>
      <c r="E65">
        <f t="shared" si="8"/>
        <v>7143.375</v>
      </c>
      <c r="F65">
        <f t="shared" si="3"/>
        <v>7142.625</v>
      </c>
      <c r="G65">
        <f t="shared" si="4"/>
        <v>8.8738356348268326</v>
      </c>
      <c r="H65">
        <f t="shared" si="9"/>
        <v>0.98437199208974291</v>
      </c>
      <c r="I65" s="13">
        <v>0.97558736812330771</v>
      </c>
      <c r="J65">
        <f t="shared" si="5"/>
        <v>7378.4984439004093</v>
      </c>
      <c r="K65">
        <f t="shared" si="6"/>
        <v>7521.2856000000002</v>
      </c>
      <c r="L65">
        <f>EXP($Q$41+$R$41*A65)</f>
        <v>8260.4272101708393</v>
      </c>
    </row>
    <row r="66" spans="1:12" x14ac:dyDescent="0.25">
      <c r="A66">
        <f t="shared" si="1"/>
        <v>65</v>
      </c>
      <c r="B66">
        <v>1995</v>
      </c>
      <c r="C66" s="1" t="s">
        <v>2</v>
      </c>
      <c r="D66" s="1">
        <v>7186</v>
      </c>
      <c r="E66">
        <f t="shared" si="8"/>
        <v>7187.875</v>
      </c>
      <c r="F66">
        <f>AVERAGE(E65:E66)</f>
        <v>7165.625</v>
      </c>
      <c r="G66">
        <f t="shared" si="4"/>
        <v>8.87705056604627</v>
      </c>
      <c r="H66">
        <f t="shared" si="9"/>
        <v>1.0028434365460095</v>
      </c>
      <c r="I66" s="12">
        <v>0.96448127162177388</v>
      </c>
      <c r="J66">
        <f t="shared" si="5"/>
        <v>7473.4645957341263</v>
      </c>
      <c r="K66">
        <f t="shared" si="6"/>
        <v>7631.54</v>
      </c>
      <c r="L66">
        <f t="shared" si="7"/>
        <v>8450.8011026195472</v>
      </c>
    </row>
    <row r="67" spans="1:12" x14ac:dyDescent="0.25">
      <c r="A67">
        <f t="shared" si="1"/>
        <v>66</v>
      </c>
      <c r="C67" t="s">
        <v>3</v>
      </c>
      <c r="D67" s="1">
        <v>7164.5</v>
      </c>
      <c r="I67" s="13"/>
    </row>
    <row r="68" spans="1:12" x14ac:dyDescent="0.25">
      <c r="A68">
        <f t="shared" ref="A68" si="10">A67+1</f>
        <v>67</v>
      </c>
      <c r="C68" t="s">
        <v>4</v>
      </c>
      <c r="D68" s="1">
        <v>7370</v>
      </c>
      <c r="I68" s="12"/>
    </row>
    <row r="69" spans="1:12" x14ac:dyDescent="0.25">
      <c r="A69" s="14">
        <f>AVERAGE(A4:A66)</f>
        <v>34</v>
      </c>
      <c r="B69" s="14"/>
      <c r="C69" s="14"/>
      <c r="D69" s="15"/>
      <c r="E69" s="14"/>
      <c r="F69" s="14">
        <f>AVERAGE(F4:F66)</f>
        <v>4529.5138888888887</v>
      </c>
      <c r="G69" s="14">
        <f>AVERAGE(G4:G66)</f>
        <v>8.3356835246172185</v>
      </c>
      <c r="I69" s="12"/>
    </row>
    <row r="70" spans="1:12" x14ac:dyDescent="0.25">
      <c r="A70" s="14">
        <f>_xlfn.VAR.P(A4:A66)</f>
        <v>330.66666666666669</v>
      </c>
      <c r="D70" s="1"/>
      <c r="I70" s="12"/>
    </row>
    <row r="71" spans="1:12" ht="15.75" x14ac:dyDescent="0.25">
      <c r="A71" s="4"/>
      <c r="B71" s="3" t="s">
        <v>9</v>
      </c>
      <c r="C71" s="4"/>
      <c r="D71" s="5"/>
      <c r="I71" s="13"/>
    </row>
    <row r="72" spans="1:12" x14ac:dyDescent="0.25">
      <c r="A72">
        <v>68</v>
      </c>
      <c r="C72" s="1" t="s">
        <v>5</v>
      </c>
      <c r="D72" s="1">
        <v>7171</v>
      </c>
    </row>
    <row r="73" spans="1:12" x14ac:dyDescent="0.25">
      <c r="A73">
        <v>69</v>
      </c>
      <c r="B73">
        <v>1996</v>
      </c>
      <c r="C73" s="1" t="s">
        <v>2</v>
      </c>
      <c r="D73" s="1">
        <v>7547.5</v>
      </c>
    </row>
    <row r="74" spans="1:12" x14ac:dyDescent="0.25">
      <c r="A74">
        <v>70</v>
      </c>
      <c r="C74" t="s">
        <v>3</v>
      </c>
      <c r="D74" s="1">
        <v>7937</v>
      </c>
    </row>
    <row r="75" spans="1:12" x14ac:dyDescent="0.25">
      <c r="A75">
        <v>71</v>
      </c>
      <c r="C75" t="s">
        <v>4</v>
      </c>
      <c r="D75" s="1">
        <v>8051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955F-0B84-44C9-A23D-E8C45FBB9055}">
  <dimension ref="A1:T74"/>
  <sheetViews>
    <sheetView topLeftCell="D58" workbookViewId="0">
      <selection activeCell="F71" sqref="F71:I74"/>
    </sheetView>
  </sheetViews>
  <sheetFormatPr defaultRowHeight="15" x14ac:dyDescent="0.25"/>
  <cols>
    <col min="4" max="4" width="16" customWidth="1"/>
    <col min="5" max="5" width="13" customWidth="1"/>
    <col min="6" max="6" width="18.42578125" customWidth="1"/>
    <col min="7" max="7" width="19" customWidth="1"/>
    <col min="8" max="8" width="22.42578125" customWidth="1"/>
    <col min="9" max="9" width="21.28515625" customWidth="1"/>
    <col min="10" max="10" width="12" customWidth="1"/>
    <col min="11" max="11" width="11.28515625" customWidth="1"/>
    <col min="14" max="14" width="10.42578125" customWidth="1"/>
    <col min="19" max="19" width="9.85546875" customWidth="1"/>
    <col min="20" max="20" width="10.28515625" customWidth="1"/>
  </cols>
  <sheetData>
    <row r="1" spans="1:20" x14ac:dyDescent="0.25">
      <c r="A1" t="s">
        <v>17</v>
      </c>
      <c r="B1" t="s">
        <v>0</v>
      </c>
      <c r="C1" t="s">
        <v>1</v>
      </c>
      <c r="D1" t="s">
        <v>6</v>
      </c>
      <c r="E1" s="16" t="s">
        <v>41</v>
      </c>
      <c r="F1" s="17" t="s">
        <v>43</v>
      </c>
      <c r="G1" s="10" t="s">
        <v>44</v>
      </c>
      <c r="H1" s="18" t="s">
        <v>45</v>
      </c>
      <c r="I1" s="17" t="s">
        <v>55</v>
      </c>
      <c r="J1" s="10" t="s">
        <v>56</v>
      </c>
      <c r="K1" s="18" t="s">
        <v>57</v>
      </c>
      <c r="L1" s="17" t="s">
        <v>60</v>
      </c>
      <c r="M1" s="10" t="s">
        <v>61</v>
      </c>
      <c r="N1" s="18" t="s">
        <v>62</v>
      </c>
      <c r="O1" s="17" t="s">
        <v>63</v>
      </c>
      <c r="P1" s="10" t="s">
        <v>64</v>
      </c>
      <c r="Q1" s="18" t="s">
        <v>65</v>
      </c>
      <c r="R1" s="17" t="s">
        <v>66</v>
      </c>
      <c r="S1" s="10" t="s">
        <v>58</v>
      </c>
      <c r="T1" s="18" t="s">
        <v>59</v>
      </c>
    </row>
    <row r="2" spans="1:20" x14ac:dyDescent="0.25">
      <c r="A2">
        <v>1</v>
      </c>
      <c r="B2" s="1">
        <v>1979</v>
      </c>
      <c r="C2" s="1" t="s">
        <v>2</v>
      </c>
      <c r="D2" s="1">
        <v>1549.5</v>
      </c>
    </row>
    <row r="3" spans="1:20" x14ac:dyDescent="0.25">
      <c r="A3">
        <f>A2+1</f>
        <v>2</v>
      </c>
      <c r="C3" t="s">
        <v>3</v>
      </c>
      <c r="D3" s="1">
        <v>1746.5</v>
      </c>
    </row>
    <row r="4" spans="1:20" x14ac:dyDescent="0.25">
      <c r="A4">
        <f t="shared" ref="A4:A67" si="0">A3+1</f>
        <v>3</v>
      </c>
      <c r="B4" s="1"/>
      <c r="C4" t="s">
        <v>4</v>
      </c>
      <c r="D4" s="1">
        <v>1869.5</v>
      </c>
      <c r="E4">
        <v>1.0375789390524075</v>
      </c>
      <c r="F4">
        <v>1585.5631820436511</v>
      </c>
      <c r="G4">
        <v>1743.5364</v>
      </c>
      <c r="H4">
        <v>2057.7131593624249</v>
      </c>
      <c r="I4">
        <f>F4*E4</f>
        <v>1645.1469642254108</v>
      </c>
      <c r="J4">
        <f>E4*G4</f>
        <v>1809.0566481112539</v>
      </c>
      <c r="K4">
        <f>H4*E4</f>
        <v>2135.0398367654425</v>
      </c>
      <c r="L4">
        <f>(I4-D4)^2</f>
        <v>50334.284661274105</v>
      </c>
      <c r="M4">
        <f>(J4-D4)^2</f>
        <v>3653.3987875467824</v>
      </c>
      <c r="N4">
        <f>(K4-D4)^2</f>
        <v>70511.404909417848</v>
      </c>
      <c r="O4">
        <f>ABS(I4-D4)</f>
        <v>224.35303577458922</v>
      </c>
      <c r="P4">
        <f>ABS(J4-D4)</f>
        <v>60.443351888746065</v>
      </c>
      <c r="Q4">
        <f>ABS(K4-D4)</f>
        <v>265.53983676544249</v>
      </c>
      <c r="R4">
        <f>100*ABS(I4-D4)/D4</f>
        <v>12.000697286685703</v>
      </c>
      <c r="S4">
        <f>100*ABS(J4-D4)/D4</f>
        <v>3.2331292799543228</v>
      </c>
      <c r="T4">
        <f>100*ABS(K4-D4)/D4</f>
        <v>14.203789075444904</v>
      </c>
    </row>
    <row r="5" spans="1:20" x14ac:dyDescent="0.25">
      <c r="A5">
        <f t="shared" si="0"/>
        <v>4</v>
      </c>
      <c r="C5" t="s">
        <v>5</v>
      </c>
      <c r="D5" s="1">
        <v>1784</v>
      </c>
      <c r="E5">
        <v>0.97558736812330771</v>
      </c>
      <c r="F5">
        <v>1680.5293338773683</v>
      </c>
      <c r="G5">
        <v>1823.2176000000002</v>
      </c>
      <c r="H5">
        <v>2105.136234915758</v>
      </c>
      <c r="I5">
        <f t="shared" ref="I5:I66" si="1">F5*E5</f>
        <v>1639.5031898914372</v>
      </c>
      <c r="J5">
        <f t="shared" ref="J5:J66" si="2">E5*G5</f>
        <v>1778.7080599000938</v>
      </c>
      <c r="K5">
        <f t="shared" ref="K5:K66" si="3">H5*E5</f>
        <v>2053.7443189624737</v>
      </c>
      <c r="L5">
        <f t="shared" ref="L5:L66" si="4">(I5-D5)^2</f>
        <v>20879.328131550068</v>
      </c>
      <c r="M5">
        <f t="shared" ref="M5:M66" si="5">(J5-D5)^2</f>
        <v>28.004630020995684</v>
      </c>
      <c r="N5">
        <f t="shared" ref="N5:N66" si="6">(K5-D5)^2</f>
        <v>72761.99761252875</v>
      </c>
      <c r="O5">
        <f t="shared" ref="O5:O66" si="7">ABS(I5-D5)</f>
        <v>144.49681010856284</v>
      </c>
      <c r="P5">
        <f t="shared" ref="P5:P66" si="8">ABS(J5-D5)</f>
        <v>5.2919400999062418</v>
      </c>
      <c r="Q5">
        <f t="shared" ref="Q5:Q66" si="9">ABS(K5-D5)</f>
        <v>269.7443189624737</v>
      </c>
      <c r="R5">
        <f t="shared" ref="R5:R66" si="10">100*ABS(I5-D5)/D5</f>
        <v>8.0995969791795321</v>
      </c>
      <c r="S5">
        <f t="shared" ref="S5:S66" si="11">100*ABS(J5-D5)/D5</f>
        <v>0.29663341367187457</v>
      </c>
      <c r="T5">
        <f>100*ABS(K5-D5)/D5</f>
        <v>15.120197251259736</v>
      </c>
    </row>
    <row r="6" spans="1:20" x14ac:dyDescent="0.25">
      <c r="A6">
        <f t="shared" si="0"/>
        <v>5</v>
      </c>
      <c r="B6" s="2">
        <v>1980</v>
      </c>
      <c r="C6" s="1" t="s">
        <v>2</v>
      </c>
      <c r="D6" s="1">
        <v>1795</v>
      </c>
      <c r="E6">
        <v>0.96448127162177388</v>
      </c>
      <c r="F6">
        <v>1775.4954857110856</v>
      </c>
      <c r="G6">
        <v>1903.4</v>
      </c>
      <c r="H6">
        <v>2153.6522461315317</v>
      </c>
      <c r="I6">
        <f t="shared" si="1"/>
        <v>1712.432143817347</v>
      </c>
      <c r="J6">
        <f t="shared" si="2"/>
        <v>1835.7936524048846</v>
      </c>
      <c r="K6">
        <f t="shared" si="3"/>
        <v>2077.1572569800292</v>
      </c>
      <c r="L6">
        <f t="shared" si="4"/>
        <v>6817.4508745992744</v>
      </c>
      <c r="M6">
        <f t="shared" si="5"/>
        <v>1664.1220765305468</v>
      </c>
      <c r="N6">
        <f t="shared" si="6"/>
        <v>79612.717666494209</v>
      </c>
      <c r="O6">
        <f t="shared" si="7"/>
        <v>82.567856182653031</v>
      </c>
      <c r="P6">
        <f t="shared" si="8"/>
        <v>40.793652404884597</v>
      </c>
      <c r="Q6">
        <f t="shared" si="9"/>
        <v>282.15725698002916</v>
      </c>
      <c r="R6">
        <f t="shared" si="10"/>
        <v>4.5998805672787206</v>
      </c>
      <c r="S6">
        <f t="shared" si="11"/>
        <v>2.2726268749239331</v>
      </c>
      <c r="T6">
        <f t="shared" ref="T6:T66" si="12">100*ABS(K6-D6)/D6</f>
        <v>15.719067241227251</v>
      </c>
    </row>
    <row r="7" spans="1:20" x14ac:dyDescent="0.25">
      <c r="A7">
        <f t="shared" si="0"/>
        <v>6</v>
      </c>
      <c r="B7" s="1"/>
      <c r="C7" t="s">
        <v>3</v>
      </c>
      <c r="D7" s="1">
        <v>1942.5</v>
      </c>
      <c r="E7">
        <v>1.0223524212025108</v>
      </c>
      <c r="F7">
        <v>1870.4616375448031</v>
      </c>
      <c r="G7">
        <v>1984.0835999999999</v>
      </c>
      <c r="H7">
        <v>2203.2863813457648</v>
      </c>
      <c r="I7">
        <f t="shared" si="1"/>
        <v>1912.2709839103427</v>
      </c>
      <c r="J7">
        <f t="shared" si="2"/>
        <v>2028.4326723281938</v>
      </c>
      <c r="K7">
        <f t="shared" si="3"/>
        <v>2252.5351665713611</v>
      </c>
      <c r="L7">
        <f t="shared" si="4"/>
        <v>913.79341374876037</v>
      </c>
      <c r="M7">
        <f t="shared" si="5"/>
        <v>7384.4241734647248</v>
      </c>
      <c r="N7">
        <f t="shared" si="6"/>
        <v>96121.804510931601</v>
      </c>
      <c r="O7">
        <f t="shared" si="7"/>
        <v>30.229016089657307</v>
      </c>
      <c r="P7">
        <f t="shared" si="8"/>
        <v>85.932672328193803</v>
      </c>
      <c r="Q7">
        <f t="shared" si="9"/>
        <v>310.03516657136106</v>
      </c>
      <c r="R7">
        <f t="shared" si="10"/>
        <v>1.5561913044868627</v>
      </c>
      <c r="S7">
        <f t="shared" si="11"/>
        <v>4.4238183952738126</v>
      </c>
      <c r="T7">
        <f t="shared" si="12"/>
        <v>15.960626335720002</v>
      </c>
    </row>
    <row r="8" spans="1:20" x14ac:dyDescent="0.25">
      <c r="A8">
        <f t="shared" si="0"/>
        <v>7</v>
      </c>
      <c r="C8" t="s">
        <v>4</v>
      </c>
      <c r="D8" s="1">
        <v>2100</v>
      </c>
      <c r="E8">
        <v>1.0375789390524075</v>
      </c>
      <c r="F8">
        <v>1965.4277893785204</v>
      </c>
      <c r="G8">
        <v>2065.2683999999999</v>
      </c>
      <c r="H8">
        <v>2254.0644093973365</v>
      </c>
      <c r="I8">
        <f t="shared" si="1"/>
        <v>2039.2864804874839</v>
      </c>
      <c r="J8">
        <f t="shared" si="2"/>
        <v>2142.8789953304631</v>
      </c>
      <c r="K8">
        <f t="shared" si="3"/>
        <v>2338.7697584582797</v>
      </c>
      <c r="L8">
        <f t="shared" si="4"/>
        <v>3686.1314515966715</v>
      </c>
      <c r="M8">
        <f t="shared" si="5"/>
        <v>1838.6082405498773</v>
      </c>
      <c r="N8">
        <f t="shared" si="6"/>
        <v>57010.99755422525</v>
      </c>
      <c r="O8">
        <f t="shared" si="7"/>
        <v>60.713519512516086</v>
      </c>
      <c r="P8">
        <f t="shared" si="8"/>
        <v>42.878995330463113</v>
      </c>
      <c r="Q8">
        <f t="shared" si="9"/>
        <v>238.76975845827974</v>
      </c>
      <c r="R8">
        <f t="shared" si="10"/>
        <v>2.8911199767864804</v>
      </c>
      <c r="S8">
        <f t="shared" si="11"/>
        <v>2.0418569204982435</v>
      </c>
      <c r="T8">
        <f t="shared" si="12"/>
        <v>11.369988498013322</v>
      </c>
    </row>
    <row r="9" spans="1:20" x14ac:dyDescent="0.25">
      <c r="A9">
        <f t="shared" si="0"/>
        <v>8</v>
      </c>
      <c r="B9" s="1"/>
      <c r="C9" t="s">
        <v>5</v>
      </c>
      <c r="D9" s="1">
        <v>2072.5</v>
      </c>
      <c r="E9">
        <v>0.97558736812330771</v>
      </c>
      <c r="F9">
        <v>2060.3939412122377</v>
      </c>
      <c r="G9">
        <v>2146.9544000000001</v>
      </c>
      <c r="H9">
        <v>2306.0126930065303</v>
      </c>
      <c r="I9">
        <f t="shared" si="1"/>
        <v>2010.0943024044561</v>
      </c>
      <c r="J9">
        <f t="shared" si="2"/>
        <v>2094.5415925767552</v>
      </c>
      <c r="K9">
        <f t="shared" si="3"/>
        <v>2249.7168540291818</v>
      </c>
      <c r="L9">
        <f t="shared" si="4"/>
        <v>3894.47109238647</v>
      </c>
      <c r="M9">
        <f t="shared" si="5"/>
        <v>485.83180331966963</v>
      </c>
      <c r="N9">
        <f t="shared" si="6"/>
        <v>31405.813352000339</v>
      </c>
      <c r="O9">
        <f t="shared" si="7"/>
        <v>62.40569759554387</v>
      </c>
      <c r="P9">
        <f t="shared" si="8"/>
        <v>22.041592576755193</v>
      </c>
      <c r="Q9">
        <f t="shared" si="9"/>
        <v>177.21685402918183</v>
      </c>
      <c r="R9">
        <f t="shared" si="10"/>
        <v>3.0111313676981362</v>
      </c>
      <c r="S9">
        <f t="shared" si="11"/>
        <v>1.0635267829556185</v>
      </c>
      <c r="T9">
        <f t="shared" si="12"/>
        <v>8.5508735357868204</v>
      </c>
    </row>
    <row r="10" spans="1:20" x14ac:dyDescent="0.25">
      <c r="A10">
        <f t="shared" si="0"/>
        <v>9</v>
      </c>
      <c r="B10">
        <v>1981</v>
      </c>
      <c r="C10" s="1" t="s">
        <v>2</v>
      </c>
      <c r="D10" s="1">
        <v>2075</v>
      </c>
      <c r="E10">
        <v>0.96448127162177388</v>
      </c>
      <c r="F10">
        <v>2155.3600930459552</v>
      </c>
      <c r="G10">
        <v>2229.1415999999999</v>
      </c>
      <c r="H10">
        <v>2359.1582024619306</v>
      </c>
      <c r="I10">
        <f t="shared" si="1"/>
        <v>2078.8044433437876</v>
      </c>
      <c r="J10">
        <f t="shared" si="2"/>
        <v>2149.9653249929956</v>
      </c>
      <c r="K10">
        <f t="shared" si="3"/>
        <v>2275.3639030674212</v>
      </c>
      <c r="L10">
        <f t="shared" si="4"/>
        <v>14.473789156089966</v>
      </c>
      <c r="M10">
        <f t="shared" si="5"/>
        <v>5619.7999513054574</v>
      </c>
      <c r="N10">
        <f t="shared" si="6"/>
        <v>40145.69365241097</v>
      </c>
      <c r="O10">
        <f t="shared" si="7"/>
        <v>3.8044433437876251</v>
      </c>
      <c r="P10">
        <f t="shared" si="8"/>
        <v>74.965324992995647</v>
      </c>
      <c r="Q10">
        <f t="shared" si="9"/>
        <v>200.36390306742123</v>
      </c>
      <c r="R10">
        <f t="shared" si="10"/>
        <v>0.18334666717048795</v>
      </c>
      <c r="S10">
        <f t="shared" si="11"/>
        <v>3.6127867466503925</v>
      </c>
      <c r="T10">
        <f t="shared" si="12"/>
        <v>9.6560917140925895</v>
      </c>
    </row>
    <row r="11" spans="1:20" x14ac:dyDescent="0.25">
      <c r="A11">
        <f t="shared" si="0"/>
        <v>10</v>
      </c>
      <c r="B11" s="2"/>
      <c r="C11" t="s">
        <v>3</v>
      </c>
      <c r="D11" s="1">
        <v>2278</v>
      </c>
      <c r="E11">
        <v>1.0223524212025108</v>
      </c>
      <c r="F11">
        <v>2250.3262448796722</v>
      </c>
      <c r="G11">
        <v>2311.83</v>
      </c>
      <c r="H11">
        <v>2413.5285296227325</v>
      </c>
      <c r="I11">
        <f t="shared" si="1"/>
        <v>2300.6264849482873</v>
      </c>
      <c r="J11">
        <f t="shared" si="2"/>
        <v>2363.5049979086007</v>
      </c>
      <c r="K11">
        <f t="shared" si="3"/>
        <v>2467.4767359011366</v>
      </c>
      <c r="L11">
        <f t="shared" si="4"/>
        <v>511.95782111507043</v>
      </c>
      <c r="M11">
        <f t="shared" si="5"/>
        <v>7311.1046673498049</v>
      </c>
      <c r="N11">
        <f t="shared" si="6"/>
        <v>35901.433447749077</v>
      </c>
      <c r="O11">
        <f t="shared" si="7"/>
        <v>22.626484948287271</v>
      </c>
      <c r="P11">
        <f t="shared" si="8"/>
        <v>85.504997908600672</v>
      </c>
      <c r="Q11">
        <f t="shared" si="9"/>
        <v>189.47673590113664</v>
      </c>
      <c r="R11">
        <f t="shared" si="10"/>
        <v>0.99326097226897592</v>
      </c>
      <c r="S11">
        <f t="shared" si="11"/>
        <v>3.7535117606936201</v>
      </c>
      <c r="T11">
        <f t="shared" si="12"/>
        <v>8.3176793635266293</v>
      </c>
    </row>
    <row r="12" spans="1:20" x14ac:dyDescent="0.25">
      <c r="A12">
        <f t="shared" si="0"/>
        <v>11</v>
      </c>
      <c r="B12" s="1"/>
      <c r="C12" t="s">
        <v>4</v>
      </c>
      <c r="D12" s="1">
        <v>2451</v>
      </c>
      <c r="E12">
        <v>1.0375789390524075</v>
      </c>
      <c r="F12">
        <v>2345.2923967133897</v>
      </c>
      <c r="G12">
        <v>2395.0196000000001</v>
      </c>
      <c r="H12">
        <v>2469.1519022437674</v>
      </c>
      <c r="I12">
        <f t="shared" si="1"/>
        <v>2433.4259967495568</v>
      </c>
      <c r="J12">
        <f t="shared" si="2"/>
        <v>2485.0218955777214</v>
      </c>
      <c r="K12">
        <f t="shared" si="3"/>
        <v>2561.9400110893221</v>
      </c>
      <c r="L12">
        <f t="shared" si="4"/>
        <v>308.84559024658756</v>
      </c>
      <c r="M12">
        <f t="shared" si="5"/>
        <v>1157.4893787013757</v>
      </c>
      <c r="N12">
        <f t="shared" si="6"/>
        <v>12307.686060498903</v>
      </c>
      <c r="O12">
        <f t="shared" si="7"/>
        <v>17.574003250443184</v>
      </c>
      <c r="P12">
        <f t="shared" si="8"/>
        <v>34.021895577721352</v>
      </c>
      <c r="Q12">
        <f t="shared" si="9"/>
        <v>110.94001108932207</v>
      </c>
      <c r="R12">
        <f t="shared" si="10"/>
        <v>0.71701359650930985</v>
      </c>
      <c r="S12">
        <f t="shared" si="11"/>
        <v>1.3880822349131519</v>
      </c>
      <c r="T12">
        <f t="shared" si="12"/>
        <v>4.5263162419144054</v>
      </c>
    </row>
    <row r="13" spans="1:20" x14ac:dyDescent="0.25">
      <c r="A13">
        <f t="shared" si="0"/>
        <v>12</v>
      </c>
      <c r="C13" t="s">
        <v>5</v>
      </c>
      <c r="D13" s="1">
        <v>2290.5</v>
      </c>
      <c r="E13">
        <v>0.97558736812330771</v>
      </c>
      <c r="F13">
        <v>2440.2585485471072</v>
      </c>
      <c r="G13">
        <v>2478.7103999999999</v>
      </c>
      <c r="H13">
        <v>2526.0571986306791</v>
      </c>
      <c r="I13">
        <f t="shared" si="1"/>
        <v>2380.6854149174751</v>
      </c>
      <c r="J13">
        <f t="shared" si="2"/>
        <v>2418.1985554758712</v>
      </c>
      <c r="K13">
        <f t="shared" si="3"/>
        <v>2464.3894941410399</v>
      </c>
      <c r="L13">
        <f t="shared" si="4"/>
        <v>8133.4090638371399</v>
      </c>
      <c r="M13">
        <f t="shared" si="5"/>
        <v>16306.921070624159</v>
      </c>
      <c r="N13">
        <f t="shared" si="6"/>
        <v>30237.556172626752</v>
      </c>
      <c r="O13">
        <f t="shared" si="7"/>
        <v>90.1854149174751</v>
      </c>
      <c r="P13">
        <f t="shared" si="8"/>
        <v>127.69855547587122</v>
      </c>
      <c r="Q13">
        <f t="shared" si="9"/>
        <v>173.8894941410399</v>
      </c>
      <c r="R13">
        <f t="shared" si="10"/>
        <v>3.9373680383093257</v>
      </c>
      <c r="S13">
        <f t="shared" si="11"/>
        <v>5.5751388550915175</v>
      </c>
      <c r="T13">
        <f t="shared" si="12"/>
        <v>7.5917701000235711</v>
      </c>
    </row>
    <row r="14" spans="1:20" x14ac:dyDescent="0.25">
      <c r="A14">
        <f t="shared" si="0"/>
        <v>13</v>
      </c>
      <c r="B14" s="1">
        <v>1982</v>
      </c>
      <c r="C14" s="1" t="s">
        <v>2</v>
      </c>
      <c r="D14" s="1">
        <v>2388</v>
      </c>
      <c r="E14">
        <v>0.96448127162177388</v>
      </c>
      <c r="F14">
        <v>2535.2247003808243</v>
      </c>
      <c r="G14">
        <v>2562.9023999999999</v>
      </c>
      <c r="H14">
        <v>2584.2739626328207</v>
      </c>
      <c r="I14">
        <f t="shared" si="1"/>
        <v>2445.1767428702283</v>
      </c>
      <c r="J14">
        <f t="shared" si="2"/>
        <v>2471.8713657944963</v>
      </c>
      <c r="K14">
        <f t="shared" si="3"/>
        <v>2492.4838376991434</v>
      </c>
      <c r="L14">
        <f t="shared" si="4"/>
        <v>3269.1799252482006</v>
      </c>
      <c r="M14">
        <f t="shared" si="5"/>
        <v>7034.4060002342112</v>
      </c>
      <c r="N14">
        <f t="shared" si="6"/>
        <v>10916.872340340929</v>
      </c>
      <c r="O14">
        <f t="shared" si="7"/>
        <v>57.176742870228281</v>
      </c>
      <c r="P14">
        <f t="shared" si="8"/>
        <v>83.871365794496342</v>
      </c>
      <c r="Q14">
        <f t="shared" si="9"/>
        <v>104.48383769914335</v>
      </c>
      <c r="R14">
        <f t="shared" si="10"/>
        <v>2.3943359660899617</v>
      </c>
      <c r="S14">
        <f t="shared" si="11"/>
        <v>3.5122012476757263</v>
      </c>
      <c r="T14">
        <f t="shared" si="12"/>
        <v>4.3753700879038258</v>
      </c>
    </row>
    <row r="15" spans="1:20" x14ac:dyDescent="0.25">
      <c r="A15">
        <f t="shared" si="0"/>
        <v>14</v>
      </c>
      <c r="C15" t="s">
        <v>3</v>
      </c>
      <c r="D15" s="1">
        <v>2574.5</v>
      </c>
      <c r="E15">
        <v>1.0223524212025108</v>
      </c>
      <c r="F15">
        <v>2630.1908522145418</v>
      </c>
      <c r="G15">
        <v>2647.5956000000001</v>
      </c>
      <c r="H15">
        <v>2643.8324189817249</v>
      </c>
      <c r="I15">
        <f t="shared" si="1"/>
        <v>2688.9819859862318</v>
      </c>
      <c r="J15">
        <f t="shared" si="2"/>
        <v>2706.7757720251143</v>
      </c>
      <c r="K15">
        <f t="shared" si="3"/>
        <v>2702.9284747996576</v>
      </c>
      <c r="L15">
        <f t="shared" si="4"/>
        <v>13106.125115351786</v>
      </c>
      <c r="M15">
        <f t="shared" si="5"/>
        <v>17496.879864840008</v>
      </c>
      <c r="N15">
        <f t="shared" si="6"/>
        <v>16493.873139366282</v>
      </c>
      <c r="O15">
        <f t="shared" si="7"/>
        <v>114.48198598623185</v>
      </c>
      <c r="P15">
        <f t="shared" si="8"/>
        <v>132.27577202511429</v>
      </c>
      <c r="Q15">
        <f t="shared" si="9"/>
        <v>128.42847479965758</v>
      </c>
      <c r="R15">
        <f t="shared" si="10"/>
        <v>4.446765818070765</v>
      </c>
      <c r="S15">
        <f t="shared" si="11"/>
        <v>5.1379208399733658</v>
      </c>
      <c r="T15">
        <f t="shared" si="12"/>
        <v>4.9884822217773381</v>
      </c>
    </row>
    <row r="16" spans="1:20" x14ac:dyDescent="0.25">
      <c r="A16">
        <f t="shared" si="0"/>
        <v>15</v>
      </c>
      <c r="B16" s="2"/>
      <c r="C16" t="s">
        <v>4</v>
      </c>
      <c r="D16" s="1">
        <v>2939.5</v>
      </c>
      <c r="E16">
        <v>1.0375789390524075</v>
      </c>
      <c r="F16">
        <v>2725.1570040482593</v>
      </c>
      <c r="G16">
        <v>2732.7900000000004</v>
      </c>
      <c r="H16">
        <v>2704.763488983031</v>
      </c>
      <c r="I16">
        <f t="shared" si="1"/>
        <v>2827.5655130116302</v>
      </c>
      <c r="J16">
        <f t="shared" si="2"/>
        <v>2835.4853488530293</v>
      </c>
      <c r="K16">
        <f t="shared" si="3"/>
        <v>2806.4056312867015</v>
      </c>
      <c r="L16">
        <f t="shared" si="4"/>
        <v>12529.329377349533</v>
      </c>
      <c r="M16">
        <f t="shared" si="5"/>
        <v>10819.047653226005</v>
      </c>
      <c r="N16">
        <f t="shared" si="6"/>
        <v>17714.110983191462</v>
      </c>
      <c r="O16">
        <f t="shared" si="7"/>
        <v>111.93448698836983</v>
      </c>
      <c r="P16">
        <f t="shared" si="8"/>
        <v>104.01465114697066</v>
      </c>
      <c r="Q16">
        <f t="shared" si="9"/>
        <v>133.09436871329854</v>
      </c>
      <c r="R16">
        <f t="shared" si="10"/>
        <v>3.8079430851631169</v>
      </c>
      <c r="S16">
        <f t="shared" si="11"/>
        <v>3.5385150925997846</v>
      </c>
      <c r="T16">
        <f t="shared" si="12"/>
        <v>4.5277893761965826</v>
      </c>
    </row>
    <row r="17" spans="1:20" x14ac:dyDescent="0.25">
      <c r="A17">
        <f t="shared" si="0"/>
        <v>16</v>
      </c>
      <c r="B17" s="1"/>
      <c r="C17" t="s">
        <v>5</v>
      </c>
      <c r="D17" s="1">
        <v>2924</v>
      </c>
      <c r="E17">
        <v>0.97558736812330771</v>
      </c>
      <c r="F17">
        <v>2820.1231558819763</v>
      </c>
      <c r="G17">
        <v>2818.4856000000004</v>
      </c>
      <c r="H17">
        <v>2767.0988065700985</v>
      </c>
      <c r="I17">
        <f t="shared" si="1"/>
        <v>2751.2765274304938</v>
      </c>
      <c r="J17">
        <f t="shared" si="2"/>
        <v>2749.6789485974423</v>
      </c>
      <c r="K17">
        <f t="shared" si="3"/>
        <v>2699.546642038868</v>
      </c>
      <c r="L17">
        <f t="shared" si="4"/>
        <v>29833.397976468947</v>
      </c>
      <c r="M17">
        <f t="shared" si="5"/>
        <v>30387.828962093168</v>
      </c>
      <c r="N17">
        <f t="shared" si="6"/>
        <v>50379.309900028078</v>
      </c>
      <c r="O17">
        <f t="shared" si="7"/>
        <v>172.72347256950616</v>
      </c>
      <c r="P17">
        <f t="shared" si="8"/>
        <v>174.32105140255771</v>
      </c>
      <c r="Q17">
        <f t="shared" si="9"/>
        <v>224.45335796113204</v>
      </c>
      <c r="R17">
        <f t="shared" si="10"/>
        <v>5.9070955051130696</v>
      </c>
      <c r="S17">
        <f t="shared" si="11"/>
        <v>5.9617322641093606</v>
      </c>
      <c r="T17">
        <f t="shared" si="12"/>
        <v>7.6762434323232576</v>
      </c>
    </row>
    <row r="18" spans="1:20" x14ac:dyDescent="0.25">
      <c r="A18">
        <f t="shared" si="0"/>
        <v>17</v>
      </c>
      <c r="B18">
        <v>1983</v>
      </c>
      <c r="C18" s="1" t="s">
        <v>2</v>
      </c>
      <c r="D18" s="1">
        <v>3087.5</v>
      </c>
      <c r="E18">
        <v>0.96448127162177388</v>
      </c>
      <c r="F18">
        <v>2915.0893077156938</v>
      </c>
      <c r="G18">
        <v>2904.6824000000001</v>
      </c>
      <c r="H18">
        <v>2830.8707347275563</v>
      </c>
      <c r="I18">
        <f t="shared" si="1"/>
        <v>2811.5490423966689</v>
      </c>
      <c r="J18">
        <f t="shared" si="2"/>
        <v>2801.5117748093862</v>
      </c>
      <c r="K18">
        <f t="shared" si="3"/>
        <v>2730.3218060268987</v>
      </c>
      <c r="L18">
        <f t="shared" si="4"/>
        <v>76148.931002195415</v>
      </c>
      <c r="M18">
        <f t="shared" si="5"/>
        <v>81789.26494767722</v>
      </c>
      <c r="N18">
        <f t="shared" si="6"/>
        <v>127576.26224988639</v>
      </c>
      <c r="O18">
        <f t="shared" si="7"/>
        <v>275.95095760333106</v>
      </c>
      <c r="P18">
        <f t="shared" si="8"/>
        <v>285.98822519061378</v>
      </c>
      <c r="Q18">
        <f t="shared" si="9"/>
        <v>357.17819397310132</v>
      </c>
      <c r="R18">
        <f t="shared" si="10"/>
        <v>8.9376828373548509</v>
      </c>
      <c r="S18">
        <f t="shared" si="11"/>
        <v>9.2627765243923488</v>
      </c>
      <c r="T18">
        <f t="shared" si="12"/>
        <v>11.568524501153078</v>
      </c>
    </row>
    <row r="19" spans="1:20" x14ac:dyDescent="0.25">
      <c r="A19">
        <f t="shared" si="0"/>
        <v>18</v>
      </c>
      <c r="B19" s="1"/>
      <c r="C19" t="s">
        <v>3</v>
      </c>
      <c r="D19" s="1">
        <v>3259.5</v>
      </c>
      <c r="E19">
        <v>1.0223524212025108</v>
      </c>
      <c r="F19">
        <v>3010.0554595494114</v>
      </c>
      <c r="G19">
        <v>2991.3804</v>
      </c>
      <c r="H19">
        <v>2896.1123822933914</v>
      </c>
      <c r="I19">
        <f t="shared" si="1"/>
        <v>3077.3374870241769</v>
      </c>
      <c r="J19">
        <f t="shared" si="2"/>
        <v>3058.2449946777351</v>
      </c>
      <c r="K19">
        <f t="shared" si="3"/>
        <v>2960.8475061122203</v>
      </c>
      <c r="L19">
        <f t="shared" si="4"/>
        <v>33183.181133666927</v>
      </c>
      <c r="M19">
        <f t="shared" si="5"/>
        <v>40503.577167264863</v>
      </c>
      <c r="N19">
        <f t="shared" si="6"/>
        <v>89193.312105390258</v>
      </c>
      <c r="O19">
        <f t="shared" si="7"/>
        <v>182.16251297582312</v>
      </c>
      <c r="P19">
        <f t="shared" si="8"/>
        <v>201.25500532226488</v>
      </c>
      <c r="Q19">
        <f t="shared" si="9"/>
        <v>298.65249388777966</v>
      </c>
      <c r="R19">
        <f t="shared" si="10"/>
        <v>5.5886643035994208</v>
      </c>
      <c r="S19">
        <f t="shared" si="11"/>
        <v>6.1744134168512002</v>
      </c>
      <c r="T19">
        <f t="shared" si="12"/>
        <v>9.1625247396158809</v>
      </c>
    </row>
    <row r="20" spans="1:20" x14ac:dyDescent="0.25">
      <c r="A20">
        <f t="shared" si="0"/>
        <v>19</v>
      </c>
      <c r="C20" t="s">
        <v>4</v>
      </c>
      <c r="D20" s="1">
        <v>3474.5</v>
      </c>
      <c r="E20">
        <v>1.0375789390524075</v>
      </c>
      <c r="F20">
        <v>3105.0216113831284</v>
      </c>
      <c r="G20">
        <v>3078.5796000000005</v>
      </c>
      <c r="H20">
        <v>2962.8576211482587</v>
      </c>
      <c r="I20">
        <f t="shared" si="1"/>
        <v>3221.7050292737031</v>
      </c>
      <c r="J20">
        <f t="shared" si="2"/>
        <v>3194.2693551563857</v>
      </c>
      <c r="K20">
        <f t="shared" si="3"/>
        <v>3074.19866711435</v>
      </c>
      <c r="L20">
        <f t="shared" si="4"/>
        <v>63905.297224509319</v>
      </c>
      <c r="M20">
        <f t="shared" si="5"/>
        <v>78529.21430946789</v>
      </c>
      <c r="N20">
        <f t="shared" si="6"/>
        <v>160241.157110028</v>
      </c>
      <c r="O20">
        <f t="shared" si="7"/>
        <v>252.79497072629692</v>
      </c>
      <c r="P20">
        <f t="shared" si="8"/>
        <v>280.2306448436143</v>
      </c>
      <c r="Q20">
        <f t="shared" si="9"/>
        <v>400.30133288565003</v>
      </c>
      <c r="R20">
        <f t="shared" si="10"/>
        <v>7.275722283099638</v>
      </c>
      <c r="S20">
        <f t="shared" si="11"/>
        <v>8.0653517007803792</v>
      </c>
      <c r="T20">
        <f t="shared" si="12"/>
        <v>11.521120532037704</v>
      </c>
    </row>
    <row r="21" spans="1:20" x14ac:dyDescent="0.25">
      <c r="A21">
        <f t="shared" si="0"/>
        <v>20</v>
      </c>
      <c r="B21" s="2"/>
      <c r="C21" t="s">
        <v>5</v>
      </c>
      <c r="D21" s="1">
        <v>3376</v>
      </c>
      <c r="E21">
        <v>0.97558736812330771</v>
      </c>
      <c r="F21">
        <v>3199.9877632168459</v>
      </c>
      <c r="G21">
        <v>3166.2799999999997</v>
      </c>
      <c r="H21">
        <v>3031.1411038009223</v>
      </c>
      <c r="I21">
        <f t="shared" si="1"/>
        <v>3121.867639943513</v>
      </c>
      <c r="J21">
        <f t="shared" si="2"/>
        <v>3088.9827719414666</v>
      </c>
      <c r="K21">
        <f t="shared" si="3"/>
        <v>2957.1429718675195</v>
      </c>
      <c r="L21">
        <f t="shared" si="4"/>
        <v>64583.256427879925</v>
      </c>
      <c r="M21">
        <f t="shared" si="5"/>
        <v>82378.889202404185</v>
      </c>
      <c r="N21">
        <f t="shared" si="6"/>
        <v>175441.2100159736</v>
      </c>
      <c r="O21">
        <f t="shared" si="7"/>
        <v>254.13236005648696</v>
      </c>
      <c r="P21">
        <f t="shared" si="8"/>
        <v>287.01722805853342</v>
      </c>
      <c r="Q21">
        <f t="shared" si="9"/>
        <v>418.85702813248054</v>
      </c>
      <c r="R21">
        <f t="shared" si="10"/>
        <v>7.5276173002513902</v>
      </c>
      <c r="S21">
        <f t="shared" si="11"/>
        <v>8.5016951439139046</v>
      </c>
      <c r="T21">
        <f t="shared" si="12"/>
        <v>12.406902492075846</v>
      </c>
    </row>
    <row r="22" spans="1:20" x14ac:dyDescent="0.25">
      <c r="A22">
        <f t="shared" si="0"/>
        <v>21</v>
      </c>
      <c r="B22" s="1">
        <v>1984</v>
      </c>
      <c r="C22" s="1" t="s">
        <v>2</v>
      </c>
      <c r="D22" s="1">
        <v>3496</v>
      </c>
      <c r="E22">
        <v>0.96448127162177388</v>
      </c>
      <c r="F22">
        <v>3294.9539150505634</v>
      </c>
      <c r="G22">
        <v>3254.4816000000001</v>
      </c>
      <c r="H22">
        <v>3100.9982813790207</v>
      </c>
      <c r="I22">
        <f t="shared" si="1"/>
        <v>3177.9213419231096</v>
      </c>
      <c r="J22">
        <f t="shared" si="2"/>
        <v>3138.8865520376653</v>
      </c>
      <c r="K22">
        <f t="shared" si="3"/>
        <v>2990.854765721373</v>
      </c>
      <c r="L22">
        <f t="shared" si="4"/>
        <v>101174.03272399536</v>
      </c>
      <c r="M22">
        <f t="shared" si="5"/>
        <v>127530.01471554713</v>
      </c>
      <c r="N22">
        <f t="shared" si="6"/>
        <v>255171.70771440893</v>
      </c>
      <c r="O22">
        <f t="shared" si="7"/>
        <v>318.07865807689041</v>
      </c>
      <c r="P22">
        <f t="shared" si="8"/>
        <v>357.1134479623347</v>
      </c>
      <c r="Q22">
        <f t="shared" si="9"/>
        <v>505.14523427862696</v>
      </c>
      <c r="R22">
        <f t="shared" si="10"/>
        <v>9.0983597848080784</v>
      </c>
      <c r="S22">
        <f t="shared" si="11"/>
        <v>10.21491555956335</v>
      </c>
      <c r="T22">
        <f t="shared" si="12"/>
        <v>14.449234390120909</v>
      </c>
    </row>
    <row r="23" spans="1:20" x14ac:dyDescent="0.25">
      <c r="A23">
        <f t="shared" si="0"/>
        <v>22</v>
      </c>
      <c r="C23" t="s">
        <v>3</v>
      </c>
      <c r="D23" s="1">
        <v>3771.5</v>
      </c>
      <c r="E23">
        <v>1.0223524212025108</v>
      </c>
      <c r="F23">
        <v>3389.9200668842805</v>
      </c>
      <c r="G23">
        <v>3343.1844000000001</v>
      </c>
      <c r="H23">
        <v>3172.4654220344096</v>
      </c>
      <c r="I23">
        <f t="shared" si="1"/>
        <v>3465.6929880621215</v>
      </c>
      <c r="J23">
        <f t="shared" si="2"/>
        <v>3417.9126658664636</v>
      </c>
      <c r="K23">
        <f t="shared" si="3"/>
        <v>3243.3777053981239</v>
      </c>
      <c r="L23">
        <f t="shared" si="4"/>
        <v>93517.928550373792</v>
      </c>
      <c r="M23">
        <f t="shared" si="5"/>
        <v>125024.00285966111</v>
      </c>
      <c r="N23">
        <f t="shared" si="6"/>
        <v>278913.15805555083</v>
      </c>
      <c r="O23">
        <f t="shared" si="7"/>
        <v>305.80701193787854</v>
      </c>
      <c r="P23">
        <f t="shared" si="8"/>
        <v>353.58733413353639</v>
      </c>
      <c r="Q23">
        <f t="shared" si="9"/>
        <v>528.12229460187609</v>
      </c>
      <c r="R23">
        <f t="shared" si="10"/>
        <v>8.1083656883966206</v>
      </c>
      <c r="S23">
        <f t="shared" si="11"/>
        <v>9.3752441769464756</v>
      </c>
      <c r="T23">
        <f t="shared" si="12"/>
        <v>14.00297745199194</v>
      </c>
    </row>
    <row r="24" spans="1:20" x14ac:dyDescent="0.25">
      <c r="A24">
        <f t="shared" si="0"/>
        <v>23</v>
      </c>
      <c r="B24" s="1"/>
      <c r="C24" t="s">
        <v>4</v>
      </c>
      <c r="D24" s="1">
        <v>3743</v>
      </c>
      <c r="E24">
        <v>1.0375789390524075</v>
      </c>
      <c r="F24">
        <v>3484.886218717998</v>
      </c>
      <c r="G24">
        <v>3432.3883999999998</v>
      </c>
      <c r="H24">
        <v>3245.5796297727143</v>
      </c>
      <c r="I24">
        <f t="shared" si="1"/>
        <v>3615.8445455357764</v>
      </c>
      <c r="J24">
        <f t="shared" si="2"/>
        <v>3561.3739144877904</v>
      </c>
      <c r="K24">
        <f t="shared" si="3"/>
        <v>3367.5450688696783</v>
      </c>
      <c r="L24">
        <f t="shared" si="4"/>
        <v>16168.509600003234</v>
      </c>
      <c r="M24">
        <f t="shared" si="5"/>
        <v>32988.034938488461</v>
      </c>
      <c r="N24">
        <f t="shared" si="6"/>
        <v>140966.40531007462</v>
      </c>
      <c r="O24">
        <f t="shared" si="7"/>
        <v>127.15545446422357</v>
      </c>
      <c r="P24">
        <f t="shared" si="8"/>
        <v>181.62608551220956</v>
      </c>
      <c r="Q24">
        <f t="shared" si="9"/>
        <v>375.45493113032171</v>
      </c>
      <c r="R24">
        <f t="shared" si="10"/>
        <v>3.3971534721940575</v>
      </c>
      <c r="S24">
        <f t="shared" si="11"/>
        <v>4.8524201312372304</v>
      </c>
      <c r="T24">
        <f t="shared" si="12"/>
        <v>10.030855760895584</v>
      </c>
    </row>
    <row r="25" spans="1:20" x14ac:dyDescent="0.25">
      <c r="A25">
        <f t="shared" si="0"/>
        <v>24</v>
      </c>
      <c r="C25" t="s">
        <v>5</v>
      </c>
      <c r="D25" s="1">
        <v>3474.5</v>
      </c>
      <c r="E25">
        <v>0.97558736812330771</v>
      </c>
      <c r="F25">
        <v>3579.8523705517155</v>
      </c>
      <c r="G25">
        <v>3522.0936000000002</v>
      </c>
      <c r="H25">
        <v>3320.37886371685</v>
      </c>
      <c r="I25">
        <f t="shared" si="1"/>
        <v>3492.4587524565322</v>
      </c>
      <c r="J25">
        <f t="shared" si="2"/>
        <v>3436.1100255079464</v>
      </c>
      <c r="K25">
        <f t="shared" si="3"/>
        <v>3239.3196768257808</v>
      </c>
      <c r="L25">
        <f t="shared" si="4"/>
        <v>322.51678979500269</v>
      </c>
      <c r="M25">
        <f t="shared" si="5"/>
        <v>1473.7901415005281</v>
      </c>
      <c r="N25">
        <f t="shared" si="6"/>
        <v>55309.78440833019</v>
      </c>
      <c r="O25">
        <f t="shared" si="7"/>
        <v>17.958752456532238</v>
      </c>
      <c r="P25">
        <f t="shared" si="8"/>
        <v>38.389974492053625</v>
      </c>
      <c r="Q25">
        <f t="shared" si="9"/>
        <v>235.18032317421921</v>
      </c>
      <c r="R25">
        <f t="shared" si="10"/>
        <v>0.51687300205877795</v>
      </c>
      <c r="S25">
        <f t="shared" si="11"/>
        <v>1.1049064467420815</v>
      </c>
      <c r="T25">
        <f t="shared" si="12"/>
        <v>6.7687530054459408</v>
      </c>
    </row>
    <row r="26" spans="1:20" x14ac:dyDescent="0.25">
      <c r="A26">
        <f t="shared" si="0"/>
        <v>25</v>
      </c>
      <c r="B26" s="2">
        <v>1985</v>
      </c>
      <c r="C26" s="1" t="s">
        <v>2</v>
      </c>
      <c r="D26" s="1">
        <v>3405</v>
      </c>
      <c r="E26">
        <v>0.96448127162177388</v>
      </c>
      <c r="F26">
        <v>3674.8185223854325</v>
      </c>
      <c r="G26">
        <v>3612.3</v>
      </c>
      <c r="H26">
        <v>3396.9019578144403</v>
      </c>
      <c r="I26">
        <f t="shared" si="1"/>
        <v>3544.2936414495503</v>
      </c>
      <c r="J26">
        <f t="shared" si="2"/>
        <v>3483.995697479334</v>
      </c>
      <c r="K26">
        <f t="shared" si="3"/>
        <v>3276.2483198473647</v>
      </c>
      <c r="L26">
        <f t="shared" si="4"/>
        <v>19402.718548275865</v>
      </c>
      <c r="M26">
        <f t="shared" si="5"/>
        <v>6240.3202202464581</v>
      </c>
      <c r="N26">
        <f t="shared" si="6"/>
        <v>16576.995142126514</v>
      </c>
      <c r="O26">
        <f t="shared" si="7"/>
        <v>139.29364144955025</v>
      </c>
      <c r="P26">
        <f t="shared" si="8"/>
        <v>78.995697479334012</v>
      </c>
      <c r="Q26">
        <f t="shared" si="9"/>
        <v>128.75168015263534</v>
      </c>
      <c r="R26">
        <f t="shared" si="10"/>
        <v>4.0908558428649116</v>
      </c>
      <c r="S26">
        <f t="shared" si="11"/>
        <v>2.3199911153989432</v>
      </c>
      <c r="T26">
        <f t="shared" si="12"/>
        <v>3.7812534552903183</v>
      </c>
    </row>
    <row r="27" spans="1:20" x14ac:dyDescent="0.25">
      <c r="A27">
        <f t="shared" si="0"/>
        <v>26</v>
      </c>
      <c r="B27" s="1"/>
      <c r="C27" t="s">
        <v>3</v>
      </c>
      <c r="D27" s="1">
        <v>3684.5</v>
      </c>
      <c r="E27">
        <v>1.0223524212025108</v>
      </c>
      <c r="F27">
        <v>3769.78467421915</v>
      </c>
      <c r="G27">
        <v>3703.0075999999999</v>
      </c>
      <c r="H27">
        <v>3475.1886409994859</v>
      </c>
      <c r="I27">
        <f t="shared" si="1"/>
        <v>3854.0484891000665</v>
      </c>
      <c r="J27">
        <f t="shared" si="2"/>
        <v>3785.7787855912984</v>
      </c>
      <c r="K27">
        <f t="shared" si="3"/>
        <v>3552.8675212612875</v>
      </c>
      <c r="L27">
        <f t="shared" si="4"/>
        <v>28746.690156115365</v>
      </c>
      <c r="M27">
        <f t="shared" si="5"/>
        <v>10257.392410848193</v>
      </c>
      <c r="N27">
        <f t="shared" si="6"/>
        <v>17327.109458897601</v>
      </c>
      <c r="O27">
        <f t="shared" si="7"/>
        <v>169.54848910006649</v>
      </c>
      <c r="P27">
        <f t="shared" si="8"/>
        <v>101.2787855912984</v>
      </c>
      <c r="Q27">
        <f t="shared" si="9"/>
        <v>131.63247873871251</v>
      </c>
      <c r="R27">
        <f t="shared" si="10"/>
        <v>4.6016688587343335</v>
      </c>
      <c r="S27">
        <f t="shared" si="11"/>
        <v>2.7487796333640495</v>
      </c>
      <c r="T27">
        <f t="shared" si="12"/>
        <v>3.5726008614116571</v>
      </c>
    </row>
    <row r="28" spans="1:20" x14ac:dyDescent="0.25">
      <c r="A28">
        <f t="shared" si="0"/>
        <v>27</v>
      </c>
      <c r="C28" t="s">
        <v>4</v>
      </c>
      <c r="D28" s="1">
        <v>3804</v>
      </c>
      <c r="E28">
        <v>1.0375789390524075</v>
      </c>
      <c r="F28">
        <v>3864.7508260528675</v>
      </c>
      <c r="G28">
        <v>3794.2163999999998</v>
      </c>
      <c r="H28">
        <v>3555.2795578186569</v>
      </c>
      <c r="I28">
        <f t="shared" si="1"/>
        <v>4009.9840617978498</v>
      </c>
      <c r="J28">
        <f t="shared" si="2"/>
        <v>3936.7990268472449</v>
      </c>
      <c r="K28">
        <f t="shared" si="3"/>
        <v>3688.8831916361946</v>
      </c>
      <c r="L28">
        <f t="shared" si="4"/>
        <v>42429.4337147404</v>
      </c>
      <c r="M28">
        <f t="shared" si="5"/>
        <v>17635.581531575281</v>
      </c>
      <c r="N28">
        <f t="shared" si="6"/>
        <v>13251.879567869091</v>
      </c>
      <c r="O28">
        <f t="shared" si="7"/>
        <v>205.98406179784979</v>
      </c>
      <c r="P28">
        <f t="shared" si="8"/>
        <v>132.79902684724493</v>
      </c>
      <c r="Q28">
        <f t="shared" si="9"/>
        <v>115.11680836380538</v>
      </c>
      <c r="R28">
        <f t="shared" si="10"/>
        <v>5.4149332754429489</v>
      </c>
      <c r="S28">
        <f t="shared" si="11"/>
        <v>3.491036457603705</v>
      </c>
      <c r="T28">
        <f t="shared" si="12"/>
        <v>3.0262042156626019</v>
      </c>
    </row>
    <row r="29" spans="1:20" x14ac:dyDescent="0.25">
      <c r="A29">
        <f t="shared" si="0"/>
        <v>28</v>
      </c>
      <c r="B29" s="1"/>
      <c r="C29" t="s">
        <v>5</v>
      </c>
      <c r="D29" s="1">
        <v>3470.5</v>
      </c>
      <c r="E29">
        <v>0.97558736812330771</v>
      </c>
      <c r="F29">
        <v>3959.7169778865846</v>
      </c>
      <c r="G29">
        <v>3885.9264000000003</v>
      </c>
      <c r="H29">
        <v>3637.2162895329493</v>
      </c>
      <c r="I29">
        <f t="shared" si="1"/>
        <v>3863.049864969551</v>
      </c>
      <c r="J29">
        <f t="shared" si="2"/>
        <v>3791.0607092968803</v>
      </c>
      <c r="K29">
        <f t="shared" si="3"/>
        <v>3548.4222672006726</v>
      </c>
      <c r="L29">
        <f t="shared" si="4"/>
        <v>154095.39648761271</v>
      </c>
      <c r="M29">
        <f t="shared" si="5"/>
        <v>102759.168344919</v>
      </c>
      <c r="N29">
        <f t="shared" si="6"/>
        <v>6071.8797256930247</v>
      </c>
      <c r="O29">
        <f t="shared" si="7"/>
        <v>392.54986496955098</v>
      </c>
      <c r="P29">
        <f t="shared" si="8"/>
        <v>320.5607092968803</v>
      </c>
      <c r="Q29">
        <f t="shared" si="9"/>
        <v>77.92226720067265</v>
      </c>
      <c r="R29">
        <f t="shared" si="10"/>
        <v>11.311046390132574</v>
      </c>
      <c r="S29">
        <f t="shared" si="11"/>
        <v>9.2367298457536471</v>
      </c>
      <c r="T29">
        <f t="shared" si="12"/>
        <v>2.2452749517554431</v>
      </c>
    </row>
    <row r="30" spans="1:20" x14ac:dyDescent="0.25">
      <c r="A30">
        <f t="shared" si="0"/>
        <v>29</v>
      </c>
      <c r="B30">
        <v>1986</v>
      </c>
      <c r="C30" s="1" t="s">
        <v>2</v>
      </c>
      <c r="D30" s="1">
        <v>3453.5</v>
      </c>
      <c r="E30">
        <v>0.96448127162177388</v>
      </c>
      <c r="F30">
        <v>4054.6831297203021</v>
      </c>
      <c r="G30">
        <v>3978.1376</v>
      </c>
      <c r="H30">
        <v>3721.0413757056917</v>
      </c>
      <c r="I30">
        <f t="shared" si="1"/>
        <v>3910.6659409759909</v>
      </c>
      <c r="J30">
        <f t="shared" si="2"/>
        <v>3836.8392111343915</v>
      </c>
      <c r="K30">
        <f t="shared" si="3"/>
        <v>3588.8747177978603</v>
      </c>
      <c r="L30">
        <f t="shared" si="4"/>
        <v>209000.6975884632</v>
      </c>
      <c r="M30">
        <f t="shared" si="5"/>
        <v>146948.95079313754</v>
      </c>
      <c r="N30">
        <f t="shared" si="6"/>
        <v>18326.314218850312</v>
      </c>
      <c r="O30">
        <f t="shared" si="7"/>
        <v>457.16594097599091</v>
      </c>
      <c r="P30">
        <f t="shared" si="8"/>
        <v>383.33921113439146</v>
      </c>
      <c r="Q30">
        <f t="shared" si="9"/>
        <v>135.37471779786028</v>
      </c>
      <c r="R30">
        <f t="shared" si="10"/>
        <v>13.237757086317965</v>
      </c>
      <c r="S30">
        <f t="shared" si="11"/>
        <v>11.100020591700925</v>
      </c>
      <c r="T30">
        <f t="shared" si="12"/>
        <v>3.9199281250285298</v>
      </c>
    </row>
    <row r="31" spans="1:20" x14ac:dyDescent="0.25">
      <c r="A31">
        <f t="shared" si="0"/>
        <v>30</v>
      </c>
      <c r="B31" s="2"/>
      <c r="C31" t="s">
        <v>3</v>
      </c>
      <c r="D31" s="1">
        <v>3842</v>
      </c>
      <c r="E31">
        <v>1.0223524212025108</v>
      </c>
      <c r="F31">
        <v>4149.6492815540196</v>
      </c>
      <c r="G31">
        <v>4070.8500000000004</v>
      </c>
      <c r="H31">
        <v>3806.7983362880173</v>
      </c>
      <c r="I31">
        <f t="shared" si="1"/>
        <v>4242.4039901380111</v>
      </c>
      <c r="J31">
        <f t="shared" si="2"/>
        <v>4161.8433538522413</v>
      </c>
      <c r="K31">
        <f t="shared" si="3"/>
        <v>3891.8894961337442</v>
      </c>
      <c r="L31">
        <f t="shared" si="4"/>
        <v>160323.35531844047</v>
      </c>
      <c r="M31">
        <f t="shared" si="5"/>
        <v>102299.77100345005</v>
      </c>
      <c r="N31">
        <f t="shared" si="6"/>
        <v>2488.9618244788735</v>
      </c>
      <c r="O31">
        <f t="shared" si="7"/>
        <v>400.40399013801107</v>
      </c>
      <c r="P31">
        <f t="shared" si="8"/>
        <v>319.84335385224131</v>
      </c>
      <c r="Q31">
        <f t="shared" si="9"/>
        <v>49.88949613374416</v>
      </c>
      <c r="R31">
        <f t="shared" si="10"/>
        <v>10.421759243571344</v>
      </c>
      <c r="S31">
        <f t="shared" si="11"/>
        <v>8.3249181117189313</v>
      </c>
      <c r="T31">
        <f t="shared" si="12"/>
        <v>1.2985293111333722</v>
      </c>
    </row>
    <row r="32" spans="1:20" x14ac:dyDescent="0.25">
      <c r="A32">
        <f t="shared" si="0"/>
        <v>31</v>
      </c>
      <c r="B32" s="1"/>
      <c r="C32" t="s">
        <v>4</v>
      </c>
      <c r="D32" s="1">
        <v>4156.5</v>
      </c>
      <c r="E32">
        <v>1.0375789390524075</v>
      </c>
      <c r="F32">
        <v>4244.6154333877366</v>
      </c>
      <c r="G32">
        <v>4164.0636000000004</v>
      </c>
      <c r="H32">
        <v>3894.5316942133918</v>
      </c>
      <c r="I32">
        <f t="shared" si="1"/>
        <v>4404.1235780599227</v>
      </c>
      <c r="J32">
        <f t="shared" si="2"/>
        <v>4320.5446922347492</v>
      </c>
      <c r="K32">
        <f t="shared" si="3"/>
        <v>4040.8840633879063</v>
      </c>
      <c r="L32">
        <f t="shared" si="4"/>
        <v>61317.436411198629</v>
      </c>
      <c r="M32">
        <f t="shared" si="5"/>
        <v>26910.661050393574</v>
      </c>
      <c r="N32">
        <f t="shared" si="6"/>
        <v>13367.044798691673</v>
      </c>
      <c r="O32">
        <f t="shared" si="7"/>
        <v>247.62357805992269</v>
      </c>
      <c r="P32">
        <f t="shared" si="8"/>
        <v>164.04469223474916</v>
      </c>
      <c r="Q32">
        <f t="shared" si="9"/>
        <v>115.61593661209372</v>
      </c>
      <c r="R32">
        <f t="shared" si="10"/>
        <v>5.9575021787543054</v>
      </c>
      <c r="S32">
        <f t="shared" si="11"/>
        <v>3.946702567899655</v>
      </c>
      <c r="T32">
        <f t="shared" si="12"/>
        <v>2.7815695082904779</v>
      </c>
    </row>
    <row r="33" spans="1:20" x14ac:dyDescent="0.25">
      <c r="A33">
        <f t="shared" si="0"/>
        <v>32</v>
      </c>
      <c r="C33" t="s">
        <v>5</v>
      </c>
      <c r="D33" s="1">
        <v>4055</v>
      </c>
      <c r="E33">
        <v>0.97558736812330771</v>
      </c>
      <c r="F33">
        <v>4339.5815852214546</v>
      </c>
      <c r="G33">
        <v>4257.7784000000001</v>
      </c>
      <c r="H33">
        <v>3984.2869985128259</v>
      </c>
      <c r="I33">
        <f t="shared" si="1"/>
        <v>4233.6409774825706</v>
      </c>
      <c r="J33">
        <f t="shared" si="2"/>
        <v>4153.8348233082679</v>
      </c>
      <c r="K33">
        <f t="shared" si="3"/>
        <v>3887.020066727041</v>
      </c>
      <c r="L33">
        <f t="shared" si="4"/>
        <v>31912.598835928307</v>
      </c>
      <c r="M33">
        <f t="shared" si="5"/>
        <v>9768.322298376539</v>
      </c>
      <c r="N33">
        <f t="shared" si="6"/>
        <v>28217.257982387753</v>
      </c>
      <c r="O33">
        <f t="shared" si="7"/>
        <v>178.64097748257063</v>
      </c>
      <c r="P33">
        <f t="shared" si="8"/>
        <v>98.834823308267914</v>
      </c>
      <c r="Q33">
        <f t="shared" si="9"/>
        <v>167.97993327295899</v>
      </c>
      <c r="R33">
        <f t="shared" si="10"/>
        <v>4.4054495063519266</v>
      </c>
      <c r="S33">
        <f t="shared" si="11"/>
        <v>2.4373569249881113</v>
      </c>
      <c r="T33">
        <f t="shared" si="12"/>
        <v>4.1425384284330207</v>
      </c>
    </row>
    <row r="34" spans="1:20" x14ac:dyDescent="0.25">
      <c r="A34">
        <f t="shared" si="0"/>
        <v>33</v>
      </c>
      <c r="B34" s="1">
        <v>1987</v>
      </c>
      <c r="C34" s="1" t="s">
        <v>2</v>
      </c>
      <c r="D34" s="1">
        <v>4133.5</v>
      </c>
      <c r="E34">
        <v>0.96448127162177388</v>
      </c>
      <c r="F34">
        <v>4434.5477370551716</v>
      </c>
      <c r="G34">
        <v>4351.9944000000005</v>
      </c>
      <c r="H34">
        <v>4076.1108479628574</v>
      </c>
      <c r="I34">
        <f t="shared" si="1"/>
        <v>4277.038240502432</v>
      </c>
      <c r="J34">
        <f t="shared" si="2"/>
        <v>4197.4170930028395</v>
      </c>
      <c r="K34">
        <f t="shared" si="3"/>
        <v>3931.3325739145239</v>
      </c>
      <c r="L34">
        <f t="shared" si="4"/>
        <v>20603.226486534015</v>
      </c>
      <c r="M34">
        <f t="shared" si="5"/>
        <v>4085.3947779336295</v>
      </c>
      <c r="N34">
        <f t="shared" si="6"/>
        <v>40871.668170026445</v>
      </c>
      <c r="O34">
        <f t="shared" si="7"/>
        <v>143.53824050243202</v>
      </c>
      <c r="P34">
        <f t="shared" si="8"/>
        <v>63.917093002839465</v>
      </c>
      <c r="Q34">
        <f t="shared" si="9"/>
        <v>202.16742608547611</v>
      </c>
      <c r="R34">
        <f t="shared" si="10"/>
        <v>3.4725593444401115</v>
      </c>
      <c r="S34">
        <f t="shared" si="11"/>
        <v>1.5463189307569727</v>
      </c>
      <c r="T34">
        <f t="shared" si="12"/>
        <v>4.8909501895603267</v>
      </c>
    </row>
    <row r="35" spans="1:20" x14ac:dyDescent="0.25">
      <c r="A35">
        <f t="shared" si="0"/>
        <v>34</v>
      </c>
      <c r="C35" t="s">
        <v>3</v>
      </c>
      <c r="D35" s="1">
        <v>4552</v>
      </c>
      <c r="E35">
        <v>1.0223524212025108</v>
      </c>
      <c r="F35">
        <v>4529.5138888888887</v>
      </c>
      <c r="G35">
        <v>4446.7115999999996</v>
      </c>
      <c r="H35">
        <v>4170.0509152784616</v>
      </c>
      <c r="I35">
        <f t="shared" si="1"/>
        <v>4630.7594911759561</v>
      </c>
      <c r="J35">
        <f t="shared" si="2"/>
        <v>4546.1063706492905</v>
      </c>
      <c r="K35">
        <f t="shared" si="3"/>
        <v>4263.2616497726813</v>
      </c>
      <c r="L35">
        <f t="shared" si="4"/>
        <v>6203.0574502955069</v>
      </c>
      <c r="M35">
        <f t="shared" si="5"/>
        <v>34.734866923544352</v>
      </c>
      <c r="N35">
        <f t="shared" si="6"/>
        <v>83369.834891993771</v>
      </c>
      <c r="O35">
        <f t="shared" si="7"/>
        <v>78.7594911759561</v>
      </c>
      <c r="P35">
        <f t="shared" si="8"/>
        <v>5.8936293507094888</v>
      </c>
      <c r="Q35">
        <f t="shared" si="9"/>
        <v>288.73835022731873</v>
      </c>
      <c r="R35">
        <f t="shared" si="10"/>
        <v>1.7302172929691586</v>
      </c>
      <c r="S35">
        <f t="shared" si="11"/>
        <v>0.12947340401382884</v>
      </c>
      <c r="T35">
        <f t="shared" si="12"/>
        <v>6.3431096271379337</v>
      </c>
    </row>
    <row r="36" spans="1:20" x14ac:dyDescent="0.25">
      <c r="A36">
        <f t="shared" si="0"/>
        <v>35</v>
      </c>
      <c r="B36" s="2"/>
      <c r="C36" t="s">
        <v>4</v>
      </c>
      <c r="D36" s="1">
        <v>4588</v>
      </c>
      <c r="E36">
        <v>1.0375789390524075</v>
      </c>
      <c r="F36">
        <v>4624.4800407226066</v>
      </c>
      <c r="G36">
        <v>4541.9299999999994</v>
      </c>
      <c r="H36">
        <v>4266.1559718635972</v>
      </c>
      <c r="I36">
        <f t="shared" si="1"/>
        <v>4798.2630943219965</v>
      </c>
      <c r="J36">
        <f t="shared" si="2"/>
        <v>4712.6109106503009</v>
      </c>
      <c r="K36">
        <f t="shared" si="3"/>
        <v>4426.4735871183238</v>
      </c>
      <c r="L36">
        <f t="shared" si="4"/>
        <v>44210.568833860802</v>
      </c>
      <c r="M36">
        <f t="shared" si="5"/>
        <v>15527.879053097266</v>
      </c>
      <c r="N36">
        <f t="shared" si="6"/>
        <v>26090.782058421715</v>
      </c>
      <c r="O36">
        <f t="shared" si="7"/>
        <v>210.2630943219965</v>
      </c>
      <c r="P36">
        <f t="shared" si="8"/>
        <v>124.61091065030087</v>
      </c>
      <c r="Q36">
        <f t="shared" si="9"/>
        <v>161.52641288167615</v>
      </c>
      <c r="R36">
        <f t="shared" si="10"/>
        <v>4.5828922040539775</v>
      </c>
      <c r="S36">
        <f t="shared" si="11"/>
        <v>2.7160181048452672</v>
      </c>
      <c r="T36">
        <f t="shared" si="12"/>
        <v>3.5206280052675707</v>
      </c>
    </row>
    <row r="37" spans="1:20" x14ac:dyDescent="0.25">
      <c r="A37">
        <f t="shared" si="0"/>
        <v>36</v>
      </c>
      <c r="B37" s="1"/>
      <c r="C37" t="s">
        <v>5</v>
      </c>
      <c r="D37" s="1">
        <v>4423.5</v>
      </c>
      <c r="E37">
        <v>0.97558736812330771</v>
      </c>
      <c r="F37">
        <v>4719.4461925563237</v>
      </c>
      <c r="G37">
        <v>4637.6496000000006</v>
      </c>
      <c r="H37">
        <v>4364.4759131321289</v>
      </c>
      <c r="I37">
        <f t="shared" si="1"/>
        <v>4604.2320899955894</v>
      </c>
      <c r="J37">
        <f t="shared" si="2"/>
        <v>4524.432367542111</v>
      </c>
      <c r="K37">
        <f t="shared" si="3"/>
        <v>4257.9275693301433</v>
      </c>
      <c r="L37">
        <f t="shared" si="4"/>
        <v>32664.088354173819</v>
      </c>
      <c r="M37">
        <f t="shared" si="5"/>
        <v>10187.342817655786</v>
      </c>
      <c r="N37">
        <f t="shared" si="6"/>
        <v>27414.22979792449</v>
      </c>
      <c r="O37">
        <f t="shared" si="7"/>
        <v>180.73208999558938</v>
      </c>
      <c r="P37">
        <f t="shared" si="8"/>
        <v>100.93236754211102</v>
      </c>
      <c r="Q37">
        <f t="shared" si="9"/>
        <v>165.57243066985666</v>
      </c>
      <c r="R37">
        <f t="shared" si="10"/>
        <v>4.085726008716839</v>
      </c>
      <c r="S37">
        <f t="shared" si="11"/>
        <v>2.2817309266895225</v>
      </c>
      <c r="T37">
        <f t="shared" si="12"/>
        <v>3.7430186655330995</v>
      </c>
    </row>
    <row r="38" spans="1:20" x14ac:dyDescent="0.25">
      <c r="A38">
        <f t="shared" si="0"/>
        <v>37</v>
      </c>
      <c r="B38">
        <v>1988</v>
      </c>
      <c r="C38" s="1" t="s">
        <v>2</v>
      </c>
      <c r="D38" s="1">
        <v>4462.5</v>
      </c>
      <c r="E38">
        <v>0.96448127162177388</v>
      </c>
      <c r="F38">
        <v>4814.4123443900407</v>
      </c>
      <c r="G38">
        <v>4733.8704000000007</v>
      </c>
      <c r="H38">
        <v>4465.0617844123071</v>
      </c>
      <c r="I38">
        <f t="shared" si="1"/>
        <v>4643.4105400288718</v>
      </c>
      <c r="J38">
        <f t="shared" si="2"/>
        <v>4565.7293430846757</v>
      </c>
      <c r="K38">
        <f t="shared" si="3"/>
        <v>4306.4684676997686</v>
      </c>
      <c r="L38">
        <f t="shared" si="4"/>
        <v>32728.623493538013</v>
      </c>
      <c r="M38">
        <f t="shared" si="5"/>
        <v>10656.297273693692</v>
      </c>
      <c r="N38">
        <f t="shared" si="6"/>
        <v>24345.839071958169</v>
      </c>
      <c r="O38">
        <f t="shared" si="7"/>
        <v>180.91054002887176</v>
      </c>
      <c r="P38">
        <f t="shared" si="8"/>
        <v>103.22934308467575</v>
      </c>
      <c r="Q38">
        <f t="shared" si="9"/>
        <v>156.03153230023145</v>
      </c>
      <c r="R38">
        <f t="shared" si="10"/>
        <v>4.0540177037282188</v>
      </c>
      <c r="S38">
        <f t="shared" si="11"/>
        <v>2.3132625901327897</v>
      </c>
      <c r="T38">
        <f t="shared" si="12"/>
        <v>3.4965049254953824</v>
      </c>
    </row>
    <row r="39" spans="1:20" x14ac:dyDescent="0.25">
      <c r="A39">
        <f t="shared" si="0"/>
        <v>38</v>
      </c>
      <c r="B39" s="1"/>
      <c r="C39" t="s">
        <v>3</v>
      </c>
      <c r="D39" s="1">
        <v>4846</v>
      </c>
      <c r="E39">
        <v>1.0223524212025108</v>
      </c>
      <c r="F39">
        <v>4909.3784962237587</v>
      </c>
      <c r="G39">
        <v>4830.5924000000005</v>
      </c>
      <c r="H39">
        <v>4567.9658074482986</v>
      </c>
      <c r="I39">
        <f t="shared" si="1"/>
        <v>5019.1149922139011</v>
      </c>
      <c r="J39">
        <f t="shared" si="2"/>
        <v>4938.5678359824478</v>
      </c>
      <c r="K39">
        <f t="shared" si="3"/>
        <v>4670.0709032150507</v>
      </c>
      <c r="L39">
        <f t="shared" si="4"/>
        <v>29968.80052921905</v>
      </c>
      <c r="M39">
        <f t="shared" si="5"/>
        <v>8568.804258473363</v>
      </c>
      <c r="N39">
        <f t="shared" si="6"/>
        <v>30951.047095568039</v>
      </c>
      <c r="O39">
        <f t="shared" si="7"/>
        <v>173.11499221390113</v>
      </c>
      <c r="P39">
        <f t="shared" si="8"/>
        <v>92.567835982447832</v>
      </c>
      <c r="Q39">
        <f t="shared" si="9"/>
        <v>175.92909678494925</v>
      </c>
      <c r="R39">
        <f t="shared" si="10"/>
        <v>3.5723275322720003</v>
      </c>
      <c r="S39">
        <f t="shared" si="11"/>
        <v>1.9101905898152669</v>
      </c>
      <c r="T39">
        <f t="shared" si="12"/>
        <v>3.6303982002672153</v>
      </c>
    </row>
    <row r="40" spans="1:20" x14ac:dyDescent="0.25">
      <c r="A40">
        <f t="shared" si="0"/>
        <v>39</v>
      </c>
      <c r="C40" t="s">
        <v>4</v>
      </c>
      <c r="D40" s="1">
        <v>4869.5</v>
      </c>
      <c r="E40">
        <v>1.0375789390524075</v>
      </c>
      <c r="F40">
        <v>5004.3446480574758</v>
      </c>
      <c r="G40">
        <v>4927.8155999999999</v>
      </c>
      <c r="H40">
        <v>4673.241407512397</v>
      </c>
      <c r="I40">
        <f t="shared" si="1"/>
        <v>5192.4026105840694</v>
      </c>
      <c r="J40">
        <f t="shared" si="2"/>
        <v>5112.9976820939028</v>
      </c>
      <c r="K40">
        <f t="shared" si="3"/>
        <v>4848.8568615424929</v>
      </c>
      <c r="L40">
        <f t="shared" si="4"/>
        <v>104266.09592200717</v>
      </c>
      <c r="M40">
        <f t="shared" si="5"/>
        <v>59291.121185103337</v>
      </c>
      <c r="N40">
        <f t="shared" si="6"/>
        <v>426.13916537580945</v>
      </c>
      <c r="O40">
        <f t="shared" si="7"/>
        <v>322.90261058406941</v>
      </c>
      <c r="P40">
        <f t="shared" si="8"/>
        <v>243.49768209390277</v>
      </c>
      <c r="Q40">
        <f t="shared" si="9"/>
        <v>20.643138457507121</v>
      </c>
      <c r="R40">
        <f t="shared" si="10"/>
        <v>6.6311245627696769</v>
      </c>
      <c r="S40">
        <f t="shared" si="11"/>
        <v>5.0004657992381718</v>
      </c>
      <c r="T40">
        <f t="shared" si="12"/>
        <v>0.42392727092118537</v>
      </c>
    </row>
    <row r="41" spans="1:20" x14ac:dyDescent="0.25">
      <c r="A41">
        <f t="shared" si="0"/>
        <v>40</v>
      </c>
      <c r="B41" s="2"/>
      <c r="C41" t="s">
        <v>5</v>
      </c>
      <c r="D41" s="1">
        <v>4637</v>
      </c>
      <c r="E41">
        <v>0.97558736812330771</v>
      </c>
      <c r="F41">
        <v>5099.3107998911928</v>
      </c>
      <c r="G41">
        <v>5025.54</v>
      </c>
      <c r="H41">
        <v>4780.943241142164</v>
      </c>
      <c r="I41">
        <f t="shared" si="1"/>
        <v>4974.8232025086081</v>
      </c>
      <c r="J41">
        <f t="shared" si="2"/>
        <v>4902.8533419984078</v>
      </c>
      <c r="K41">
        <f t="shared" si="3"/>
        <v>4664.2278337728003</v>
      </c>
      <c r="L41">
        <f t="shared" si="4"/>
        <v>114124.51615317205</v>
      </c>
      <c r="M41">
        <f t="shared" si="5"/>
        <v>70677.999451722382</v>
      </c>
      <c r="N41">
        <f t="shared" si="6"/>
        <v>741.35493195924437</v>
      </c>
      <c r="O41">
        <f t="shared" si="7"/>
        <v>337.82320250860812</v>
      </c>
      <c r="P41">
        <f t="shared" si="8"/>
        <v>265.85334199840781</v>
      </c>
      <c r="Q41">
        <f t="shared" si="9"/>
        <v>27.227833772800295</v>
      </c>
      <c r="R41">
        <f t="shared" si="10"/>
        <v>7.2853828446971765</v>
      </c>
      <c r="S41">
        <f t="shared" si="11"/>
        <v>5.733304765978172</v>
      </c>
      <c r="T41">
        <f t="shared" si="12"/>
        <v>0.58718640872978856</v>
      </c>
    </row>
    <row r="42" spans="1:20" x14ac:dyDescent="0.25">
      <c r="A42">
        <f t="shared" si="0"/>
        <v>41</v>
      </c>
      <c r="B42" s="1">
        <v>1989</v>
      </c>
      <c r="C42" s="1" t="s">
        <v>2</v>
      </c>
      <c r="D42" s="1">
        <v>4841</v>
      </c>
      <c r="E42">
        <v>0.96448127162177388</v>
      </c>
      <c r="F42">
        <v>5194.2769517249108</v>
      </c>
      <c r="G42">
        <v>5123.7655999999997</v>
      </c>
      <c r="H42">
        <v>4891.1272245167575</v>
      </c>
      <c r="I42">
        <f t="shared" si="1"/>
        <v>5009.7828395553133</v>
      </c>
      <c r="J42">
        <f t="shared" si="2"/>
        <v>4941.7759613799008</v>
      </c>
      <c r="K42">
        <f t="shared" si="3"/>
        <v>4717.4006051657998</v>
      </c>
      <c r="L42">
        <f t="shared" si="4"/>
        <v>28487.646928354643</v>
      </c>
      <c r="M42">
        <f t="shared" si="5"/>
        <v>10155.79439204325</v>
      </c>
      <c r="N42">
        <f t="shared" si="6"/>
        <v>15276.810403380518</v>
      </c>
      <c r="O42">
        <f t="shared" si="7"/>
        <v>168.78283955531333</v>
      </c>
      <c r="P42">
        <f t="shared" si="8"/>
        <v>100.77596137990076</v>
      </c>
      <c r="Q42">
        <f t="shared" si="9"/>
        <v>123.59939483420021</v>
      </c>
      <c r="R42">
        <f t="shared" si="10"/>
        <v>3.4865283940366316</v>
      </c>
      <c r="S42">
        <f t="shared" si="11"/>
        <v>2.0817178553997264</v>
      </c>
      <c r="T42">
        <f t="shared" si="12"/>
        <v>2.5531789885189053</v>
      </c>
    </row>
    <row r="43" spans="1:20" x14ac:dyDescent="0.25">
      <c r="A43">
        <f t="shared" si="0"/>
        <v>42</v>
      </c>
      <c r="C43" t="s">
        <v>3</v>
      </c>
      <c r="D43" s="1">
        <v>5114.5</v>
      </c>
      <c r="E43">
        <v>1.0223524212025108</v>
      </c>
      <c r="F43">
        <v>5289.2431035586278</v>
      </c>
      <c r="G43">
        <v>5222.4924000000001</v>
      </c>
      <c r="H43">
        <v>5003.8505624872942</v>
      </c>
      <c r="I43">
        <f t="shared" si="1"/>
        <v>5407.4704932518453</v>
      </c>
      <c r="J43">
        <f t="shared" si="2"/>
        <v>5339.2277498517115</v>
      </c>
      <c r="K43">
        <f t="shared" si="3"/>
        <v>5115.6987378944305</v>
      </c>
      <c r="L43">
        <f t="shared" si="4"/>
        <v>85831.709916229505</v>
      </c>
      <c r="M43">
        <f t="shared" si="5"/>
        <v>50502.561553413398</v>
      </c>
      <c r="N43">
        <f t="shared" si="6"/>
        <v>1.4369725395435511</v>
      </c>
      <c r="O43">
        <f t="shared" si="7"/>
        <v>292.97049325184526</v>
      </c>
      <c r="P43">
        <f t="shared" si="8"/>
        <v>224.72774985171145</v>
      </c>
      <c r="Q43">
        <f t="shared" si="9"/>
        <v>1.198737894430451</v>
      </c>
      <c r="R43">
        <f t="shared" si="10"/>
        <v>5.7282333219639314</v>
      </c>
      <c r="S43">
        <f t="shared" si="11"/>
        <v>4.3939339104841419</v>
      </c>
      <c r="T43">
        <f t="shared" si="12"/>
        <v>2.3438027068734987E-2</v>
      </c>
    </row>
    <row r="44" spans="1:20" x14ac:dyDescent="0.25">
      <c r="A44">
        <f t="shared" si="0"/>
        <v>43</v>
      </c>
      <c r="B44" s="1"/>
      <c r="C44" t="s">
        <v>4</v>
      </c>
      <c r="D44" s="1">
        <v>5374.5</v>
      </c>
      <c r="E44">
        <v>1.0375789390524075</v>
      </c>
      <c r="F44">
        <v>5384.2092553923449</v>
      </c>
      <c r="G44">
        <v>5321.7204000000011</v>
      </c>
      <c r="H44">
        <v>5119.1717782761643</v>
      </c>
      <c r="I44">
        <f t="shared" si="1"/>
        <v>5586.5421268461423</v>
      </c>
      <c r="J44">
        <f t="shared" si="2"/>
        <v>5521.7050065655549</v>
      </c>
      <c r="K44">
        <f t="shared" si="3"/>
        <v>5311.5448225308091</v>
      </c>
      <c r="L44">
        <f t="shared" si="4"/>
        <v>44961.863557435507</v>
      </c>
      <c r="M44">
        <f t="shared" si="5"/>
        <v>21669.313957965052</v>
      </c>
      <c r="N44">
        <f t="shared" si="6"/>
        <v>3963.354370177316</v>
      </c>
      <c r="O44">
        <f t="shared" si="7"/>
        <v>212.04212684614231</v>
      </c>
      <c r="P44">
        <f t="shared" si="8"/>
        <v>147.20500656555487</v>
      </c>
      <c r="Q44">
        <f t="shared" si="9"/>
        <v>62.955177469190858</v>
      </c>
      <c r="R44">
        <f t="shared" si="10"/>
        <v>3.9453368098640302</v>
      </c>
      <c r="S44">
        <f t="shared" si="11"/>
        <v>2.7389525828552399</v>
      </c>
      <c r="T44">
        <f t="shared" si="12"/>
        <v>1.1713680801784512</v>
      </c>
    </row>
    <row r="45" spans="1:20" x14ac:dyDescent="0.25">
      <c r="A45">
        <f t="shared" si="0"/>
        <v>44</v>
      </c>
      <c r="C45" t="s">
        <v>5</v>
      </c>
      <c r="D45" s="1">
        <v>5166.5</v>
      </c>
      <c r="E45">
        <v>0.97558736812330771</v>
      </c>
      <c r="F45">
        <v>5479.1754072260619</v>
      </c>
      <c r="G45">
        <v>5421.4496000000008</v>
      </c>
      <c r="H45">
        <v>5237.1507438609069</v>
      </c>
      <c r="I45">
        <f t="shared" si="1"/>
        <v>5345.4143150216269</v>
      </c>
      <c r="J45">
        <f t="shared" si="2"/>
        <v>5289.0977466771601</v>
      </c>
      <c r="K45">
        <f t="shared" si="3"/>
        <v>5109.2981106682855</v>
      </c>
      <c r="L45">
        <f t="shared" si="4"/>
        <v>32010.332119657935</v>
      </c>
      <c r="M45">
        <f t="shared" si="5"/>
        <v>15030.207490317121</v>
      </c>
      <c r="N45">
        <f t="shared" si="6"/>
        <v>3272.0561431177111</v>
      </c>
      <c r="O45">
        <f t="shared" si="7"/>
        <v>178.91431502162686</v>
      </c>
      <c r="P45">
        <f t="shared" si="8"/>
        <v>122.5977466771601</v>
      </c>
      <c r="Q45">
        <f t="shared" si="9"/>
        <v>57.201889331714483</v>
      </c>
      <c r="R45">
        <f t="shared" si="10"/>
        <v>3.4629694187869324</v>
      </c>
      <c r="S45">
        <f t="shared" si="11"/>
        <v>2.3729361594340483</v>
      </c>
      <c r="T45">
        <f t="shared" si="12"/>
        <v>1.1071690570350234</v>
      </c>
    </row>
    <row r="46" spans="1:20" x14ac:dyDescent="0.25">
      <c r="A46">
        <f t="shared" si="0"/>
        <v>45</v>
      </c>
      <c r="B46" s="2">
        <v>1990</v>
      </c>
      <c r="C46" s="1" t="s">
        <v>2</v>
      </c>
      <c r="D46" s="1">
        <v>5236.5</v>
      </c>
      <c r="E46">
        <v>0.96448127162177388</v>
      </c>
      <c r="F46">
        <v>5574.1415590597799</v>
      </c>
      <c r="G46">
        <v>5521.68</v>
      </c>
      <c r="H46">
        <v>5357.8487110582755</v>
      </c>
      <c r="I46">
        <f t="shared" si="1"/>
        <v>5376.155139081754</v>
      </c>
      <c r="J46">
        <f t="shared" si="2"/>
        <v>5325.5569478885163</v>
      </c>
      <c r="K46">
        <f t="shared" si="3"/>
        <v>5167.5447379985681</v>
      </c>
      <c r="L46">
        <f t="shared" si="4"/>
        <v>19503.557871944049</v>
      </c>
      <c r="M46">
        <f t="shared" si="5"/>
        <v>7931.1399672179141</v>
      </c>
      <c r="N46">
        <f t="shared" si="6"/>
        <v>4754.8281576861245</v>
      </c>
      <c r="O46">
        <f t="shared" si="7"/>
        <v>139.65513908175399</v>
      </c>
      <c r="P46">
        <f t="shared" si="8"/>
        <v>89.056947888516333</v>
      </c>
      <c r="Q46">
        <f t="shared" si="9"/>
        <v>68.955262001431947</v>
      </c>
      <c r="R46">
        <f t="shared" si="10"/>
        <v>2.6669557735463378</v>
      </c>
      <c r="S46">
        <f t="shared" si="11"/>
        <v>1.700696035300608</v>
      </c>
      <c r="T46">
        <f t="shared" si="12"/>
        <v>1.3168196696540044</v>
      </c>
    </row>
    <row r="47" spans="1:20" x14ac:dyDescent="0.25">
      <c r="A47">
        <f t="shared" si="0"/>
        <v>46</v>
      </c>
      <c r="B47" s="1"/>
      <c r="C47" t="s">
        <v>3</v>
      </c>
      <c r="D47" s="1">
        <v>5740.5</v>
      </c>
      <c r="E47">
        <v>1.0223524212025108</v>
      </c>
      <c r="F47">
        <v>5669.1077108934969</v>
      </c>
      <c r="G47">
        <v>5622.4115999999995</v>
      </c>
      <c r="H47">
        <v>5481.3283433246897</v>
      </c>
      <c r="I47">
        <f t="shared" si="1"/>
        <v>5795.8259942897903</v>
      </c>
      <c r="J47">
        <f t="shared" si="2"/>
        <v>5748.0861122570823</v>
      </c>
      <c r="K47">
        <f t="shared" si="3"/>
        <v>5603.8493032039441</v>
      </c>
      <c r="L47">
        <f t="shared" si="4"/>
        <v>3060.9656441539073</v>
      </c>
      <c r="M47">
        <f t="shared" si="5"/>
        <v>57.549099177053961</v>
      </c>
      <c r="N47">
        <f t="shared" si="6"/>
        <v>18673.412934847591</v>
      </c>
      <c r="O47">
        <f t="shared" si="7"/>
        <v>55.325994289790287</v>
      </c>
      <c r="P47">
        <f t="shared" si="8"/>
        <v>7.5861122570822772</v>
      </c>
      <c r="Q47">
        <f t="shared" si="9"/>
        <v>136.65069679605585</v>
      </c>
      <c r="R47">
        <f t="shared" si="10"/>
        <v>0.9637835430675078</v>
      </c>
      <c r="S47">
        <f t="shared" si="11"/>
        <v>0.13215072305691625</v>
      </c>
      <c r="T47">
        <f t="shared" si="12"/>
        <v>2.3804668024746252</v>
      </c>
    </row>
    <row r="48" spans="1:20" x14ac:dyDescent="0.25">
      <c r="A48">
        <f t="shared" si="0"/>
        <v>47</v>
      </c>
      <c r="C48" t="s">
        <v>4</v>
      </c>
      <c r="D48" s="1">
        <v>5992</v>
      </c>
      <c r="E48">
        <v>1.0375789390524075</v>
      </c>
      <c r="F48">
        <v>5764.073862727214</v>
      </c>
      <c r="G48">
        <v>5723.6444000000001</v>
      </c>
      <c r="H48">
        <v>5607.6537482896192</v>
      </c>
      <c r="I48">
        <f t="shared" si="1"/>
        <v>5980.6816431082152</v>
      </c>
      <c r="J48">
        <f t="shared" si="2"/>
        <v>5938.7328840652535</v>
      </c>
      <c r="K48">
        <f t="shared" si="3"/>
        <v>5818.3834267235989</v>
      </c>
      <c r="L48">
        <f t="shared" si="4"/>
        <v>128.10520272981219</v>
      </c>
      <c r="M48">
        <f t="shared" si="5"/>
        <v>2837.3856400057216</v>
      </c>
      <c r="N48">
        <f t="shared" si="6"/>
        <v>30142.714516239968</v>
      </c>
      <c r="O48">
        <f t="shared" si="7"/>
        <v>11.318356891784788</v>
      </c>
      <c r="P48">
        <f t="shared" si="8"/>
        <v>53.267115934746471</v>
      </c>
      <c r="Q48">
        <f t="shared" si="9"/>
        <v>173.61657327640114</v>
      </c>
      <c r="R48">
        <f t="shared" si="10"/>
        <v>0.18889113637825081</v>
      </c>
      <c r="S48">
        <f t="shared" si="11"/>
        <v>0.88897055965865268</v>
      </c>
      <c r="T48">
        <f t="shared" si="12"/>
        <v>2.897472851742342</v>
      </c>
    </row>
    <row r="49" spans="1:20" x14ac:dyDescent="0.25">
      <c r="A49">
        <f t="shared" si="0"/>
        <v>48</v>
      </c>
      <c r="B49" s="1"/>
      <c r="C49" t="s">
        <v>5</v>
      </c>
      <c r="D49" s="1">
        <v>5842</v>
      </c>
      <c r="E49">
        <v>0.97558736812330771</v>
      </c>
      <c r="F49">
        <v>5859.0400145609319</v>
      </c>
      <c r="G49">
        <v>5825.3783999999996</v>
      </c>
      <c r="H49">
        <v>5736.8905110386504</v>
      </c>
      <c r="I49">
        <f t="shared" si="1"/>
        <v>5716.0054275346456</v>
      </c>
      <c r="J49">
        <f t="shared" si="2"/>
        <v>5683.1655815783652</v>
      </c>
      <c r="K49">
        <f t="shared" si="3"/>
        <v>5596.8379148757749</v>
      </c>
      <c r="L49">
        <f t="shared" si="4"/>
        <v>15874.632290727441</v>
      </c>
      <c r="M49">
        <f t="shared" si="5"/>
        <v>25228.372475338972</v>
      </c>
      <c r="N49">
        <f t="shared" si="6"/>
        <v>60104.447982457787</v>
      </c>
      <c r="O49">
        <f t="shared" si="7"/>
        <v>125.99457246535439</v>
      </c>
      <c r="P49">
        <f t="shared" si="8"/>
        <v>158.83441842163484</v>
      </c>
      <c r="Q49">
        <f t="shared" si="9"/>
        <v>245.16208512422509</v>
      </c>
      <c r="R49">
        <f t="shared" si="10"/>
        <v>2.1567027125189044</v>
      </c>
      <c r="S49">
        <f t="shared" si="11"/>
        <v>2.7188363303942973</v>
      </c>
      <c r="T49">
        <f t="shared" si="12"/>
        <v>4.1965437371486667</v>
      </c>
    </row>
    <row r="50" spans="1:20" x14ac:dyDescent="0.25">
      <c r="A50">
        <f t="shared" si="0"/>
        <v>49</v>
      </c>
      <c r="B50">
        <v>1991</v>
      </c>
      <c r="C50" s="1" t="s">
        <v>2</v>
      </c>
      <c r="D50" s="1">
        <v>5844.5</v>
      </c>
      <c r="E50">
        <v>0.96448127162177388</v>
      </c>
      <c r="F50">
        <v>5954.006166394649</v>
      </c>
      <c r="G50">
        <v>5927.6136000000006</v>
      </c>
      <c r="H50">
        <v>5869.1057281637104</v>
      </c>
      <c r="I50">
        <f t="shared" si="1"/>
        <v>5742.5274386081937</v>
      </c>
      <c r="J50">
        <f t="shared" si="2"/>
        <v>5717.0723026105215</v>
      </c>
      <c r="K50">
        <f t="shared" si="3"/>
        <v>5660.6425559819727</v>
      </c>
      <c r="L50">
        <f t="shared" si="4"/>
        <v>10398.403276805699</v>
      </c>
      <c r="M50">
        <f t="shared" si="5"/>
        <v>16237.818061984493</v>
      </c>
      <c r="N50">
        <f t="shared" si="6"/>
        <v>33803.559720842044</v>
      </c>
      <c r="O50">
        <f t="shared" si="7"/>
        <v>101.97256139180627</v>
      </c>
      <c r="P50">
        <f t="shared" si="8"/>
        <v>127.42769738947845</v>
      </c>
      <c r="Q50">
        <f t="shared" si="9"/>
        <v>183.85744401802731</v>
      </c>
      <c r="R50">
        <f t="shared" si="10"/>
        <v>1.7447610812183465</v>
      </c>
      <c r="S50">
        <f t="shared" si="11"/>
        <v>2.18030109315559</v>
      </c>
      <c r="T50">
        <f t="shared" si="12"/>
        <v>3.1458198993588384</v>
      </c>
    </row>
    <row r="51" spans="1:20" x14ac:dyDescent="0.25">
      <c r="A51">
        <f t="shared" si="0"/>
        <v>50</v>
      </c>
      <c r="B51" s="2"/>
      <c r="C51" t="s">
        <v>3</v>
      </c>
      <c r="D51" s="1">
        <v>6384.5</v>
      </c>
      <c r="E51">
        <v>1.0223524212025108</v>
      </c>
      <c r="F51">
        <v>6048.972318228366</v>
      </c>
      <c r="G51">
        <v>6030.35</v>
      </c>
      <c r="H51">
        <v>6004.3680425979819</v>
      </c>
      <c r="I51">
        <f t="shared" si="1"/>
        <v>6184.1814953277344</v>
      </c>
      <c r="J51">
        <f t="shared" si="2"/>
        <v>6165.1429231985612</v>
      </c>
      <c r="K51">
        <f t="shared" si="3"/>
        <v>6138.5802061410277</v>
      </c>
      <c r="L51">
        <f t="shared" si="4"/>
        <v>40127.503314132489</v>
      </c>
      <c r="M51">
        <f t="shared" si="5"/>
        <v>48117.527142872314</v>
      </c>
      <c r="N51">
        <f t="shared" si="6"/>
        <v>60476.545011639428</v>
      </c>
      <c r="O51">
        <f t="shared" si="7"/>
        <v>200.31850467226559</v>
      </c>
      <c r="P51">
        <f t="shared" si="8"/>
        <v>219.35707680143878</v>
      </c>
      <c r="Q51">
        <f t="shared" si="9"/>
        <v>245.9197938589723</v>
      </c>
      <c r="R51">
        <f t="shared" si="10"/>
        <v>3.1375754510496607</v>
      </c>
      <c r="S51">
        <f t="shared" si="11"/>
        <v>3.4357753434323564</v>
      </c>
      <c r="T51">
        <f t="shared" si="12"/>
        <v>3.8518254187324348</v>
      </c>
    </row>
    <row r="52" spans="1:20" x14ac:dyDescent="0.25">
      <c r="A52">
        <f t="shared" si="0"/>
        <v>51</v>
      </c>
      <c r="B52" s="1"/>
      <c r="C52" t="s">
        <v>4</v>
      </c>
      <c r="D52" s="1">
        <v>6487</v>
      </c>
      <c r="E52">
        <v>1.0375789390524075</v>
      </c>
      <c r="F52">
        <v>6143.938470062084</v>
      </c>
      <c r="G52">
        <v>6133.5875999999998</v>
      </c>
      <c r="H52">
        <v>6142.7476792536363</v>
      </c>
      <c r="I52">
        <f t="shared" si="1"/>
        <v>6374.821159370289</v>
      </c>
      <c r="J52">
        <f t="shared" si="2"/>
        <v>6364.0813145930024</v>
      </c>
      <c r="K52">
        <f t="shared" si="3"/>
        <v>6373.5856199066266</v>
      </c>
      <c r="L52">
        <f t="shared" si="4"/>
        <v>12584.092285026094</v>
      </c>
      <c r="M52">
        <f t="shared" si="5"/>
        <v>15109.003222184447</v>
      </c>
      <c r="N52">
        <f t="shared" si="6"/>
        <v>12862.821611964182</v>
      </c>
      <c r="O52">
        <f t="shared" si="7"/>
        <v>112.17884062971098</v>
      </c>
      <c r="P52">
        <f t="shared" si="8"/>
        <v>122.91868540699761</v>
      </c>
      <c r="Q52">
        <f t="shared" si="9"/>
        <v>113.41438009337344</v>
      </c>
      <c r="R52">
        <f t="shared" si="10"/>
        <v>1.7292868911624939</v>
      </c>
      <c r="S52">
        <f t="shared" si="11"/>
        <v>1.8948463913518978</v>
      </c>
      <c r="T52">
        <f t="shared" si="12"/>
        <v>1.7483332833879057</v>
      </c>
    </row>
    <row r="53" spans="1:20" x14ac:dyDescent="0.25">
      <c r="A53">
        <f t="shared" si="0"/>
        <v>52</v>
      </c>
      <c r="C53" t="s">
        <v>5</v>
      </c>
      <c r="D53" s="1">
        <v>6372</v>
      </c>
      <c r="E53">
        <v>0.97558736812330771</v>
      </c>
      <c r="F53">
        <v>6238.904621895801</v>
      </c>
      <c r="G53">
        <v>6237.3263999999999</v>
      </c>
      <c r="H53">
        <v>6284.3164814809488</v>
      </c>
      <c r="I53">
        <f t="shared" si="1"/>
        <v>6086.5965400476643</v>
      </c>
      <c r="J53">
        <f t="shared" si="2"/>
        <v>6085.0568467020257</v>
      </c>
      <c r="K53">
        <f t="shared" si="3"/>
        <v>6130.8997766219245</v>
      </c>
      <c r="L53">
        <f t="shared" si="4"/>
        <v>81455.134952764463</v>
      </c>
      <c r="M53">
        <f t="shared" si="5"/>
        <v>82336.373224584764</v>
      </c>
      <c r="N53">
        <f t="shared" si="6"/>
        <v>58129.317712957905</v>
      </c>
      <c r="O53">
        <f t="shared" si="7"/>
        <v>285.40345995233565</v>
      </c>
      <c r="P53">
        <f t="shared" si="8"/>
        <v>286.94315329797428</v>
      </c>
      <c r="Q53">
        <f t="shared" si="9"/>
        <v>241.1002233780755</v>
      </c>
      <c r="R53">
        <f t="shared" si="10"/>
        <v>4.4790247952343947</v>
      </c>
      <c r="S53">
        <f t="shared" si="11"/>
        <v>4.5031882187378258</v>
      </c>
      <c r="T53">
        <f t="shared" si="12"/>
        <v>3.7837448741066462</v>
      </c>
    </row>
    <row r="54" spans="1:20" x14ac:dyDescent="0.25">
      <c r="A54">
        <f t="shared" si="0"/>
        <v>53</v>
      </c>
      <c r="B54" s="1">
        <v>1992</v>
      </c>
      <c r="C54" s="1" t="s">
        <v>2</v>
      </c>
      <c r="D54" s="1">
        <v>6583.5</v>
      </c>
      <c r="E54">
        <v>0.96448127162177388</v>
      </c>
      <c r="F54">
        <v>6333.8707737295181</v>
      </c>
      <c r="G54">
        <v>6341.5664000000006</v>
      </c>
      <c r="H54">
        <v>6429.1479483675575</v>
      </c>
      <c r="I54">
        <f t="shared" si="1"/>
        <v>6108.8997381346344</v>
      </c>
      <c r="J54">
        <f t="shared" si="2"/>
        <v>6116.3220255459155</v>
      </c>
      <c r="K54">
        <f t="shared" si="3"/>
        <v>6200.7927886860607</v>
      </c>
      <c r="L54">
        <f t="shared" si="4"/>
        <v>225245.40856267361</v>
      </c>
      <c r="M54">
        <f t="shared" si="5"/>
        <v>218255.25981502124</v>
      </c>
      <c r="N54">
        <f t="shared" si="6"/>
        <v>146464.80959169217</v>
      </c>
      <c r="O54">
        <f t="shared" si="7"/>
        <v>474.60026186536561</v>
      </c>
      <c r="P54">
        <f t="shared" si="8"/>
        <v>467.17797445408451</v>
      </c>
      <c r="Q54">
        <f t="shared" si="9"/>
        <v>382.7072113139393</v>
      </c>
      <c r="R54">
        <f t="shared" si="10"/>
        <v>7.2089353970587924</v>
      </c>
      <c r="S54">
        <f t="shared" si="11"/>
        <v>7.0961946450077384</v>
      </c>
      <c r="T54">
        <f t="shared" si="12"/>
        <v>5.8131269281376063</v>
      </c>
    </row>
    <row r="55" spans="1:20" x14ac:dyDescent="0.25">
      <c r="A55">
        <f t="shared" si="0"/>
        <v>54</v>
      </c>
      <c r="C55" t="s">
        <v>3</v>
      </c>
      <c r="D55" s="1">
        <v>6990</v>
      </c>
      <c r="E55">
        <v>1.0223524212025108</v>
      </c>
      <c r="F55">
        <v>6428.836925563236</v>
      </c>
      <c r="G55">
        <v>6446.3076000000001</v>
      </c>
      <c r="H55">
        <v>6577.3172728974505</v>
      </c>
      <c r="I55">
        <f t="shared" si="1"/>
        <v>6572.5369963656804</v>
      </c>
      <c r="J55">
        <f t="shared" si="2"/>
        <v>6590.3981826761465</v>
      </c>
      <c r="K55">
        <f t="shared" si="3"/>
        <v>6724.3362389638041</v>
      </c>
      <c r="L55">
        <f t="shared" si="4"/>
        <v>174275.35940338799</v>
      </c>
      <c r="M55">
        <f t="shared" si="5"/>
        <v>159681.61240852642</v>
      </c>
      <c r="N55">
        <f t="shared" si="6"/>
        <v>70577.233927896974</v>
      </c>
      <c r="O55">
        <f t="shared" si="7"/>
        <v>417.46300363431965</v>
      </c>
      <c r="P55">
        <f t="shared" si="8"/>
        <v>399.60181732385354</v>
      </c>
      <c r="Q55">
        <f t="shared" si="9"/>
        <v>265.66376103619587</v>
      </c>
      <c r="R55">
        <f t="shared" si="10"/>
        <v>5.9722890362563605</v>
      </c>
      <c r="S55">
        <f t="shared" si="11"/>
        <v>5.7167641963355296</v>
      </c>
      <c r="T55">
        <f t="shared" si="12"/>
        <v>3.8006260520199695</v>
      </c>
    </row>
    <row r="56" spans="1:20" x14ac:dyDescent="0.25">
      <c r="A56">
        <f t="shared" si="0"/>
        <v>55</v>
      </c>
      <c r="B56" s="2"/>
      <c r="C56" t="s">
        <v>4</v>
      </c>
      <c r="D56" s="1">
        <v>6874</v>
      </c>
      <c r="E56">
        <v>1.0375789390524075</v>
      </c>
      <c r="F56">
        <v>6523.8030773969531</v>
      </c>
      <c r="G56">
        <v>6551.55</v>
      </c>
      <c r="H56">
        <v>6728.9013809893158</v>
      </c>
      <c r="I56">
        <f t="shared" si="1"/>
        <v>6768.9606756323619</v>
      </c>
      <c r="J56">
        <f t="shared" si="2"/>
        <v>6797.7502981488005</v>
      </c>
      <c r="K56">
        <f t="shared" si="3"/>
        <v>6981.7663558751738</v>
      </c>
      <c r="L56">
        <f t="shared" si="4"/>
        <v>11033.259663609886</v>
      </c>
      <c r="M56">
        <f t="shared" si="5"/>
        <v>5814.0170323968105</v>
      </c>
      <c r="N56">
        <f t="shared" si="6"/>
        <v>11613.587458614598</v>
      </c>
      <c r="O56">
        <f t="shared" si="7"/>
        <v>105.03932436763807</v>
      </c>
      <c r="P56">
        <f t="shared" si="8"/>
        <v>76.249701851199461</v>
      </c>
      <c r="Q56">
        <f t="shared" si="9"/>
        <v>107.76635587517376</v>
      </c>
      <c r="R56">
        <f t="shared" si="10"/>
        <v>1.5280669823630793</v>
      </c>
      <c r="S56">
        <f t="shared" si="11"/>
        <v>1.1092479175327241</v>
      </c>
      <c r="T56">
        <f t="shared" si="12"/>
        <v>1.5677386656266186</v>
      </c>
    </row>
    <row r="57" spans="1:20" x14ac:dyDescent="0.25">
      <c r="A57">
        <f t="shared" si="0"/>
        <v>56</v>
      </c>
      <c r="B57" s="1"/>
      <c r="C57" t="s">
        <v>5</v>
      </c>
      <c r="D57" s="1">
        <v>6710</v>
      </c>
      <c r="E57">
        <v>0.97558736812330771</v>
      </c>
      <c r="F57">
        <v>6618.7692292306701</v>
      </c>
      <c r="G57">
        <v>6657.2936</v>
      </c>
      <c r="H57">
        <v>6883.9789714346571</v>
      </c>
      <c r="I57">
        <f t="shared" si="1"/>
        <v>6457.1876525606831</v>
      </c>
      <c r="J57">
        <f t="shared" si="2"/>
        <v>6494.77154204814</v>
      </c>
      <c r="K57">
        <f t="shared" si="3"/>
        <v>6715.9229269581319</v>
      </c>
      <c r="L57">
        <f t="shared" si="4"/>
        <v>63914.083017777884</v>
      </c>
      <c r="M57">
        <f t="shared" si="5"/>
        <v>46323.28911233558</v>
      </c>
      <c r="N57">
        <f t="shared" si="6"/>
        <v>35.081063751366059</v>
      </c>
      <c r="O57">
        <f t="shared" si="7"/>
        <v>252.81234743931691</v>
      </c>
      <c r="P57">
        <f t="shared" si="8"/>
        <v>215.22845795186004</v>
      </c>
      <c r="Q57">
        <f t="shared" si="9"/>
        <v>5.9229269581319386</v>
      </c>
      <c r="R57">
        <f t="shared" si="10"/>
        <v>3.7676951928363174</v>
      </c>
      <c r="S57">
        <f t="shared" si="11"/>
        <v>3.2075776147818189</v>
      </c>
      <c r="T57">
        <f t="shared" si="12"/>
        <v>8.8270148407331425E-2</v>
      </c>
    </row>
    <row r="58" spans="1:20" x14ac:dyDescent="0.25">
      <c r="A58">
        <f t="shared" si="0"/>
        <v>57</v>
      </c>
      <c r="B58">
        <v>1993</v>
      </c>
      <c r="C58" s="1" t="s">
        <v>2</v>
      </c>
      <c r="D58" s="1">
        <v>6924</v>
      </c>
      <c r="E58">
        <v>0.96448127162177388</v>
      </c>
      <c r="F58">
        <v>6713.7353810643881</v>
      </c>
      <c r="G58">
        <v>6763.5383999999995</v>
      </c>
      <c r="H58">
        <v>7042.6305567562313</v>
      </c>
      <c r="I58">
        <f t="shared" si="1"/>
        <v>6475.272037661076</v>
      </c>
      <c r="J58">
        <f t="shared" si="2"/>
        <v>6523.3061166946973</v>
      </c>
      <c r="K58">
        <f t="shared" si="3"/>
        <v>6792.4852749426109</v>
      </c>
      <c r="L58">
        <f t="shared" si="4"/>
        <v>201356.78418484284</v>
      </c>
      <c r="M58">
        <f t="shared" si="5"/>
        <v>160555.58811828357</v>
      </c>
      <c r="N58">
        <f t="shared" si="6"/>
        <v>17296.122906920653</v>
      </c>
      <c r="O58">
        <f t="shared" si="7"/>
        <v>448.72796233892404</v>
      </c>
      <c r="P58">
        <f t="shared" si="8"/>
        <v>400.69388330530273</v>
      </c>
      <c r="Q58">
        <f t="shared" si="9"/>
        <v>131.51472505738911</v>
      </c>
      <c r="R58">
        <f t="shared" si="10"/>
        <v>6.4807620210705377</v>
      </c>
      <c r="S58">
        <f t="shared" si="11"/>
        <v>5.7870289327744473</v>
      </c>
      <c r="T58">
        <f t="shared" si="12"/>
        <v>1.899403885866394</v>
      </c>
    </row>
    <row r="59" spans="1:20" x14ac:dyDescent="0.25">
      <c r="A59">
        <f t="shared" si="0"/>
        <v>58</v>
      </c>
      <c r="B59" s="1"/>
      <c r="C59" t="s">
        <v>3</v>
      </c>
      <c r="D59" s="1">
        <v>7428.5</v>
      </c>
      <c r="E59">
        <v>1.0223524212025108</v>
      </c>
      <c r="F59">
        <v>6808.7015328981051</v>
      </c>
      <c r="G59">
        <v>6870.2844000000005</v>
      </c>
      <c r="H59">
        <v>7204.938505008241</v>
      </c>
      <c r="I59">
        <f t="shared" si="1"/>
        <v>6960.8924974036245</v>
      </c>
      <c r="J59">
        <f t="shared" si="2"/>
        <v>7023.8518906898398</v>
      </c>
      <c r="K59">
        <f t="shared" si="3"/>
        <v>7365.9863252103733</v>
      </c>
      <c r="L59">
        <f t="shared" si="4"/>
        <v>218656.77648441933</v>
      </c>
      <c r="M59">
        <f t="shared" si="5"/>
        <v>163740.09236828735</v>
      </c>
      <c r="N59">
        <f t="shared" si="6"/>
        <v>3907.9595357032149</v>
      </c>
      <c r="O59">
        <f t="shared" si="7"/>
        <v>467.60750259637553</v>
      </c>
      <c r="P59">
        <f t="shared" si="8"/>
        <v>404.64810931016018</v>
      </c>
      <c r="Q59">
        <f t="shared" si="9"/>
        <v>62.513674789626748</v>
      </c>
      <c r="R59">
        <f t="shared" si="10"/>
        <v>6.2947769078060922</v>
      </c>
      <c r="S59">
        <f t="shared" si="11"/>
        <v>5.4472384641604661</v>
      </c>
      <c r="T59">
        <f t="shared" si="12"/>
        <v>0.84153832926737226</v>
      </c>
    </row>
    <row r="60" spans="1:20" x14ac:dyDescent="0.25">
      <c r="A60">
        <f t="shared" si="0"/>
        <v>59</v>
      </c>
      <c r="C60" t="s">
        <v>4</v>
      </c>
      <c r="D60" s="1">
        <v>7415.5</v>
      </c>
      <c r="E60">
        <v>1.0375789390524075</v>
      </c>
      <c r="F60">
        <v>6903.6676847318222</v>
      </c>
      <c r="G60">
        <v>6977.5316000000003</v>
      </c>
      <c r="H60">
        <v>7370.9870825398184</v>
      </c>
      <c r="I60">
        <f t="shared" si="1"/>
        <v>7163.1001918944348</v>
      </c>
      <c r="J60">
        <f t="shared" si="2"/>
        <v>7239.739834732648</v>
      </c>
      <c r="K60">
        <f t="shared" si="3"/>
        <v>7647.9809568706651</v>
      </c>
      <c r="L60">
        <f t="shared" si="4"/>
        <v>63705.66313172612</v>
      </c>
      <c r="M60">
        <f t="shared" si="5"/>
        <v>30891.635694806897</v>
      </c>
      <c r="N60">
        <f t="shared" si="6"/>
        <v>54047.395307500032</v>
      </c>
      <c r="O60">
        <f t="shared" si="7"/>
        <v>252.39980810556517</v>
      </c>
      <c r="P60">
        <f t="shared" si="8"/>
        <v>175.76016526735202</v>
      </c>
      <c r="Q60">
        <f t="shared" si="9"/>
        <v>232.48095687066507</v>
      </c>
      <c r="R60">
        <f t="shared" si="10"/>
        <v>3.4036788902375452</v>
      </c>
      <c r="S60">
        <f t="shared" si="11"/>
        <v>2.370172817306345</v>
      </c>
      <c r="T60">
        <f t="shared" si="12"/>
        <v>3.1350678561211662</v>
      </c>
    </row>
    <row r="61" spans="1:20" x14ac:dyDescent="0.25">
      <c r="A61">
        <f t="shared" si="0"/>
        <v>60</v>
      </c>
      <c r="B61" s="1"/>
      <c r="C61" s="1" t="s">
        <v>5</v>
      </c>
      <c r="D61" s="1">
        <v>7228.5</v>
      </c>
      <c r="E61">
        <v>0.97558736812330771</v>
      </c>
      <c r="F61">
        <v>6998.6338365655402</v>
      </c>
      <c r="G61">
        <v>7085.2800000000007</v>
      </c>
      <c r="H61">
        <v>7540.862497744055</v>
      </c>
      <c r="I61">
        <f t="shared" si="1"/>
        <v>6827.7787650737027</v>
      </c>
      <c r="J61">
        <f t="shared" si="2"/>
        <v>6912.3096676167106</v>
      </c>
      <c r="K61">
        <f t="shared" si="3"/>
        <v>7356.7701975538748</v>
      </c>
      <c r="L61">
        <f t="shared" si="4"/>
        <v>160577.50812085671</v>
      </c>
      <c r="M61">
        <f t="shared" si="5"/>
        <v>99976.326292655023</v>
      </c>
      <c r="N61">
        <f t="shared" si="6"/>
        <v>16453.243580510076</v>
      </c>
      <c r="O61">
        <f t="shared" si="7"/>
        <v>400.72123492629726</v>
      </c>
      <c r="P61">
        <f t="shared" si="8"/>
        <v>316.19033238328939</v>
      </c>
      <c r="Q61">
        <f t="shared" si="9"/>
        <v>128.27019755387482</v>
      </c>
      <c r="R61">
        <f t="shared" si="10"/>
        <v>5.5436291751580171</v>
      </c>
      <c r="S61">
        <f t="shared" si="11"/>
        <v>4.3742177821579773</v>
      </c>
      <c r="T61">
        <f t="shared" si="12"/>
        <v>1.7745064336152012</v>
      </c>
    </row>
    <row r="62" spans="1:20" x14ac:dyDescent="0.25">
      <c r="A62">
        <f t="shared" si="0"/>
        <v>61</v>
      </c>
      <c r="B62">
        <v>1994</v>
      </c>
      <c r="C62" s="1" t="s">
        <v>2</v>
      </c>
      <c r="D62" s="1">
        <v>6734</v>
      </c>
      <c r="E62">
        <v>0.96448127162177388</v>
      </c>
      <c r="F62">
        <v>7093.5999883992572</v>
      </c>
      <c r="G62">
        <v>7193.5296000000008</v>
      </c>
      <c r="H62">
        <v>7714.6529458153645</v>
      </c>
      <c r="I62">
        <f t="shared" si="1"/>
        <v>6841.6443371875157</v>
      </c>
      <c r="J62">
        <f t="shared" si="2"/>
        <v>6938.0245760568714</v>
      </c>
      <c r="K62">
        <f t="shared" si="3"/>
        <v>7440.6382833006664</v>
      </c>
      <c r="L62">
        <f t="shared" si="4"/>
        <v>11587.303328539576</v>
      </c>
      <c r="M62">
        <f t="shared" si="5"/>
        <v>41626.02763518611</v>
      </c>
      <c r="N62">
        <f t="shared" si="6"/>
        <v>499337.66342611291</v>
      </c>
      <c r="O62">
        <f t="shared" si="7"/>
        <v>107.6443371875157</v>
      </c>
      <c r="P62">
        <f t="shared" si="8"/>
        <v>204.02457605687141</v>
      </c>
      <c r="Q62">
        <f t="shared" si="9"/>
        <v>706.63828330066644</v>
      </c>
      <c r="R62">
        <f t="shared" si="10"/>
        <v>1.5985200057546138</v>
      </c>
      <c r="S62">
        <f t="shared" si="11"/>
        <v>3.0297679842125245</v>
      </c>
      <c r="T62">
        <f t="shared" si="12"/>
        <v>10.493589000603896</v>
      </c>
    </row>
    <row r="63" spans="1:20" x14ac:dyDescent="0.25">
      <c r="A63">
        <f t="shared" si="0"/>
        <v>62</v>
      </c>
      <c r="C63" t="s">
        <v>3</v>
      </c>
      <c r="D63" s="1">
        <v>7158.5</v>
      </c>
      <c r="E63">
        <v>1.0223524212025108</v>
      </c>
      <c r="F63">
        <v>7188.5661402329742</v>
      </c>
      <c r="G63">
        <v>7302.2803999999996</v>
      </c>
      <c r="H63">
        <v>7892.448654538206</v>
      </c>
      <c r="I63">
        <f t="shared" si="1"/>
        <v>7349.2479984415686</v>
      </c>
      <c r="J63">
        <f t="shared" si="2"/>
        <v>7465.5040472396386</v>
      </c>
      <c r="K63">
        <f t="shared" si="3"/>
        <v>8068.8639911836335</v>
      </c>
      <c r="L63">
        <f t="shared" si="4"/>
        <v>36384.798909464655</v>
      </c>
      <c r="M63">
        <f t="shared" si="5"/>
        <v>94251.485021518223</v>
      </c>
      <c r="N63">
        <f t="shared" si="6"/>
        <v>828762.59644379478</v>
      </c>
      <c r="O63">
        <f t="shared" si="7"/>
        <v>190.7479984415686</v>
      </c>
      <c r="P63">
        <f t="shared" si="8"/>
        <v>307.00404723963857</v>
      </c>
      <c r="Q63">
        <f t="shared" si="9"/>
        <v>910.36399118363352</v>
      </c>
      <c r="R63">
        <f t="shared" si="10"/>
        <v>2.6646364244124969</v>
      </c>
      <c r="S63">
        <f t="shared" si="11"/>
        <v>4.2886644861303145</v>
      </c>
      <c r="T63">
        <f t="shared" si="12"/>
        <v>12.71724510978045</v>
      </c>
    </row>
    <row r="64" spans="1:20" x14ac:dyDescent="0.25">
      <c r="A64">
        <f t="shared" si="0"/>
        <v>63</v>
      </c>
      <c r="C64" t="s">
        <v>4</v>
      </c>
      <c r="D64" s="1">
        <v>7192</v>
      </c>
      <c r="E64">
        <v>1.0375789390524075</v>
      </c>
      <c r="F64">
        <v>7283.5322920666922</v>
      </c>
      <c r="G64">
        <v>7411.532400000001</v>
      </c>
      <c r="H64">
        <v>8074.3419311312136</v>
      </c>
      <c r="I64">
        <f t="shared" si="1"/>
        <v>7557.2397081565086</v>
      </c>
      <c r="J64">
        <f t="shared" si="2"/>
        <v>7690.0499243445447</v>
      </c>
      <c r="K64">
        <f t="shared" si="3"/>
        <v>8377.767134449492</v>
      </c>
      <c r="L64">
        <f t="shared" si="4"/>
        <v>133400.04441425161</v>
      </c>
      <c r="M64">
        <f t="shared" si="5"/>
        <v>248053.72713960669</v>
      </c>
      <c r="N64">
        <f t="shared" si="6"/>
        <v>1406043.6971405596</v>
      </c>
      <c r="O64">
        <f t="shared" si="7"/>
        <v>365.23970815650864</v>
      </c>
      <c r="P64">
        <f t="shared" si="8"/>
        <v>498.04992434454471</v>
      </c>
      <c r="Q64">
        <f t="shared" si="9"/>
        <v>1185.767134449492</v>
      </c>
      <c r="R64">
        <f t="shared" si="10"/>
        <v>5.07841640929517</v>
      </c>
      <c r="S64">
        <f t="shared" si="11"/>
        <v>6.9250545654135802</v>
      </c>
      <c r="T64">
        <f t="shared" si="12"/>
        <v>16.487307208697054</v>
      </c>
    </row>
    <row r="65" spans="1:20" x14ac:dyDescent="0.25">
      <c r="A65">
        <f t="shared" si="0"/>
        <v>64</v>
      </c>
      <c r="C65" s="1" t="s">
        <v>5</v>
      </c>
      <c r="D65" s="1">
        <v>7031</v>
      </c>
      <c r="E65">
        <v>0.97558736812330771</v>
      </c>
      <c r="F65">
        <v>7378.4984439004093</v>
      </c>
      <c r="G65">
        <v>7521.2856000000002</v>
      </c>
      <c r="H65">
        <v>8260.4272101708393</v>
      </c>
      <c r="I65">
        <f t="shared" si="1"/>
        <v>7198.3698775867215</v>
      </c>
      <c r="J65">
        <f t="shared" si="2"/>
        <v>7337.6712234077331</v>
      </c>
      <c r="K65">
        <f t="shared" si="3"/>
        <v>8058.7684415447266</v>
      </c>
      <c r="L65">
        <f t="shared" si="4"/>
        <v>28012.675923394134</v>
      </c>
      <c r="M65">
        <f t="shared" si="5"/>
        <v>94047.239266395758</v>
      </c>
      <c r="N65">
        <f t="shared" si="6"/>
        <v>1056307.969435276</v>
      </c>
      <c r="O65">
        <f t="shared" si="7"/>
        <v>167.36987758672149</v>
      </c>
      <c r="P65">
        <f t="shared" si="8"/>
        <v>306.67122340773312</v>
      </c>
      <c r="Q65">
        <f t="shared" si="9"/>
        <v>1027.7684415447266</v>
      </c>
      <c r="R65">
        <f t="shared" si="10"/>
        <v>2.3804562307882446</v>
      </c>
      <c r="S65">
        <f t="shared" si="11"/>
        <v>4.3617013711809571</v>
      </c>
      <c r="T65">
        <f t="shared" si="12"/>
        <v>14.617670908046174</v>
      </c>
    </row>
    <row r="66" spans="1:20" x14ac:dyDescent="0.25">
      <c r="A66">
        <f t="shared" si="0"/>
        <v>65</v>
      </c>
      <c r="B66">
        <v>1995</v>
      </c>
      <c r="C66" s="1" t="s">
        <v>2</v>
      </c>
      <c r="D66" s="1">
        <v>7186</v>
      </c>
      <c r="E66">
        <v>0.96448127162177388</v>
      </c>
      <c r="F66">
        <v>7473.4645957341263</v>
      </c>
      <c r="G66">
        <v>7631.54</v>
      </c>
      <c r="H66">
        <v>8450.8011026195472</v>
      </c>
      <c r="I66">
        <f t="shared" si="1"/>
        <v>7208.0166367139564</v>
      </c>
      <c r="J66">
        <f t="shared" si="2"/>
        <v>7360.4774036324325</v>
      </c>
      <c r="K66">
        <f t="shared" si="3"/>
        <v>8150.6393936771901</v>
      </c>
      <c r="L66">
        <f t="shared" si="4"/>
        <v>484.73229219433108</v>
      </c>
      <c r="M66">
        <f t="shared" si="5"/>
        <v>30442.36437831476</v>
      </c>
      <c r="N66">
        <f t="shared" si="6"/>
        <v>930529.15983389702</v>
      </c>
      <c r="O66">
        <f t="shared" si="7"/>
        <v>22.016636713956359</v>
      </c>
      <c r="P66">
        <f t="shared" si="8"/>
        <v>174.47740363243247</v>
      </c>
      <c r="Q66">
        <f t="shared" si="9"/>
        <v>964.63939367719013</v>
      </c>
      <c r="R66">
        <f t="shared" si="10"/>
        <v>0.30638236451372614</v>
      </c>
      <c r="S66">
        <f t="shared" si="11"/>
        <v>2.4280184195996726</v>
      </c>
      <c r="T66">
        <f t="shared" si="12"/>
        <v>13.423871328655581</v>
      </c>
    </row>
    <row r="67" spans="1:20" x14ac:dyDescent="0.25">
      <c r="A67">
        <f t="shared" si="0"/>
        <v>66</v>
      </c>
      <c r="C67" t="s">
        <v>3</v>
      </c>
      <c r="D67" s="1">
        <v>7164.5</v>
      </c>
    </row>
    <row r="68" spans="1:20" x14ac:dyDescent="0.25">
      <c r="A68">
        <f t="shared" ref="A68" si="13">A67+1</f>
        <v>67</v>
      </c>
      <c r="C68" t="s">
        <v>4</v>
      </c>
      <c r="D68" s="1">
        <v>7370</v>
      </c>
    </row>
    <row r="70" spans="1:20" ht="17.25" customHeight="1" x14ac:dyDescent="0.25"/>
    <row r="71" spans="1:20" ht="24" customHeight="1" x14ac:dyDescent="0.25">
      <c r="F71" s="19" t="s">
        <v>73</v>
      </c>
      <c r="G71" s="19" t="s">
        <v>70</v>
      </c>
      <c r="H71" s="19" t="s">
        <v>71</v>
      </c>
      <c r="I71" s="19" t="s">
        <v>72</v>
      </c>
    </row>
    <row r="72" spans="1:20" ht="21.75" customHeight="1" x14ac:dyDescent="0.25">
      <c r="F72" s="19" t="s">
        <v>67</v>
      </c>
      <c r="G72" s="19">
        <f>SQRT(AVERAGE(L4:L66))</f>
        <v>232.25230809648207</v>
      </c>
      <c r="H72" s="19">
        <f>SQRT(AVERAGE(M4:M66))</f>
        <v>217.20176076450966</v>
      </c>
      <c r="I72" s="19">
        <f>SQRT(AVERAGE(N4:N66))</f>
        <v>347.25706208010234</v>
      </c>
    </row>
    <row r="73" spans="1:20" ht="25.5" customHeight="1" x14ac:dyDescent="0.25">
      <c r="F73" s="19" t="s">
        <v>68</v>
      </c>
      <c r="G73" s="19">
        <f>AVERAGE(O4:O66)</f>
        <v>195.33072478015958</v>
      </c>
      <c r="H73" s="19">
        <f>AVERAGE(P4:P66)</f>
        <v>178.82440565585335</v>
      </c>
      <c r="I73" s="19">
        <f>AVERAGE(Q4:Q66)</f>
        <v>251.00402314828696</v>
      </c>
    </row>
    <row r="74" spans="1:20" ht="25.5" customHeight="1" x14ac:dyDescent="0.25">
      <c r="F74" s="19" t="s">
        <v>69</v>
      </c>
      <c r="G74" s="19">
        <f>AVERAGE(R4:R66)</f>
        <v>4.5360269848376058</v>
      </c>
      <c r="H74" s="19">
        <f>AVERAGE(S4:S66)</f>
        <v>4.0283088661772242</v>
      </c>
      <c r="I74" s="19">
        <f>AVERAGE(T4:T66)</f>
        <v>6.1703959054399462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360C-3D41-42F3-8922-B28FB6D0AE7A}">
  <dimension ref="A1:V69"/>
  <sheetViews>
    <sheetView workbookViewId="0">
      <selection activeCell="K3" sqref="K3:N3"/>
    </sheetView>
  </sheetViews>
  <sheetFormatPr defaultRowHeight="15" x14ac:dyDescent="0.25"/>
  <cols>
    <col min="4" max="4" width="17.28515625" customWidth="1"/>
    <col min="8" max="8" width="12.7109375" customWidth="1"/>
    <col min="9" max="9" width="14.140625" customWidth="1"/>
  </cols>
  <sheetData>
    <row r="1" spans="1:22" x14ac:dyDescent="0.25">
      <c r="A1" t="s">
        <v>17</v>
      </c>
      <c r="B1" t="s">
        <v>0</v>
      </c>
      <c r="C1" t="s">
        <v>1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</row>
    <row r="2" spans="1:22" ht="15.75" x14ac:dyDescent="0.25">
      <c r="A2">
        <v>1</v>
      </c>
      <c r="B2" s="1">
        <v>1979</v>
      </c>
      <c r="C2" s="1" t="s">
        <v>2</v>
      </c>
      <c r="D2" s="1">
        <v>1549.5</v>
      </c>
      <c r="K2" s="23" t="s">
        <v>103</v>
      </c>
      <c r="L2" s="23"/>
      <c r="M2" s="23"/>
      <c r="N2" s="23"/>
      <c r="O2" s="3"/>
      <c r="P2" s="3"/>
      <c r="Q2" s="3"/>
      <c r="R2" s="21"/>
      <c r="S2" s="21"/>
      <c r="T2" s="21"/>
      <c r="U2" s="22"/>
      <c r="V2" s="22"/>
    </row>
    <row r="3" spans="1:22" ht="15.75" x14ac:dyDescent="0.25">
      <c r="A3">
        <f>A2+1</f>
        <v>2</v>
      </c>
      <c r="C3" t="s">
        <v>3</v>
      </c>
      <c r="D3" s="1">
        <v>1746.5</v>
      </c>
      <c r="E3">
        <f>D3-D2</f>
        <v>197</v>
      </c>
      <c r="K3" s="23" t="s">
        <v>81</v>
      </c>
      <c r="L3" s="23"/>
      <c r="M3" s="23"/>
      <c r="N3" s="23"/>
    </row>
    <row r="4" spans="1:22" x14ac:dyDescent="0.25">
      <c r="A4">
        <f t="shared" ref="A4:A67" si="0">A3+1</f>
        <v>3</v>
      </c>
      <c r="B4" s="1"/>
      <c r="C4" t="s">
        <v>4</v>
      </c>
      <c r="D4" s="1">
        <v>1869.5</v>
      </c>
      <c r="E4">
        <f t="shared" ref="E4:E67" si="1">D4-D3</f>
        <v>123</v>
      </c>
      <c r="F4">
        <f>D4-2*D3+D2</f>
        <v>-74</v>
      </c>
    </row>
    <row r="5" spans="1:22" x14ac:dyDescent="0.25">
      <c r="A5">
        <f t="shared" si="0"/>
        <v>4</v>
      </c>
      <c r="C5" t="s">
        <v>5</v>
      </c>
      <c r="D5" s="1">
        <v>1784</v>
      </c>
      <c r="E5">
        <f t="shared" si="1"/>
        <v>-85.5</v>
      </c>
      <c r="F5">
        <f t="shared" ref="F5:F67" si="2">D5-2*D4+D3</f>
        <v>-208.5</v>
      </c>
    </row>
    <row r="6" spans="1:22" x14ac:dyDescent="0.25">
      <c r="A6">
        <f t="shared" si="0"/>
        <v>5</v>
      </c>
      <c r="B6" s="2">
        <v>1980</v>
      </c>
      <c r="C6" s="1" t="s">
        <v>2</v>
      </c>
      <c r="D6" s="1">
        <v>1795</v>
      </c>
      <c r="E6">
        <f t="shared" si="1"/>
        <v>11</v>
      </c>
      <c r="F6">
        <f t="shared" si="2"/>
        <v>96.5</v>
      </c>
      <c r="G6">
        <f>D6-D2</f>
        <v>245.5</v>
      </c>
    </row>
    <row r="7" spans="1:22" x14ac:dyDescent="0.25">
      <c r="A7">
        <f t="shared" si="0"/>
        <v>6</v>
      </c>
      <c r="B7" s="1"/>
      <c r="C7" t="s">
        <v>3</v>
      </c>
      <c r="D7" s="1">
        <v>1942.5</v>
      </c>
      <c r="E7">
        <f t="shared" si="1"/>
        <v>147.5</v>
      </c>
      <c r="F7">
        <f t="shared" si="2"/>
        <v>136.5</v>
      </c>
      <c r="G7">
        <f t="shared" ref="G7:G67" si="3">D7-D3</f>
        <v>196</v>
      </c>
      <c r="H7">
        <f>D7-D3-D6+D2</f>
        <v>-49.5</v>
      </c>
    </row>
    <row r="8" spans="1:22" x14ac:dyDescent="0.25">
      <c r="A8">
        <f t="shared" si="0"/>
        <v>7</v>
      </c>
      <c r="C8" t="s">
        <v>4</v>
      </c>
      <c r="D8" s="1">
        <v>2100</v>
      </c>
      <c r="E8">
        <f t="shared" si="1"/>
        <v>157.5</v>
      </c>
      <c r="F8">
        <f t="shared" si="2"/>
        <v>10</v>
      </c>
      <c r="G8">
        <f t="shared" si="3"/>
        <v>230.5</v>
      </c>
      <c r="H8">
        <f t="shared" ref="H8:H68" si="4">D8-D4-D7+D3</f>
        <v>34.5</v>
      </c>
      <c r="I8">
        <f>D8-D4-D6+D2</f>
        <v>-15</v>
      </c>
    </row>
    <row r="9" spans="1:22" x14ac:dyDescent="0.25">
      <c r="A9">
        <f t="shared" si="0"/>
        <v>8</v>
      </c>
      <c r="B9" s="1"/>
      <c r="C9" t="s">
        <v>5</v>
      </c>
      <c r="D9" s="1">
        <v>2072.5</v>
      </c>
      <c r="E9">
        <f t="shared" si="1"/>
        <v>-27.5</v>
      </c>
      <c r="F9">
        <f t="shared" si="2"/>
        <v>-185</v>
      </c>
      <c r="G9">
        <f t="shared" si="3"/>
        <v>288.5</v>
      </c>
      <c r="H9">
        <f t="shared" si="4"/>
        <v>58</v>
      </c>
      <c r="I9">
        <f t="shared" ref="I9:I68" si="5">D9-D5-D7+D3</f>
        <v>92.5</v>
      </c>
    </row>
    <row r="10" spans="1:22" x14ac:dyDescent="0.25">
      <c r="A10">
        <f t="shared" si="0"/>
        <v>9</v>
      </c>
      <c r="B10">
        <v>1981</v>
      </c>
      <c r="C10" s="1" t="s">
        <v>2</v>
      </c>
      <c r="D10" s="1">
        <v>2075</v>
      </c>
      <c r="E10">
        <f t="shared" si="1"/>
        <v>2.5</v>
      </c>
      <c r="F10">
        <f t="shared" si="2"/>
        <v>30</v>
      </c>
      <c r="G10">
        <f t="shared" si="3"/>
        <v>280</v>
      </c>
      <c r="H10">
        <f t="shared" si="4"/>
        <v>-8.5</v>
      </c>
      <c r="I10">
        <f t="shared" si="5"/>
        <v>49.5</v>
      </c>
    </row>
    <row r="11" spans="1:22" x14ac:dyDescent="0.25">
      <c r="A11">
        <f t="shared" si="0"/>
        <v>10</v>
      </c>
      <c r="B11" s="2"/>
      <c r="C11" t="s">
        <v>3</v>
      </c>
      <c r="D11" s="1">
        <v>2278</v>
      </c>
      <c r="E11">
        <f t="shared" si="1"/>
        <v>203</v>
      </c>
      <c r="F11">
        <f t="shared" si="2"/>
        <v>200.5</v>
      </c>
      <c r="G11">
        <f t="shared" si="3"/>
        <v>335.5</v>
      </c>
      <c r="H11">
        <f t="shared" si="4"/>
        <v>55.5</v>
      </c>
      <c r="I11">
        <f t="shared" si="5"/>
        <v>47</v>
      </c>
    </row>
    <row r="12" spans="1:22" x14ac:dyDescent="0.25">
      <c r="A12">
        <f t="shared" si="0"/>
        <v>11</v>
      </c>
      <c r="B12" s="1"/>
      <c r="C12" t="s">
        <v>4</v>
      </c>
      <c r="D12" s="1">
        <v>2451</v>
      </c>
      <c r="E12">
        <f t="shared" si="1"/>
        <v>173</v>
      </c>
      <c r="F12">
        <f t="shared" si="2"/>
        <v>-30</v>
      </c>
      <c r="G12">
        <f t="shared" si="3"/>
        <v>351</v>
      </c>
      <c r="H12">
        <f t="shared" si="4"/>
        <v>15.5</v>
      </c>
      <c r="I12">
        <f t="shared" si="5"/>
        <v>71</v>
      </c>
    </row>
    <row r="13" spans="1:22" x14ac:dyDescent="0.25">
      <c r="A13">
        <f t="shared" si="0"/>
        <v>12</v>
      </c>
      <c r="C13" t="s">
        <v>5</v>
      </c>
      <c r="D13" s="1">
        <v>2290.5</v>
      </c>
      <c r="E13">
        <f t="shared" si="1"/>
        <v>-160.5</v>
      </c>
      <c r="F13">
        <f t="shared" si="2"/>
        <v>-333.5</v>
      </c>
      <c r="G13">
        <f t="shared" si="3"/>
        <v>218</v>
      </c>
      <c r="H13">
        <f t="shared" si="4"/>
        <v>-133</v>
      </c>
      <c r="I13">
        <f t="shared" si="5"/>
        <v>-117.5</v>
      </c>
    </row>
    <row r="14" spans="1:22" x14ac:dyDescent="0.25">
      <c r="A14">
        <f t="shared" si="0"/>
        <v>13</v>
      </c>
      <c r="B14" s="1">
        <v>1982</v>
      </c>
      <c r="C14" s="1" t="s">
        <v>2</v>
      </c>
      <c r="D14" s="1">
        <v>2388</v>
      </c>
      <c r="E14">
        <f t="shared" si="1"/>
        <v>97.5</v>
      </c>
      <c r="F14">
        <f t="shared" si="2"/>
        <v>258</v>
      </c>
      <c r="G14">
        <f t="shared" si="3"/>
        <v>313</v>
      </c>
      <c r="H14">
        <f>D14-D10-D13+D9</f>
        <v>95</v>
      </c>
      <c r="I14">
        <f t="shared" si="5"/>
        <v>-38</v>
      </c>
    </row>
    <row r="15" spans="1:22" x14ac:dyDescent="0.25">
      <c r="A15">
        <f t="shared" si="0"/>
        <v>14</v>
      </c>
      <c r="C15" t="s">
        <v>3</v>
      </c>
      <c r="D15" s="1">
        <v>2574.5</v>
      </c>
      <c r="E15">
        <f t="shared" si="1"/>
        <v>186.5</v>
      </c>
      <c r="F15">
        <f t="shared" si="2"/>
        <v>89</v>
      </c>
      <c r="G15">
        <f t="shared" si="3"/>
        <v>296.5</v>
      </c>
      <c r="H15">
        <f t="shared" si="4"/>
        <v>-16.5</v>
      </c>
      <c r="I15">
        <f t="shared" si="5"/>
        <v>78.5</v>
      </c>
    </row>
    <row r="16" spans="1:22" x14ac:dyDescent="0.25">
      <c r="A16">
        <f t="shared" si="0"/>
        <v>15</v>
      </c>
      <c r="B16" s="2"/>
      <c r="C16" t="s">
        <v>4</v>
      </c>
      <c r="D16" s="1">
        <v>2939.5</v>
      </c>
      <c r="E16">
        <f t="shared" si="1"/>
        <v>365</v>
      </c>
      <c r="F16">
        <f t="shared" si="2"/>
        <v>178.5</v>
      </c>
      <c r="G16">
        <f t="shared" si="3"/>
        <v>488.5</v>
      </c>
      <c r="H16">
        <f t="shared" si="4"/>
        <v>192</v>
      </c>
      <c r="I16">
        <f t="shared" si="5"/>
        <v>175.5</v>
      </c>
    </row>
    <row r="17" spans="1:9" x14ac:dyDescent="0.25">
      <c r="A17">
        <f t="shared" si="0"/>
        <v>16</v>
      </c>
      <c r="B17" s="1"/>
      <c r="C17" t="s">
        <v>5</v>
      </c>
      <c r="D17" s="1">
        <v>2924</v>
      </c>
      <c r="E17">
        <f t="shared" si="1"/>
        <v>-15.5</v>
      </c>
      <c r="F17">
        <f t="shared" si="2"/>
        <v>-380.5</v>
      </c>
      <c r="G17">
        <f t="shared" si="3"/>
        <v>633.5</v>
      </c>
      <c r="H17">
        <f t="shared" si="4"/>
        <v>145</v>
      </c>
      <c r="I17">
        <f t="shared" si="5"/>
        <v>337</v>
      </c>
    </row>
    <row r="18" spans="1:9" x14ac:dyDescent="0.25">
      <c r="A18">
        <f t="shared" si="0"/>
        <v>17</v>
      </c>
      <c r="B18">
        <v>1983</v>
      </c>
      <c r="C18" s="1" t="s">
        <v>2</v>
      </c>
      <c r="D18" s="1">
        <v>3087.5</v>
      </c>
      <c r="E18">
        <f t="shared" si="1"/>
        <v>163.5</v>
      </c>
      <c r="F18">
        <f t="shared" si="2"/>
        <v>179</v>
      </c>
      <c r="G18">
        <f t="shared" si="3"/>
        <v>699.5</v>
      </c>
      <c r="H18">
        <f t="shared" si="4"/>
        <v>66</v>
      </c>
      <c r="I18">
        <f t="shared" si="5"/>
        <v>211</v>
      </c>
    </row>
    <row r="19" spans="1:9" x14ac:dyDescent="0.25">
      <c r="A19">
        <f t="shared" si="0"/>
        <v>18</v>
      </c>
      <c r="B19" s="1"/>
      <c r="C19" t="s">
        <v>3</v>
      </c>
      <c r="D19" s="1">
        <v>3259.5</v>
      </c>
      <c r="E19">
        <f t="shared" si="1"/>
        <v>172</v>
      </c>
      <c r="F19">
        <f t="shared" si="2"/>
        <v>8.5</v>
      </c>
      <c r="G19">
        <f t="shared" si="3"/>
        <v>685</v>
      </c>
      <c r="H19">
        <f t="shared" si="4"/>
        <v>-14.5</v>
      </c>
      <c r="I19">
        <f t="shared" si="5"/>
        <v>51.5</v>
      </c>
    </row>
    <row r="20" spans="1:9" x14ac:dyDescent="0.25">
      <c r="A20">
        <f t="shared" si="0"/>
        <v>19</v>
      </c>
      <c r="C20" t="s">
        <v>4</v>
      </c>
      <c r="D20" s="1">
        <v>3474.5</v>
      </c>
      <c r="E20">
        <f t="shared" si="1"/>
        <v>215</v>
      </c>
      <c r="F20">
        <f t="shared" si="2"/>
        <v>43</v>
      </c>
      <c r="G20">
        <f t="shared" si="3"/>
        <v>535</v>
      </c>
      <c r="H20">
        <f t="shared" si="4"/>
        <v>-150</v>
      </c>
      <c r="I20">
        <f t="shared" si="5"/>
        <v>-164.5</v>
      </c>
    </row>
    <row r="21" spans="1:9" x14ac:dyDescent="0.25">
      <c r="A21">
        <f t="shared" si="0"/>
        <v>20</v>
      </c>
      <c r="B21" s="2"/>
      <c r="C21" t="s">
        <v>5</v>
      </c>
      <c r="D21" s="1">
        <v>3376</v>
      </c>
      <c r="E21">
        <f t="shared" si="1"/>
        <v>-98.5</v>
      </c>
      <c r="F21">
        <f t="shared" si="2"/>
        <v>-313.5</v>
      </c>
      <c r="G21">
        <f t="shared" si="3"/>
        <v>452</v>
      </c>
      <c r="H21">
        <f t="shared" si="4"/>
        <v>-83</v>
      </c>
      <c r="I21">
        <f t="shared" si="5"/>
        <v>-233</v>
      </c>
    </row>
    <row r="22" spans="1:9" x14ac:dyDescent="0.25">
      <c r="A22">
        <f t="shared" si="0"/>
        <v>21</v>
      </c>
      <c r="B22" s="1">
        <v>1984</v>
      </c>
      <c r="C22" s="1" t="s">
        <v>2</v>
      </c>
      <c r="D22" s="1">
        <v>3496</v>
      </c>
      <c r="E22">
        <f t="shared" si="1"/>
        <v>120</v>
      </c>
      <c r="F22">
        <f t="shared" si="2"/>
        <v>218.5</v>
      </c>
      <c r="G22">
        <f t="shared" si="3"/>
        <v>408.5</v>
      </c>
      <c r="H22">
        <f t="shared" si="4"/>
        <v>-43.5</v>
      </c>
      <c r="I22">
        <f t="shared" si="5"/>
        <v>-126.5</v>
      </c>
    </row>
    <row r="23" spans="1:9" x14ac:dyDescent="0.25">
      <c r="A23">
        <f t="shared" si="0"/>
        <v>22</v>
      </c>
      <c r="C23" t="s">
        <v>3</v>
      </c>
      <c r="D23" s="1">
        <v>3771.5</v>
      </c>
      <c r="E23">
        <f t="shared" si="1"/>
        <v>275.5</v>
      </c>
      <c r="F23">
        <f t="shared" si="2"/>
        <v>155.5</v>
      </c>
      <c r="G23">
        <f t="shared" si="3"/>
        <v>512</v>
      </c>
      <c r="H23">
        <f t="shared" si="4"/>
        <v>103.5</v>
      </c>
      <c r="I23">
        <f t="shared" si="5"/>
        <v>60</v>
      </c>
    </row>
    <row r="24" spans="1:9" x14ac:dyDescent="0.25">
      <c r="A24">
        <f t="shared" si="0"/>
        <v>23</v>
      </c>
      <c r="B24" s="1"/>
      <c r="C24" t="s">
        <v>4</v>
      </c>
      <c r="D24" s="1">
        <v>3743</v>
      </c>
      <c r="E24">
        <f t="shared" si="1"/>
        <v>-28.5</v>
      </c>
      <c r="F24">
        <f t="shared" si="2"/>
        <v>-304</v>
      </c>
      <c r="G24">
        <f t="shared" si="3"/>
        <v>268.5</v>
      </c>
      <c r="H24">
        <f t="shared" si="4"/>
        <v>-243.5</v>
      </c>
      <c r="I24">
        <f t="shared" si="5"/>
        <v>-140</v>
      </c>
    </row>
    <row r="25" spans="1:9" x14ac:dyDescent="0.25">
      <c r="A25">
        <f t="shared" si="0"/>
        <v>24</v>
      </c>
      <c r="C25" t="s">
        <v>5</v>
      </c>
      <c r="D25" s="1">
        <v>3474.5</v>
      </c>
      <c r="E25">
        <f t="shared" si="1"/>
        <v>-268.5</v>
      </c>
      <c r="F25">
        <f t="shared" si="2"/>
        <v>-240</v>
      </c>
      <c r="G25">
        <f t="shared" si="3"/>
        <v>98.5</v>
      </c>
      <c r="H25">
        <f t="shared" si="4"/>
        <v>-170</v>
      </c>
      <c r="I25">
        <f t="shared" si="5"/>
        <v>-413.5</v>
      </c>
    </row>
    <row r="26" spans="1:9" x14ac:dyDescent="0.25">
      <c r="A26">
        <f t="shared" si="0"/>
        <v>25</v>
      </c>
      <c r="B26" s="2">
        <v>1985</v>
      </c>
      <c r="C26" s="1" t="s">
        <v>2</v>
      </c>
      <c r="D26" s="1">
        <v>3405</v>
      </c>
      <c r="E26">
        <f t="shared" si="1"/>
        <v>-69.5</v>
      </c>
      <c r="F26">
        <f t="shared" si="2"/>
        <v>199</v>
      </c>
      <c r="G26">
        <f t="shared" si="3"/>
        <v>-91</v>
      </c>
      <c r="H26">
        <f t="shared" si="4"/>
        <v>-189.5</v>
      </c>
      <c r="I26">
        <f t="shared" si="5"/>
        <v>-359.5</v>
      </c>
    </row>
    <row r="27" spans="1:9" x14ac:dyDescent="0.25">
      <c r="A27">
        <f t="shared" si="0"/>
        <v>26</v>
      </c>
      <c r="B27" s="1"/>
      <c r="C27" t="s">
        <v>3</v>
      </c>
      <c r="D27" s="1">
        <v>3684.5</v>
      </c>
      <c r="E27">
        <f t="shared" si="1"/>
        <v>279.5</v>
      </c>
      <c r="F27">
        <f t="shared" si="2"/>
        <v>349</v>
      </c>
      <c r="G27">
        <f t="shared" si="3"/>
        <v>-87</v>
      </c>
      <c r="H27">
        <f t="shared" si="4"/>
        <v>4</v>
      </c>
      <c r="I27">
        <f t="shared" si="5"/>
        <v>-185.5</v>
      </c>
    </row>
    <row r="28" spans="1:9" x14ac:dyDescent="0.25">
      <c r="A28">
        <f t="shared" si="0"/>
        <v>27</v>
      </c>
      <c r="C28" t="s">
        <v>4</v>
      </c>
      <c r="D28" s="1">
        <v>3804</v>
      </c>
      <c r="E28">
        <f t="shared" si="1"/>
        <v>119.5</v>
      </c>
      <c r="F28">
        <f t="shared" si="2"/>
        <v>-160</v>
      </c>
      <c r="G28">
        <f t="shared" si="3"/>
        <v>61</v>
      </c>
      <c r="H28">
        <f t="shared" si="4"/>
        <v>148</v>
      </c>
      <c r="I28">
        <f t="shared" si="5"/>
        <v>152</v>
      </c>
    </row>
    <row r="29" spans="1:9" x14ac:dyDescent="0.25">
      <c r="A29">
        <f t="shared" si="0"/>
        <v>28</v>
      </c>
      <c r="B29" s="1"/>
      <c r="C29" t="s">
        <v>5</v>
      </c>
      <c r="D29" s="1">
        <v>3470.5</v>
      </c>
      <c r="E29">
        <f t="shared" si="1"/>
        <v>-333.5</v>
      </c>
      <c r="F29">
        <f t="shared" si="2"/>
        <v>-453</v>
      </c>
      <c r="G29">
        <f t="shared" si="3"/>
        <v>-4</v>
      </c>
      <c r="H29">
        <f t="shared" si="4"/>
        <v>-65</v>
      </c>
      <c r="I29">
        <f t="shared" si="5"/>
        <v>83</v>
      </c>
    </row>
    <row r="30" spans="1:9" x14ac:dyDescent="0.25">
      <c r="A30">
        <f t="shared" si="0"/>
        <v>29</v>
      </c>
      <c r="B30">
        <v>1986</v>
      </c>
      <c r="C30" s="1" t="s">
        <v>2</v>
      </c>
      <c r="D30" s="1">
        <v>3453.5</v>
      </c>
      <c r="E30">
        <f t="shared" si="1"/>
        <v>-17</v>
      </c>
      <c r="F30">
        <f t="shared" si="2"/>
        <v>316.5</v>
      </c>
      <c r="G30">
        <f t="shared" si="3"/>
        <v>48.5</v>
      </c>
      <c r="H30">
        <f t="shared" si="4"/>
        <v>52.5</v>
      </c>
      <c r="I30">
        <f t="shared" si="5"/>
        <v>-12.5</v>
      </c>
    </row>
    <row r="31" spans="1:9" x14ac:dyDescent="0.25">
      <c r="A31">
        <f t="shared" si="0"/>
        <v>30</v>
      </c>
      <c r="B31" s="2"/>
      <c r="C31" t="s">
        <v>3</v>
      </c>
      <c r="D31" s="1">
        <v>3842</v>
      </c>
      <c r="E31">
        <f t="shared" si="1"/>
        <v>388.5</v>
      </c>
      <c r="F31">
        <f t="shared" si="2"/>
        <v>405.5</v>
      </c>
      <c r="G31">
        <f t="shared" si="3"/>
        <v>157.5</v>
      </c>
      <c r="H31">
        <f t="shared" si="4"/>
        <v>109</v>
      </c>
      <c r="I31">
        <f t="shared" si="5"/>
        <v>161.5</v>
      </c>
    </row>
    <row r="32" spans="1:9" x14ac:dyDescent="0.25">
      <c r="A32">
        <f t="shared" si="0"/>
        <v>31</v>
      </c>
      <c r="B32" s="1"/>
      <c r="C32" t="s">
        <v>4</v>
      </c>
      <c r="D32" s="1">
        <v>4156.5</v>
      </c>
      <c r="E32">
        <f t="shared" si="1"/>
        <v>314.5</v>
      </c>
      <c r="F32">
        <f t="shared" si="2"/>
        <v>-74</v>
      </c>
      <c r="G32">
        <f t="shared" si="3"/>
        <v>352.5</v>
      </c>
      <c r="H32">
        <f t="shared" si="4"/>
        <v>195</v>
      </c>
      <c r="I32">
        <f t="shared" si="5"/>
        <v>304</v>
      </c>
    </row>
    <row r="33" spans="1:9" x14ac:dyDescent="0.25">
      <c r="A33">
        <f t="shared" si="0"/>
        <v>32</v>
      </c>
      <c r="C33" t="s">
        <v>5</v>
      </c>
      <c r="D33" s="1">
        <v>4055</v>
      </c>
      <c r="E33">
        <f t="shared" si="1"/>
        <v>-101.5</v>
      </c>
      <c r="F33">
        <f t="shared" si="2"/>
        <v>-416</v>
      </c>
      <c r="G33">
        <f t="shared" si="3"/>
        <v>584.5</v>
      </c>
      <c r="H33">
        <f t="shared" si="4"/>
        <v>232</v>
      </c>
      <c r="I33">
        <f t="shared" si="5"/>
        <v>427</v>
      </c>
    </row>
    <row r="34" spans="1:9" x14ac:dyDescent="0.25">
      <c r="A34">
        <f t="shared" si="0"/>
        <v>33</v>
      </c>
      <c r="B34" s="1">
        <v>1987</v>
      </c>
      <c r="C34" s="1" t="s">
        <v>2</v>
      </c>
      <c r="D34" s="1">
        <v>4133.5</v>
      </c>
      <c r="E34">
        <f t="shared" si="1"/>
        <v>78.5</v>
      </c>
      <c r="F34">
        <f t="shared" si="2"/>
        <v>180</v>
      </c>
      <c r="G34">
        <f t="shared" si="3"/>
        <v>680</v>
      </c>
      <c r="H34">
        <f t="shared" si="4"/>
        <v>95.5</v>
      </c>
      <c r="I34">
        <f t="shared" si="5"/>
        <v>327.5</v>
      </c>
    </row>
    <row r="35" spans="1:9" x14ac:dyDescent="0.25">
      <c r="A35">
        <f t="shared" si="0"/>
        <v>34</v>
      </c>
      <c r="C35" t="s">
        <v>3</v>
      </c>
      <c r="D35" s="1">
        <v>4552</v>
      </c>
      <c r="E35">
        <f t="shared" si="1"/>
        <v>418.5</v>
      </c>
      <c r="F35">
        <f t="shared" si="2"/>
        <v>340</v>
      </c>
      <c r="G35">
        <f t="shared" si="3"/>
        <v>710</v>
      </c>
      <c r="H35">
        <f t="shared" si="4"/>
        <v>30</v>
      </c>
      <c r="I35">
        <f t="shared" si="5"/>
        <v>125.5</v>
      </c>
    </row>
    <row r="36" spans="1:9" x14ac:dyDescent="0.25">
      <c r="A36">
        <f t="shared" si="0"/>
        <v>35</v>
      </c>
      <c r="B36" s="2"/>
      <c r="C36" t="s">
        <v>4</v>
      </c>
      <c r="D36" s="1">
        <v>4588</v>
      </c>
      <c r="E36">
        <f t="shared" si="1"/>
        <v>36</v>
      </c>
      <c r="F36">
        <f t="shared" si="2"/>
        <v>-382.5</v>
      </c>
      <c r="G36">
        <f t="shared" si="3"/>
        <v>431.5</v>
      </c>
      <c r="H36">
        <f t="shared" si="4"/>
        <v>-278.5</v>
      </c>
      <c r="I36">
        <f t="shared" si="5"/>
        <v>-248.5</v>
      </c>
    </row>
    <row r="37" spans="1:9" x14ac:dyDescent="0.25">
      <c r="A37">
        <f t="shared" si="0"/>
        <v>36</v>
      </c>
      <c r="B37" s="1"/>
      <c r="C37" t="s">
        <v>5</v>
      </c>
      <c r="D37" s="1">
        <v>4423.5</v>
      </c>
      <c r="E37">
        <f t="shared" si="1"/>
        <v>-164.5</v>
      </c>
      <c r="F37">
        <f t="shared" si="2"/>
        <v>-200.5</v>
      </c>
      <c r="G37">
        <f t="shared" si="3"/>
        <v>368.5</v>
      </c>
      <c r="H37">
        <f t="shared" si="4"/>
        <v>-63</v>
      </c>
      <c r="I37">
        <f t="shared" si="5"/>
        <v>-341.5</v>
      </c>
    </row>
    <row r="38" spans="1:9" x14ac:dyDescent="0.25">
      <c r="A38">
        <f t="shared" si="0"/>
        <v>37</v>
      </c>
      <c r="B38">
        <v>1988</v>
      </c>
      <c r="C38" s="1" t="s">
        <v>2</v>
      </c>
      <c r="D38" s="1">
        <v>4462.5</v>
      </c>
      <c r="E38">
        <f t="shared" si="1"/>
        <v>39</v>
      </c>
      <c r="F38">
        <f t="shared" si="2"/>
        <v>203.5</v>
      </c>
      <c r="G38">
        <f t="shared" si="3"/>
        <v>329</v>
      </c>
      <c r="H38">
        <f t="shared" si="4"/>
        <v>-39.5</v>
      </c>
      <c r="I38">
        <f t="shared" si="5"/>
        <v>-102.5</v>
      </c>
    </row>
    <row r="39" spans="1:9" x14ac:dyDescent="0.25">
      <c r="A39">
        <f t="shared" si="0"/>
        <v>38</v>
      </c>
      <c r="B39" s="1"/>
      <c r="C39" t="s">
        <v>3</v>
      </c>
      <c r="D39" s="1">
        <v>4846</v>
      </c>
      <c r="E39">
        <f t="shared" si="1"/>
        <v>383.5</v>
      </c>
      <c r="F39">
        <f t="shared" si="2"/>
        <v>344.5</v>
      </c>
      <c r="G39">
        <f t="shared" si="3"/>
        <v>294</v>
      </c>
      <c r="H39">
        <f t="shared" si="4"/>
        <v>-35</v>
      </c>
      <c r="I39">
        <f t="shared" si="5"/>
        <v>-74.5</v>
      </c>
    </row>
    <row r="40" spans="1:9" x14ac:dyDescent="0.25">
      <c r="A40">
        <f t="shared" si="0"/>
        <v>39</v>
      </c>
      <c r="C40" t="s">
        <v>4</v>
      </c>
      <c r="D40" s="1">
        <v>4869.5</v>
      </c>
      <c r="E40">
        <f t="shared" si="1"/>
        <v>23.5</v>
      </c>
      <c r="F40">
        <f t="shared" si="2"/>
        <v>-360</v>
      </c>
      <c r="G40">
        <f t="shared" si="3"/>
        <v>281.5</v>
      </c>
      <c r="H40">
        <f t="shared" si="4"/>
        <v>-12.5</v>
      </c>
      <c r="I40">
        <f t="shared" si="5"/>
        <v>-47.5</v>
      </c>
    </row>
    <row r="41" spans="1:9" x14ac:dyDescent="0.25">
      <c r="A41">
        <f t="shared" si="0"/>
        <v>40</v>
      </c>
      <c r="B41" s="2"/>
      <c r="C41" t="s">
        <v>5</v>
      </c>
      <c r="D41" s="1">
        <v>4637</v>
      </c>
      <c r="E41">
        <f t="shared" si="1"/>
        <v>-232.5</v>
      </c>
      <c r="F41">
        <f t="shared" si="2"/>
        <v>-256</v>
      </c>
      <c r="G41">
        <f t="shared" si="3"/>
        <v>213.5</v>
      </c>
      <c r="H41">
        <f t="shared" si="4"/>
        <v>-68</v>
      </c>
      <c r="I41">
        <f t="shared" si="5"/>
        <v>-80.5</v>
      </c>
    </row>
    <row r="42" spans="1:9" x14ac:dyDescent="0.25">
      <c r="A42">
        <f t="shared" si="0"/>
        <v>41</v>
      </c>
      <c r="B42" s="1">
        <v>1989</v>
      </c>
      <c r="C42" s="1" t="s">
        <v>2</v>
      </c>
      <c r="D42" s="1">
        <v>4841</v>
      </c>
      <c r="E42">
        <f t="shared" si="1"/>
        <v>204</v>
      </c>
      <c r="F42">
        <f t="shared" si="2"/>
        <v>436.5</v>
      </c>
      <c r="G42">
        <f t="shared" si="3"/>
        <v>378.5</v>
      </c>
      <c r="H42">
        <f t="shared" si="4"/>
        <v>165</v>
      </c>
      <c r="I42">
        <f t="shared" si="5"/>
        <v>97</v>
      </c>
    </row>
    <row r="43" spans="1:9" x14ac:dyDescent="0.25">
      <c r="A43">
        <f t="shared" si="0"/>
        <v>42</v>
      </c>
      <c r="C43" t="s">
        <v>3</v>
      </c>
      <c r="D43" s="1">
        <v>5114.5</v>
      </c>
      <c r="E43">
        <f t="shared" si="1"/>
        <v>273.5</v>
      </c>
      <c r="F43">
        <f t="shared" si="2"/>
        <v>69.5</v>
      </c>
      <c r="G43">
        <f t="shared" si="3"/>
        <v>268.5</v>
      </c>
      <c r="H43">
        <f t="shared" si="4"/>
        <v>-110</v>
      </c>
      <c r="I43">
        <f t="shared" si="5"/>
        <v>55</v>
      </c>
    </row>
    <row r="44" spans="1:9" x14ac:dyDescent="0.25">
      <c r="A44">
        <f t="shared" si="0"/>
        <v>43</v>
      </c>
      <c r="B44" s="1"/>
      <c r="C44" t="s">
        <v>4</v>
      </c>
      <c r="D44" s="1">
        <v>5374.5</v>
      </c>
      <c r="E44">
        <f t="shared" si="1"/>
        <v>260</v>
      </c>
      <c r="F44">
        <f t="shared" si="2"/>
        <v>-13.5</v>
      </c>
      <c r="G44">
        <f t="shared" si="3"/>
        <v>505</v>
      </c>
      <c r="H44">
        <f t="shared" si="4"/>
        <v>236.5</v>
      </c>
      <c r="I44">
        <f t="shared" si="5"/>
        <v>126.5</v>
      </c>
    </row>
    <row r="45" spans="1:9" x14ac:dyDescent="0.25">
      <c r="A45">
        <f t="shared" si="0"/>
        <v>44</v>
      </c>
      <c r="C45" t="s">
        <v>5</v>
      </c>
      <c r="D45" s="1">
        <v>5166.5</v>
      </c>
      <c r="E45">
        <f t="shared" si="1"/>
        <v>-208</v>
      </c>
      <c r="F45">
        <f t="shared" si="2"/>
        <v>-468</v>
      </c>
      <c r="G45">
        <f t="shared" si="3"/>
        <v>529.5</v>
      </c>
      <c r="H45">
        <f t="shared" si="4"/>
        <v>24.5</v>
      </c>
      <c r="I45">
        <f t="shared" si="5"/>
        <v>261</v>
      </c>
    </row>
    <row r="46" spans="1:9" x14ac:dyDescent="0.25">
      <c r="A46">
        <f t="shared" si="0"/>
        <v>45</v>
      </c>
      <c r="B46" s="2">
        <v>1990</v>
      </c>
      <c r="C46" s="1" t="s">
        <v>2</v>
      </c>
      <c r="D46" s="1">
        <v>5236.5</v>
      </c>
      <c r="E46">
        <f t="shared" si="1"/>
        <v>70</v>
      </c>
      <c r="F46">
        <f t="shared" si="2"/>
        <v>278</v>
      </c>
      <c r="G46">
        <f t="shared" si="3"/>
        <v>395.5</v>
      </c>
      <c r="H46">
        <f t="shared" si="4"/>
        <v>-134</v>
      </c>
      <c r="I46">
        <f t="shared" si="5"/>
        <v>-109.5</v>
      </c>
    </row>
    <row r="47" spans="1:9" x14ac:dyDescent="0.25">
      <c r="A47">
        <f t="shared" si="0"/>
        <v>46</v>
      </c>
      <c r="B47" s="1"/>
      <c r="C47" t="s">
        <v>3</v>
      </c>
      <c r="D47" s="1">
        <v>5740.5</v>
      </c>
      <c r="E47">
        <f t="shared" si="1"/>
        <v>504</v>
      </c>
      <c r="F47">
        <f t="shared" si="2"/>
        <v>434</v>
      </c>
      <c r="G47">
        <f t="shared" si="3"/>
        <v>626</v>
      </c>
      <c r="H47">
        <f t="shared" si="4"/>
        <v>230.5</v>
      </c>
      <c r="I47">
        <f t="shared" si="5"/>
        <v>96.5</v>
      </c>
    </row>
    <row r="48" spans="1:9" x14ac:dyDescent="0.25">
      <c r="A48">
        <f t="shared" si="0"/>
        <v>47</v>
      </c>
      <c r="C48" t="s">
        <v>4</v>
      </c>
      <c r="D48" s="1">
        <v>5992</v>
      </c>
      <c r="E48">
        <f t="shared" si="1"/>
        <v>251.5</v>
      </c>
      <c r="F48">
        <f t="shared" si="2"/>
        <v>-252.5</v>
      </c>
      <c r="G48">
        <f t="shared" si="3"/>
        <v>617.5</v>
      </c>
      <c r="H48">
        <f t="shared" si="4"/>
        <v>-8.5</v>
      </c>
      <c r="I48">
        <f t="shared" si="5"/>
        <v>222</v>
      </c>
    </row>
    <row r="49" spans="1:9" x14ac:dyDescent="0.25">
      <c r="A49">
        <f t="shared" si="0"/>
        <v>48</v>
      </c>
      <c r="B49" s="1"/>
      <c r="C49" t="s">
        <v>5</v>
      </c>
      <c r="D49" s="1">
        <v>5842</v>
      </c>
      <c r="E49">
        <f t="shared" si="1"/>
        <v>-150</v>
      </c>
      <c r="F49">
        <f t="shared" si="2"/>
        <v>-401.5</v>
      </c>
      <c r="G49">
        <f t="shared" si="3"/>
        <v>675.5</v>
      </c>
      <c r="H49">
        <f t="shared" si="4"/>
        <v>58</v>
      </c>
      <c r="I49">
        <f t="shared" si="5"/>
        <v>49.5</v>
      </c>
    </row>
    <row r="50" spans="1:9" x14ac:dyDescent="0.25">
      <c r="A50">
        <f t="shared" si="0"/>
        <v>49</v>
      </c>
      <c r="B50">
        <v>1991</v>
      </c>
      <c r="C50" s="1" t="s">
        <v>2</v>
      </c>
      <c r="D50" s="1">
        <v>5844.5</v>
      </c>
      <c r="E50">
        <f t="shared" si="1"/>
        <v>2.5</v>
      </c>
      <c r="F50">
        <f t="shared" si="2"/>
        <v>152.5</v>
      </c>
      <c r="G50">
        <f t="shared" si="3"/>
        <v>608</v>
      </c>
      <c r="H50">
        <f t="shared" si="4"/>
        <v>-67.5</v>
      </c>
      <c r="I50">
        <f t="shared" si="5"/>
        <v>-9.5</v>
      </c>
    </row>
    <row r="51" spans="1:9" x14ac:dyDescent="0.25">
      <c r="A51">
        <f t="shared" si="0"/>
        <v>50</v>
      </c>
      <c r="B51" s="2"/>
      <c r="C51" t="s">
        <v>3</v>
      </c>
      <c r="D51" s="1">
        <v>6384.5</v>
      </c>
      <c r="E51">
        <f t="shared" si="1"/>
        <v>540</v>
      </c>
      <c r="F51">
        <f t="shared" si="2"/>
        <v>537.5</v>
      </c>
      <c r="G51">
        <f t="shared" si="3"/>
        <v>644</v>
      </c>
      <c r="H51">
        <f t="shared" si="4"/>
        <v>36</v>
      </c>
      <c r="I51">
        <f t="shared" si="5"/>
        <v>-31.5</v>
      </c>
    </row>
    <row r="52" spans="1:9" x14ac:dyDescent="0.25">
      <c r="A52">
        <f t="shared" si="0"/>
        <v>51</v>
      </c>
      <c r="B52" s="1"/>
      <c r="C52" t="s">
        <v>4</v>
      </c>
      <c r="D52" s="1">
        <v>6487</v>
      </c>
      <c r="E52">
        <f t="shared" si="1"/>
        <v>102.5</v>
      </c>
      <c r="F52">
        <f t="shared" si="2"/>
        <v>-437.5</v>
      </c>
      <c r="G52">
        <f t="shared" si="3"/>
        <v>495</v>
      </c>
      <c r="H52">
        <f t="shared" si="4"/>
        <v>-149</v>
      </c>
      <c r="I52">
        <f t="shared" si="5"/>
        <v>-113</v>
      </c>
    </row>
    <row r="53" spans="1:9" x14ac:dyDescent="0.25">
      <c r="A53">
        <f t="shared" si="0"/>
        <v>52</v>
      </c>
      <c r="C53" t="s">
        <v>5</v>
      </c>
      <c r="D53" s="1">
        <v>6372</v>
      </c>
      <c r="E53">
        <f t="shared" si="1"/>
        <v>-115</v>
      </c>
      <c r="F53">
        <f t="shared" si="2"/>
        <v>-217.5</v>
      </c>
      <c r="G53">
        <f t="shared" si="3"/>
        <v>530</v>
      </c>
      <c r="H53">
        <f t="shared" si="4"/>
        <v>35</v>
      </c>
      <c r="I53">
        <f t="shared" si="5"/>
        <v>-114</v>
      </c>
    </row>
    <row r="54" spans="1:9" x14ac:dyDescent="0.25">
      <c r="A54">
        <f t="shared" si="0"/>
        <v>53</v>
      </c>
      <c r="B54" s="1">
        <v>1992</v>
      </c>
      <c r="C54" s="1" t="s">
        <v>2</v>
      </c>
      <c r="D54" s="1">
        <v>6583.5</v>
      </c>
      <c r="E54">
        <f t="shared" si="1"/>
        <v>211.5</v>
      </c>
      <c r="F54">
        <f t="shared" si="2"/>
        <v>326.5</v>
      </c>
      <c r="G54">
        <f t="shared" si="3"/>
        <v>739</v>
      </c>
      <c r="H54">
        <f t="shared" si="4"/>
        <v>209</v>
      </c>
      <c r="I54">
        <f t="shared" si="5"/>
        <v>244</v>
      </c>
    </row>
    <row r="55" spans="1:9" x14ac:dyDescent="0.25">
      <c r="A55">
        <f t="shared" si="0"/>
        <v>54</v>
      </c>
      <c r="C55" t="s">
        <v>3</v>
      </c>
      <c r="D55" s="1">
        <v>6990</v>
      </c>
      <c r="E55">
        <f t="shared" si="1"/>
        <v>406.5</v>
      </c>
      <c r="F55">
        <f t="shared" si="2"/>
        <v>195</v>
      </c>
      <c r="G55">
        <f t="shared" si="3"/>
        <v>605.5</v>
      </c>
      <c r="H55">
        <f t="shared" si="4"/>
        <v>-133.5</v>
      </c>
      <c r="I55">
        <f t="shared" si="5"/>
        <v>75.5</v>
      </c>
    </row>
    <row r="56" spans="1:9" x14ac:dyDescent="0.25">
      <c r="A56">
        <f t="shared" si="0"/>
        <v>55</v>
      </c>
      <c r="B56" s="2"/>
      <c r="C56" t="s">
        <v>4</v>
      </c>
      <c r="D56" s="1">
        <v>6874</v>
      </c>
      <c r="E56">
        <f t="shared" si="1"/>
        <v>-116</v>
      </c>
      <c r="F56">
        <f t="shared" si="2"/>
        <v>-522.5</v>
      </c>
      <c r="G56">
        <f t="shared" si="3"/>
        <v>387</v>
      </c>
      <c r="H56">
        <f t="shared" si="4"/>
        <v>-218.5</v>
      </c>
      <c r="I56">
        <f t="shared" si="5"/>
        <v>-352</v>
      </c>
    </row>
    <row r="57" spans="1:9" x14ac:dyDescent="0.25">
      <c r="A57">
        <f t="shared" si="0"/>
        <v>56</v>
      </c>
      <c r="B57" s="1"/>
      <c r="C57" t="s">
        <v>5</v>
      </c>
      <c r="D57" s="1">
        <v>6710</v>
      </c>
      <c r="E57">
        <f t="shared" si="1"/>
        <v>-164</v>
      </c>
      <c r="F57">
        <f t="shared" si="2"/>
        <v>-48</v>
      </c>
      <c r="G57">
        <f t="shared" si="3"/>
        <v>338</v>
      </c>
      <c r="H57">
        <f t="shared" si="4"/>
        <v>-49</v>
      </c>
      <c r="I57">
        <f t="shared" si="5"/>
        <v>-267.5</v>
      </c>
    </row>
    <row r="58" spans="1:9" x14ac:dyDescent="0.25">
      <c r="A58">
        <f t="shared" si="0"/>
        <v>57</v>
      </c>
      <c r="B58">
        <v>1993</v>
      </c>
      <c r="C58" s="1" t="s">
        <v>2</v>
      </c>
      <c r="D58" s="1">
        <v>6924</v>
      </c>
      <c r="E58">
        <f t="shared" si="1"/>
        <v>214</v>
      </c>
      <c r="F58">
        <f t="shared" si="2"/>
        <v>378</v>
      </c>
      <c r="G58">
        <f t="shared" si="3"/>
        <v>340.5</v>
      </c>
      <c r="H58">
        <f t="shared" si="4"/>
        <v>2.5</v>
      </c>
      <c r="I58">
        <f t="shared" si="5"/>
        <v>-46.5</v>
      </c>
    </row>
    <row r="59" spans="1:9" x14ac:dyDescent="0.25">
      <c r="A59">
        <f t="shared" si="0"/>
        <v>58</v>
      </c>
      <c r="B59" s="1"/>
      <c r="C59" t="s">
        <v>3</v>
      </c>
      <c r="D59" s="1">
        <v>7428.5</v>
      </c>
      <c r="E59">
        <f t="shared" si="1"/>
        <v>504.5</v>
      </c>
      <c r="F59">
        <f t="shared" si="2"/>
        <v>290.5</v>
      </c>
      <c r="G59">
        <f t="shared" si="3"/>
        <v>438.5</v>
      </c>
      <c r="H59">
        <f t="shared" si="4"/>
        <v>98</v>
      </c>
      <c r="I59">
        <f t="shared" si="5"/>
        <v>100.5</v>
      </c>
    </row>
    <row r="60" spans="1:9" x14ac:dyDescent="0.25">
      <c r="A60">
        <f t="shared" si="0"/>
        <v>59</v>
      </c>
      <c r="C60" t="s">
        <v>4</v>
      </c>
      <c r="D60" s="1">
        <v>7415.5</v>
      </c>
      <c r="E60">
        <f t="shared" si="1"/>
        <v>-13</v>
      </c>
      <c r="F60">
        <f t="shared" si="2"/>
        <v>-517.5</v>
      </c>
      <c r="G60">
        <f t="shared" si="3"/>
        <v>541.5</v>
      </c>
      <c r="H60">
        <f t="shared" si="4"/>
        <v>103</v>
      </c>
      <c r="I60">
        <f t="shared" si="5"/>
        <v>201</v>
      </c>
    </row>
    <row r="61" spans="1:9" x14ac:dyDescent="0.25">
      <c r="A61">
        <f t="shared" si="0"/>
        <v>60</v>
      </c>
      <c r="B61" s="1"/>
      <c r="C61" s="1" t="s">
        <v>5</v>
      </c>
      <c r="D61" s="1">
        <v>7228.5</v>
      </c>
      <c r="E61">
        <f t="shared" si="1"/>
        <v>-187</v>
      </c>
      <c r="F61">
        <f t="shared" si="2"/>
        <v>-174</v>
      </c>
      <c r="G61">
        <f t="shared" si="3"/>
        <v>518.5</v>
      </c>
      <c r="H61">
        <f t="shared" si="4"/>
        <v>-23</v>
      </c>
      <c r="I61">
        <f t="shared" si="5"/>
        <v>80</v>
      </c>
    </row>
    <row r="62" spans="1:9" x14ac:dyDescent="0.25">
      <c r="A62">
        <f t="shared" si="0"/>
        <v>61</v>
      </c>
      <c r="B62">
        <v>1994</v>
      </c>
      <c r="C62" s="1" t="s">
        <v>2</v>
      </c>
      <c r="D62" s="1">
        <v>6734</v>
      </c>
      <c r="E62">
        <f t="shared" si="1"/>
        <v>-494.5</v>
      </c>
      <c r="F62">
        <f t="shared" si="2"/>
        <v>-307.5</v>
      </c>
      <c r="G62">
        <f t="shared" si="3"/>
        <v>-190</v>
      </c>
      <c r="H62">
        <f t="shared" si="4"/>
        <v>-708.5</v>
      </c>
      <c r="I62">
        <f t="shared" si="5"/>
        <v>-731.5</v>
      </c>
    </row>
    <row r="63" spans="1:9" x14ac:dyDescent="0.25">
      <c r="A63">
        <f t="shared" si="0"/>
        <v>62</v>
      </c>
      <c r="C63" t="s">
        <v>3</v>
      </c>
      <c r="D63" s="1">
        <v>7158.5</v>
      </c>
      <c r="E63">
        <f t="shared" si="1"/>
        <v>424.5</v>
      </c>
      <c r="F63">
        <f t="shared" si="2"/>
        <v>919</v>
      </c>
      <c r="G63">
        <f t="shared" si="3"/>
        <v>-270</v>
      </c>
      <c r="H63">
        <f t="shared" si="4"/>
        <v>-80</v>
      </c>
      <c r="I63">
        <f t="shared" si="5"/>
        <v>-788.5</v>
      </c>
    </row>
    <row r="64" spans="1:9" x14ac:dyDescent="0.25">
      <c r="A64">
        <f t="shared" si="0"/>
        <v>63</v>
      </c>
      <c r="C64" t="s">
        <v>4</v>
      </c>
      <c r="D64" s="1">
        <v>7192</v>
      </c>
      <c r="E64">
        <f t="shared" si="1"/>
        <v>33.5</v>
      </c>
      <c r="F64">
        <f t="shared" si="2"/>
        <v>-391</v>
      </c>
      <c r="G64">
        <f t="shared" si="3"/>
        <v>-223.5</v>
      </c>
      <c r="H64">
        <f t="shared" si="4"/>
        <v>46.5</v>
      </c>
      <c r="I64">
        <f t="shared" si="5"/>
        <v>-33.5</v>
      </c>
    </row>
    <row r="65" spans="1:9" x14ac:dyDescent="0.25">
      <c r="A65">
        <f t="shared" si="0"/>
        <v>64</v>
      </c>
      <c r="C65" s="1" t="s">
        <v>5</v>
      </c>
      <c r="D65" s="1">
        <v>7031</v>
      </c>
      <c r="E65">
        <f>D65-D64</f>
        <v>-161</v>
      </c>
      <c r="F65">
        <f t="shared" si="2"/>
        <v>-194.5</v>
      </c>
      <c r="G65">
        <f t="shared" si="3"/>
        <v>-197.5</v>
      </c>
      <c r="H65">
        <f t="shared" si="4"/>
        <v>26</v>
      </c>
      <c r="I65">
        <f t="shared" si="5"/>
        <v>72.5</v>
      </c>
    </row>
    <row r="66" spans="1:9" x14ac:dyDescent="0.25">
      <c r="A66">
        <f t="shared" si="0"/>
        <v>65</v>
      </c>
      <c r="B66">
        <v>1995</v>
      </c>
      <c r="C66" s="1" t="s">
        <v>2</v>
      </c>
      <c r="D66" s="1">
        <v>7186</v>
      </c>
      <c r="E66">
        <f t="shared" si="1"/>
        <v>155</v>
      </c>
      <c r="F66">
        <f t="shared" si="2"/>
        <v>316</v>
      </c>
      <c r="G66">
        <f t="shared" si="3"/>
        <v>452</v>
      </c>
      <c r="H66">
        <f t="shared" si="4"/>
        <v>649.5</v>
      </c>
      <c r="I66">
        <f t="shared" si="5"/>
        <v>675.5</v>
      </c>
    </row>
    <row r="67" spans="1:9" x14ac:dyDescent="0.25">
      <c r="A67">
        <f t="shared" si="0"/>
        <v>66</v>
      </c>
      <c r="C67" t="s">
        <v>3</v>
      </c>
      <c r="D67" s="1">
        <v>7164.5</v>
      </c>
      <c r="E67">
        <f t="shared" si="1"/>
        <v>-21.5</v>
      </c>
      <c r="F67">
        <f t="shared" si="2"/>
        <v>-176.5</v>
      </c>
      <c r="G67">
        <f t="shared" si="3"/>
        <v>6</v>
      </c>
      <c r="H67">
        <f t="shared" si="4"/>
        <v>-446</v>
      </c>
      <c r="I67">
        <f t="shared" si="5"/>
        <v>203.5</v>
      </c>
    </row>
    <row r="68" spans="1:9" x14ac:dyDescent="0.25">
      <c r="A68">
        <f t="shared" ref="A68" si="6">A67+1</f>
        <v>67</v>
      </c>
      <c r="C68" t="s">
        <v>4</v>
      </c>
      <c r="D68" s="1">
        <v>7370</v>
      </c>
      <c r="E68">
        <f>D68-D67</f>
        <v>205.5</v>
      </c>
      <c r="F68">
        <f>D68-2*D67+D66</f>
        <v>227</v>
      </c>
      <c r="G68">
        <f>D68-D64</f>
        <v>178</v>
      </c>
      <c r="H68">
        <f t="shared" si="4"/>
        <v>172</v>
      </c>
      <c r="I68">
        <f t="shared" si="5"/>
        <v>-274</v>
      </c>
    </row>
    <row r="69" spans="1:9" ht="15.75" x14ac:dyDescent="0.25">
      <c r="C69" s="23" t="s">
        <v>80</v>
      </c>
      <c r="D69" s="20">
        <f>_xlfn.VAR.P(D2:D68)</f>
        <v>3344317.4730452215</v>
      </c>
      <c r="E69" s="20">
        <f>_xlfn.VAR.P(E3:E68)</f>
        <v>45739.354281450869</v>
      </c>
      <c r="F69" s="20">
        <f>_xlfn.VAR.P(F4:F68)</f>
        <v>93977.417514792905</v>
      </c>
      <c r="G69" s="20">
        <f>_xlfn.VAR.P(G6:G68)</f>
        <v>61685.678508440411</v>
      </c>
      <c r="H69" s="8">
        <f>_xlfn.VAR.P(H7:H68)</f>
        <v>32116.504227367324</v>
      </c>
      <c r="I69" s="20">
        <f>_xlfn.VAR.P(I8:I68)</f>
        <v>58932.414135984953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92DD-F229-45A1-88D1-B99A5998302A}">
  <dimension ref="A1:R68"/>
  <sheetViews>
    <sheetView workbookViewId="0">
      <selection activeCell="J9" sqref="J9"/>
    </sheetView>
  </sheetViews>
  <sheetFormatPr defaultRowHeight="15" x14ac:dyDescent="0.25"/>
  <cols>
    <col min="4" max="4" width="17.140625" customWidth="1"/>
    <col min="6" max="6" width="12.42578125" customWidth="1"/>
    <col min="17" max="17" width="15.42578125" customWidth="1"/>
  </cols>
  <sheetData>
    <row r="1" spans="1:18" ht="15.75" x14ac:dyDescent="0.25">
      <c r="A1" t="s">
        <v>17</v>
      </c>
      <c r="B1" t="s">
        <v>0</v>
      </c>
      <c r="C1" t="s">
        <v>1</v>
      </c>
      <c r="D1" t="s">
        <v>74</v>
      </c>
      <c r="E1" t="s">
        <v>84</v>
      </c>
      <c r="F1" t="s">
        <v>85</v>
      </c>
      <c r="G1" t="s">
        <v>86</v>
      </c>
      <c r="H1" t="s">
        <v>88</v>
      </c>
      <c r="I1" s="3" t="s">
        <v>69</v>
      </c>
      <c r="J1" s="3">
        <f>AVERAGE(I6:I68)</f>
        <v>2.3009473116607317</v>
      </c>
    </row>
    <row r="2" spans="1:18" ht="15.75" x14ac:dyDescent="0.25">
      <c r="A2">
        <v>1</v>
      </c>
      <c r="B2" s="1">
        <v>1979</v>
      </c>
      <c r="C2" s="1" t="s">
        <v>2</v>
      </c>
      <c r="D2" s="1">
        <v>1549.5</v>
      </c>
      <c r="G2" s="12">
        <v>0.96448127162177388</v>
      </c>
      <c r="P2" s="8" t="s">
        <v>90</v>
      </c>
      <c r="Q2" s="8"/>
    </row>
    <row r="3" spans="1:18" x14ac:dyDescent="0.25">
      <c r="A3">
        <f>A2+1</f>
        <v>2</v>
      </c>
      <c r="C3" t="s">
        <v>3</v>
      </c>
      <c r="D3" s="1">
        <v>1746.5</v>
      </c>
      <c r="E3">
        <v>1745.5</v>
      </c>
      <c r="F3">
        <v>41.1</v>
      </c>
      <c r="G3" s="13">
        <v>1.0223524212025108</v>
      </c>
      <c r="P3" s="7" t="s">
        <v>89</v>
      </c>
      <c r="Q3" s="7">
        <v>1745.5</v>
      </c>
    </row>
    <row r="4" spans="1:18" x14ac:dyDescent="0.25">
      <c r="A4">
        <f t="shared" ref="A4:A67" si="0">A3+1</f>
        <v>3</v>
      </c>
      <c r="B4" s="1"/>
      <c r="C4" t="s">
        <v>4</v>
      </c>
      <c r="D4" s="1">
        <v>1869.5</v>
      </c>
      <c r="E4">
        <f>$Q$5*D4/G4+(1-$Q$5)*(E3+$Q$7*F3)</f>
        <v>1798.7524960815904</v>
      </c>
      <c r="F4">
        <f t="shared" ref="F4:F35" si="1">$Q$6*(E4-E3)+(1-$Q$6)*$Q$7*F3</f>
        <v>45.960998432636153</v>
      </c>
      <c r="G4" s="12">
        <v>1.0375789390524075</v>
      </c>
      <c r="P4" s="7" t="s">
        <v>3</v>
      </c>
      <c r="Q4" s="7">
        <v>41.1</v>
      </c>
    </row>
    <row r="5" spans="1:18" x14ac:dyDescent="0.25">
      <c r="A5">
        <f t="shared" si="0"/>
        <v>4</v>
      </c>
      <c r="C5" t="s">
        <v>5</v>
      </c>
      <c r="D5" s="1">
        <v>1784</v>
      </c>
      <c r="E5">
        <f>$Q$5*D5/G5+(1-$Q$5)*(E4+$Q$7*F4)</f>
        <v>1831.8562693659794</v>
      </c>
      <c r="F5">
        <f t="shared" si="1"/>
        <v>40.81810837333731</v>
      </c>
      <c r="G5" s="13">
        <v>0.97558736812330771</v>
      </c>
      <c r="P5" s="7" t="s">
        <v>54</v>
      </c>
      <c r="Q5" s="7">
        <v>0.8</v>
      </c>
    </row>
    <row r="6" spans="1:18" x14ac:dyDescent="0.25">
      <c r="A6">
        <f t="shared" si="0"/>
        <v>5</v>
      </c>
      <c r="B6" s="2">
        <v>1980</v>
      </c>
      <c r="C6" s="1" t="s">
        <v>2</v>
      </c>
      <c r="D6" s="1">
        <v>1795</v>
      </c>
      <c r="E6">
        <f t="shared" ref="E6:E37" si="2">$Q$5*D6/G2+(1-$Q$5)*(E5+$Q$7*F5)</f>
        <v>1863.4181149137953</v>
      </c>
      <c r="F6">
        <f t="shared" si="1"/>
        <v>37.115603243128746</v>
      </c>
      <c r="G6">
        <f t="shared" ref="G6:G37" si="3">$Q$8*(D6/E6)+(1-$Q$8)*G2</f>
        <v>0.96436149855435316</v>
      </c>
      <c r="H6">
        <f t="shared" ref="H6:H37" si="4">(E5+$Q$7*F5)*G2</f>
        <v>1806.1593651755302</v>
      </c>
      <c r="I6">
        <f>100*ABS(H6-D6)/D6</f>
        <v>0.62169165323287934</v>
      </c>
      <c r="P6" s="7" t="s">
        <v>87</v>
      </c>
      <c r="Q6" s="7">
        <v>0.4</v>
      </c>
    </row>
    <row r="7" spans="1:18" x14ac:dyDescent="0.25">
      <c r="A7">
        <f t="shared" si="0"/>
        <v>6</v>
      </c>
      <c r="B7" s="1"/>
      <c r="C7" t="s">
        <v>3</v>
      </c>
      <c r="D7" s="1">
        <v>1942.5</v>
      </c>
      <c r="E7">
        <f t="shared" si="2"/>
        <v>1900.1305316830185</v>
      </c>
      <c r="F7">
        <f t="shared" si="1"/>
        <v>36.95432865356652</v>
      </c>
      <c r="G7">
        <f t="shared" si="3"/>
        <v>1.0223469979084145</v>
      </c>
      <c r="H7">
        <f t="shared" si="4"/>
        <v>1943.0152483347417</v>
      </c>
      <c r="I7">
        <f t="shared" ref="I7:I68" si="5">100*ABS(H7-D7)/D7</f>
        <v>2.6525010797514924E-2</v>
      </c>
      <c r="P7" s="7" t="s">
        <v>83</v>
      </c>
      <c r="Q7" s="7">
        <v>1</v>
      </c>
    </row>
    <row r="8" spans="1:18" x14ac:dyDescent="0.25">
      <c r="A8">
        <f t="shared" si="0"/>
        <v>7</v>
      </c>
      <c r="C8" t="s">
        <v>4</v>
      </c>
      <c r="D8" s="1">
        <v>2100</v>
      </c>
      <c r="E8">
        <f t="shared" si="2"/>
        <v>2006.5708858257228</v>
      </c>
      <c r="F8">
        <f t="shared" si="1"/>
        <v>64.748738849221638</v>
      </c>
      <c r="G8">
        <f t="shared" si="3"/>
        <v>1.0384772033140302</v>
      </c>
      <c r="H8">
        <f t="shared" si="4"/>
        <v>2009.8784542425149</v>
      </c>
      <c r="I8">
        <f t="shared" si="5"/>
        <v>4.291502178927864</v>
      </c>
      <c r="P8" s="7" t="s">
        <v>82</v>
      </c>
      <c r="Q8" s="7">
        <v>0.1</v>
      </c>
    </row>
    <row r="9" spans="1:18" x14ac:dyDescent="0.25">
      <c r="A9">
        <f t="shared" si="0"/>
        <v>8</v>
      </c>
      <c r="B9" s="1"/>
      <c r="C9" t="s">
        <v>5</v>
      </c>
      <c r="D9" s="1">
        <v>2072.5</v>
      </c>
      <c r="E9">
        <f t="shared" si="2"/>
        <v>2113.7529242538481</v>
      </c>
      <c r="F9">
        <f t="shared" si="1"/>
        <v>81.722058680783078</v>
      </c>
      <c r="G9">
        <f t="shared" si="3"/>
        <v>0.97607698768316697</v>
      </c>
      <c r="H9">
        <f t="shared" si="4"/>
        <v>2020.7532611787865</v>
      </c>
      <c r="I9">
        <f t="shared" si="5"/>
        <v>2.49682696362912</v>
      </c>
    </row>
    <row r="10" spans="1:18" ht="15.75" x14ac:dyDescent="0.25">
      <c r="A10">
        <f t="shared" si="0"/>
        <v>9</v>
      </c>
      <c r="B10">
        <v>1981</v>
      </c>
      <c r="C10" s="1" t="s">
        <v>2</v>
      </c>
      <c r="D10" s="1">
        <v>2075</v>
      </c>
      <c r="E10">
        <f t="shared" si="2"/>
        <v>2160.4411955885025</v>
      </c>
      <c r="F10">
        <f t="shared" si="1"/>
        <v>67.708543742331642</v>
      </c>
      <c r="G10">
        <f t="shared" si="3"/>
        <v>0.96397054558911943</v>
      </c>
      <c r="H10">
        <f t="shared" si="4"/>
        <v>2117.2315445814338</v>
      </c>
      <c r="I10">
        <f t="shared" si="5"/>
        <v>2.035255160551027</v>
      </c>
      <c r="P10" s="8" t="s">
        <v>91</v>
      </c>
      <c r="Q10" s="8"/>
      <c r="R10" s="14"/>
    </row>
    <row r="11" spans="1:18" x14ac:dyDescent="0.25">
      <c r="A11">
        <f t="shared" si="0"/>
        <v>10</v>
      </c>
      <c r="B11" s="2"/>
      <c r="C11" t="s">
        <v>3</v>
      </c>
      <c r="D11" s="1">
        <v>2278</v>
      </c>
      <c r="E11">
        <f t="shared" si="2"/>
        <v>2228.1949710220888</v>
      </c>
      <c r="F11">
        <f t="shared" si="1"/>
        <v>67.726636418833493</v>
      </c>
      <c r="G11">
        <f t="shared" si="3"/>
        <v>1.022347516741869</v>
      </c>
      <c r="H11">
        <f t="shared" si="4"/>
        <v>2277.9421968952947</v>
      </c>
      <c r="I11">
        <f t="shared" si="5"/>
        <v>2.5374497236730392E-3</v>
      </c>
      <c r="P11" s="7" t="s">
        <v>89</v>
      </c>
      <c r="Q11" s="7">
        <v>1745.5</v>
      </c>
    </row>
    <row r="12" spans="1:18" x14ac:dyDescent="0.25">
      <c r="A12">
        <f t="shared" si="0"/>
        <v>11</v>
      </c>
      <c r="B12" s="1"/>
      <c r="C12" t="s">
        <v>4</v>
      </c>
      <c r="D12" s="1">
        <v>2451</v>
      </c>
      <c r="E12">
        <f t="shared" si="2"/>
        <v>2347.3336171516967</v>
      </c>
      <c r="F12">
        <f t="shared" si="1"/>
        <v>88.291440303143247</v>
      </c>
      <c r="G12">
        <f t="shared" si="3"/>
        <v>1.0390458293464684</v>
      </c>
      <c r="H12">
        <f t="shared" si="4"/>
        <v>2384.2622499235017</v>
      </c>
      <c r="I12">
        <f t="shared" si="5"/>
        <v>2.7228784200937692</v>
      </c>
      <c r="P12" s="7" t="s">
        <v>3</v>
      </c>
      <c r="Q12" s="7">
        <v>41.1</v>
      </c>
    </row>
    <row r="13" spans="1:18" x14ac:dyDescent="0.25">
      <c r="A13">
        <f t="shared" si="0"/>
        <v>12</v>
      </c>
      <c r="C13" t="s">
        <v>5</v>
      </c>
      <c r="D13" s="1">
        <v>2290.5</v>
      </c>
      <c r="E13">
        <f t="shared" si="2"/>
        <v>2364.4359440531789</v>
      </c>
      <c r="F13">
        <f t="shared" si="1"/>
        <v>59.815794942478838</v>
      </c>
      <c r="G13">
        <f t="shared" si="3"/>
        <v>0.97534228755796704</v>
      </c>
      <c r="H13">
        <f t="shared" si="4"/>
        <v>2377.3575692061604</v>
      </c>
      <c r="I13">
        <f t="shared" si="5"/>
        <v>3.7920789873896705</v>
      </c>
      <c r="P13" s="7" t="s">
        <v>54</v>
      </c>
      <c r="Q13" s="7">
        <v>0.8</v>
      </c>
    </row>
    <row r="14" spans="1:18" x14ac:dyDescent="0.25">
      <c r="A14">
        <f t="shared" si="0"/>
        <v>13</v>
      </c>
      <c r="B14" s="1">
        <v>1982</v>
      </c>
      <c r="C14" s="1" t="s">
        <v>2</v>
      </c>
      <c r="D14" s="1">
        <v>2388</v>
      </c>
      <c r="E14">
        <f t="shared" si="2"/>
        <v>2466.6536391356749</v>
      </c>
      <c r="F14">
        <f t="shared" si="1"/>
        <v>76.776554998485707</v>
      </c>
      <c r="G14">
        <f t="shared" si="3"/>
        <v>0.96438481314338287</v>
      </c>
      <c r="H14">
        <f t="shared" si="4"/>
        <v>2336.9072714850158</v>
      </c>
      <c r="I14">
        <f t="shared" si="5"/>
        <v>2.1395614956023525</v>
      </c>
      <c r="P14" s="7" t="s">
        <v>87</v>
      </c>
      <c r="Q14" s="7">
        <v>0.4</v>
      </c>
    </row>
    <row r="15" spans="1:18" x14ac:dyDescent="0.25">
      <c r="A15">
        <f t="shared" si="0"/>
        <v>14</v>
      </c>
      <c r="C15" t="s">
        <v>3</v>
      </c>
      <c r="D15" s="1">
        <v>2574.5</v>
      </c>
      <c r="E15">
        <f t="shared" si="2"/>
        <v>2523.2651973538295</v>
      </c>
      <c r="F15">
        <f t="shared" si="1"/>
        <v>68.710556286353281</v>
      </c>
      <c r="G15">
        <f t="shared" si="3"/>
        <v>1.0221432612160815</v>
      </c>
      <c r="H15">
        <f t="shared" si="4"/>
        <v>2600.2695429793489</v>
      </c>
      <c r="I15">
        <f t="shared" si="5"/>
        <v>1.0009533105204467</v>
      </c>
      <c r="P15" s="7" t="s">
        <v>83</v>
      </c>
      <c r="Q15" s="7">
        <v>1</v>
      </c>
    </row>
    <row r="16" spans="1:18" x14ac:dyDescent="0.25">
      <c r="A16">
        <f t="shared" si="0"/>
        <v>15</v>
      </c>
      <c r="B16" s="2"/>
      <c r="C16" t="s">
        <v>4</v>
      </c>
      <c r="D16" s="1">
        <v>2939.5</v>
      </c>
      <c r="E16">
        <f t="shared" si="2"/>
        <v>2781.6254468152574</v>
      </c>
      <c r="F16">
        <f t="shared" si="1"/>
        <v>144.57043355638314</v>
      </c>
      <c r="G16">
        <f t="shared" si="3"/>
        <v>1.0408168686766919</v>
      </c>
      <c r="H16">
        <f t="shared" si="4"/>
        <v>2693.1815965870014</v>
      </c>
      <c r="I16">
        <f t="shared" si="5"/>
        <v>8.3796020892328151</v>
      </c>
      <c r="P16" s="7" t="s">
        <v>82</v>
      </c>
      <c r="Q16" s="7">
        <v>0.1</v>
      </c>
    </row>
    <row r="17" spans="1:9" x14ac:dyDescent="0.25">
      <c r="A17">
        <f t="shared" si="0"/>
        <v>16</v>
      </c>
      <c r="B17" s="1"/>
      <c r="C17" t="s">
        <v>5</v>
      </c>
      <c r="D17" s="1">
        <v>2924</v>
      </c>
      <c r="E17">
        <f t="shared" si="2"/>
        <v>2983.5766929032347</v>
      </c>
      <c r="F17">
        <f t="shared" si="1"/>
        <v>167.52275856902082</v>
      </c>
      <c r="G17">
        <f t="shared" si="3"/>
        <v>0.97581123756928756</v>
      </c>
      <c r="H17">
        <f t="shared" si="4"/>
        <v>2854.0425838043752</v>
      </c>
      <c r="I17">
        <f t="shared" si="5"/>
        <v>2.3925244936944177</v>
      </c>
    </row>
    <row r="18" spans="1:9" x14ac:dyDescent="0.25">
      <c r="A18">
        <f t="shared" si="0"/>
        <v>17</v>
      </c>
      <c r="B18">
        <v>1983</v>
      </c>
      <c r="C18" s="1" t="s">
        <v>2</v>
      </c>
      <c r="D18" s="1">
        <v>3087.5</v>
      </c>
      <c r="E18">
        <f t="shared" si="2"/>
        <v>3191.438157460138</v>
      </c>
      <c r="F18">
        <f t="shared" si="1"/>
        <v>183.65824096417379</v>
      </c>
      <c r="G18">
        <f t="shared" si="3"/>
        <v>0.96468955064350981</v>
      </c>
      <c r="H18">
        <f t="shared" si="4"/>
        <v>3038.8724557042874</v>
      </c>
      <c r="I18">
        <f t="shared" si="5"/>
        <v>1.5749811917639707</v>
      </c>
    </row>
    <row r="19" spans="1:9" x14ac:dyDescent="0.25">
      <c r="A19">
        <f t="shared" si="0"/>
        <v>18</v>
      </c>
      <c r="B19" s="1"/>
      <c r="C19" t="s">
        <v>3</v>
      </c>
      <c r="D19" s="1">
        <v>3259.5</v>
      </c>
      <c r="E19">
        <f t="shared" si="2"/>
        <v>3226.1293822918519</v>
      </c>
      <c r="F19">
        <f t="shared" si="1"/>
        <v>124.07143451118985</v>
      </c>
      <c r="G19">
        <f t="shared" si="3"/>
        <v>1.0209633206926245</v>
      </c>
      <c r="H19">
        <f t="shared" si="4"/>
        <v>3449.8320396040772</v>
      </c>
      <c r="I19">
        <f t="shared" si="5"/>
        <v>5.8393017212479581</v>
      </c>
    </row>
    <row r="20" spans="1:9" x14ac:dyDescent="0.25">
      <c r="A20">
        <f t="shared" si="0"/>
        <v>19</v>
      </c>
      <c r="C20" t="s">
        <v>4</v>
      </c>
      <c r="D20" s="1">
        <v>3474.5</v>
      </c>
      <c r="E20">
        <f t="shared" si="2"/>
        <v>3340.6348507180683</v>
      </c>
      <c r="F20">
        <f t="shared" si="1"/>
        <v>120.24504807720044</v>
      </c>
      <c r="G20">
        <f t="shared" si="3"/>
        <v>1.0407423587458602</v>
      </c>
      <c r="H20">
        <f t="shared" si="4"/>
        <v>3486.9455235830374</v>
      </c>
      <c r="I20">
        <f t="shared" si="5"/>
        <v>0.35819610254820428</v>
      </c>
    </row>
    <row r="21" spans="1:9" x14ac:dyDescent="0.25">
      <c r="A21">
        <f t="shared" si="0"/>
        <v>20</v>
      </c>
      <c r="B21" s="2"/>
      <c r="C21" t="s">
        <v>5</v>
      </c>
      <c r="D21" s="1">
        <v>3376</v>
      </c>
      <c r="E21">
        <f t="shared" si="2"/>
        <v>3459.9243884857256</v>
      </c>
      <c r="F21">
        <f t="shared" si="1"/>
        <v>119.86284395338318</v>
      </c>
      <c r="G21">
        <f t="shared" si="3"/>
        <v>0.97580450044447664</v>
      </c>
      <c r="H21">
        <f t="shared" si="4"/>
        <v>3377.1654971220819</v>
      </c>
      <c r="I21">
        <f t="shared" si="5"/>
        <v>3.4523019019013265E-2</v>
      </c>
    </row>
    <row r="22" spans="1:9" x14ac:dyDescent="0.25">
      <c r="A22">
        <f t="shared" si="0"/>
        <v>21</v>
      </c>
      <c r="B22" s="1">
        <v>1984</v>
      </c>
      <c r="C22" s="1" t="s">
        <v>2</v>
      </c>
      <c r="D22" s="1">
        <v>3496</v>
      </c>
      <c r="E22">
        <f t="shared" si="2"/>
        <v>3615.1284783854462</v>
      </c>
      <c r="F22">
        <f t="shared" si="1"/>
        <v>133.99934233191817</v>
      </c>
      <c r="G22">
        <f t="shared" si="3"/>
        <v>0.96492531910149826</v>
      </c>
      <c r="H22">
        <f t="shared" si="4"/>
        <v>3453.3833366610575</v>
      </c>
      <c r="I22">
        <f t="shared" si="5"/>
        <v>1.219012109237487</v>
      </c>
    </row>
    <row r="23" spans="1:9" x14ac:dyDescent="0.25">
      <c r="A23">
        <f t="shared" si="0"/>
        <v>22</v>
      </c>
      <c r="C23" t="s">
        <v>3</v>
      </c>
      <c r="D23" s="1">
        <v>3771.5</v>
      </c>
      <c r="E23">
        <f t="shared" si="2"/>
        <v>3705.0737487238184</v>
      </c>
      <c r="F23">
        <f t="shared" si="1"/>
        <v>116.37771353449978</v>
      </c>
      <c r="G23">
        <f t="shared" si="3"/>
        <v>1.0206598342124429</v>
      </c>
      <c r="H23">
        <f t="shared" si="4"/>
        <v>3827.7219895407034</v>
      </c>
      <c r="I23">
        <f t="shared" si="5"/>
        <v>1.4907063380804286</v>
      </c>
    </row>
    <row r="24" spans="1:9" x14ac:dyDescent="0.25">
      <c r="A24">
        <f t="shared" si="0"/>
        <v>23</v>
      </c>
      <c r="B24" s="1"/>
      <c r="C24" t="s">
        <v>4</v>
      </c>
      <c r="D24" s="1">
        <v>3743</v>
      </c>
      <c r="E24">
        <f t="shared" si="2"/>
        <v>3641.4673140618747</v>
      </c>
      <c r="F24">
        <f t="shared" si="1"/>
        <v>44.384054255922386</v>
      </c>
      <c r="G24">
        <f t="shared" si="3"/>
        <v>1.0394563584142942</v>
      </c>
      <c r="H24">
        <f t="shared" si="4"/>
        <v>3977.1464086635388</v>
      </c>
      <c r="I24">
        <f t="shared" si="5"/>
        <v>6.255581316151182</v>
      </c>
    </row>
    <row r="25" spans="1:9" x14ac:dyDescent="0.25">
      <c r="A25">
        <f t="shared" si="0"/>
        <v>24</v>
      </c>
      <c r="C25" t="s">
        <v>5</v>
      </c>
      <c r="D25" s="1">
        <v>3474.5</v>
      </c>
      <c r="E25">
        <f t="shared" si="2"/>
        <v>3585.691671888203</v>
      </c>
      <c r="F25">
        <f t="shared" si="1"/>
        <v>4.3201756840847416</v>
      </c>
      <c r="G25">
        <f t="shared" si="3"/>
        <v>0.97512306788220848</v>
      </c>
      <c r="H25">
        <f t="shared" si="4"/>
        <v>3596.6703531739386</v>
      </c>
      <c r="I25">
        <f t="shared" si="5"/>
        <v>3.5161995445082335</v>
      </c>
    </row>
    <row r="26" spans="1:9" x14ac:dyDescent="0.25">
      <c r="A26">
        <f t="shared" si="0"/>
        <v>25</v>
      </c>
      <c r="B26" s="2">
        <v>1985</v>
      </c>
      <c r="C26" s="1" t="s">
        <v>2</v>
      </c>
      <c r="D26" s="1">
        <v>3405</v>
      </c>
      <c r="E26">
        <f t="shared" si="2"/>
        <v>3541.0187688939295</v>
      </c>
      <c r="F26">
        <f t="shared" si="1"/>
        <v>-15.277055787258554</v>
      </c>
      <c r="G26">
        <f t="shared" si="3"/>
        <v>0.96459155454698109</v>
      </c>
      <c r="H26">
        <f t="shared" si="4"/>
        <v>3464.0933275968491</v>
      </c>
      <c r="I26">
        <f t="shared" si="5"/>
        <v>1.7354868604067291</v>
      </c>
    </row>
    <row r="27" spans="1:9" x14ac:dyDescent="0.25">
      <c r="A27">
        <f t="shared" si="0"/>
        <v>26</v>
      </c>
      <c r="B27" s="1"/>
      <c r="C27" t="s">
        <v>3</v>
      </c>
      <c r="D27" s="1">
        <v>3684.5</v>
      </c>
      <c r="E27">
        <f t="shared" si="2"/>
        <v>3593.0840692921252</v>
      </c>
      <c r="F27">
        <f t="shared" si="1"/>
        <v>11.659886686923121</v>
      </c>
      <c r="G27">
        <f t="shared" si="3"/>
        <v>1.0211380698783374</v>
      </c>
      <c r="H27">
        <f t="shared" si="4"/>
        <v>3598.5829523753491</v>
      </c>
      <c r="I27">
        <f t="shared" si="5"/>
        <v>2.3318509329529347</v>
      </c>
    </row>
    <row r="28" spans="1:9" x14ac:dyDescent="0.25">
      <c r="A28">
        <f t="shared" si="0"/>
        <v>27</v>
      </c>
      <c r="C28" t="s">
        <v>4</v>
      </c>
      <c r="D28" s="1">
        <v>3804</v>
      </c>
      <c r="E28">
        <f t="shared" si="2"/>
        <v>3648.6330324490414</v>
      </c>
      <c r="F28">
        <f t="shared" si="1"/>
        <v>29.215517274920359</v>
      </c>
      <c r="G28">
        <f t="shared" si="3"/>
        <v>1.0397689465753668</v>
      </c>
      <c r="H28">
        <f t="shared" si="4"/>
        <v>3746.9740254979183</v>
      </c>
      <c r="I28">
        <f t="shared" si="5"/>
        <v>1.4991055337035142</v>
      </c>
    </row>
    <row r="29" spans="1:9" x14ac:dyDescent="0.25">
      <c r="A29">
        <f t="shared" si="0"/>
        <v>28</v>
      </c>
      <c r="B29" s="1"/>
      <c r="C29" t="s">
        <v>5</v>
      </c>
      <c r="D29" s="1">
        <v>3470.5</v>
      </c>
      <c r="E29">
        <f t="shared" si="2"/>
        <v>3582.8000662421159</v>
      </c>
      <c r="F29">
        <f t="shared" si="1"/>
        <v>-8.8038761178179676</v>
      </c>
      <c r="G29">
        <f t="shared" si="3"/>
        <v>0.97447633929634869</v>
      </c>
      <c r="H29">
        <f t="shared" si="4"/>
        <v>3586.3549610129608</v>
      </c>
      <c r="I29">
        <f t="shared" si="5"/>
        <v>3.3382786633903114</v>
      </c>
    </row>
    <row r="30" spans="1:9" x14ac:dyDescent="0.25">
      <c r="A30">
        <f t="shared" si="0"/>
        <v>29</v>
      </c>
      <c r="B30">
        <v>1986</v>
      </c>
      <c r="C30" s="1" t="s">
        <v>2</v>
      </c>
      <c r="D30" s="1">
        <v>3453.5</v>
      </c>
      <c r="E30">
        <f t="shared" si="2"/>
        <v>3579.0167267395982</v>
      </c>
      <c r="F30">
        <f t="shared" si="1"/>
        <v>-6.7956614716978683</v>
      </c>
      <c r="G30">
        <f t="shared" si="3"/>
        <v>0.96462538204478399</v>
      </c>
      <c r="H30">
        <f t="shared" si="4"/>
        <v>3447.4465409769841</v>
      </c>
      <c r="I30">
        <f t="shared" si="5"/>
        <v>0.17528475526323659</v>
      </c>
    </row>
    <row r="31" spans="1:9" x14ac:dyDescent="0.25">
      <c r="A31">
        <f t="shared" si="0"/>
        <v>30</v>
      </c>
      <c r="B31" s="2"/>
      <c r="C31" t="s">
        <v>3</v>
      </c>
      <c r="D31" s="1">
        <v>3842</v>
      </c>
      <c r="E31">
        <f t="shared" si="2"/>
        <v>3724.4191524525208</v>
      </c>
      <c r="F31">
        <f t="shared" si="1"/>
        <v>54.083573402150343</v>
      </c>
      <c r="G31">
        <f t="shared" si="3"/>
        <v>1.0221812879925267</v>
      </c>
      <c r="H31">
        <f t="shared" si="4"/>
        <v>3647.7309237664022</v>
      </c>
      <c r="I31">
        <f t="shared" si="5"/>
        <v>5.0564569555855767</v>
      </c>
    </row>
    <row r="32" spans="1:9" x14ac:dyDescent="0.25">
      <c r="A32">
        <f t="shared" si="0"/>
        <v>31</v>
      </c>
      <c r="B32" s="1"/>
      <c r="C32" t="s">
        <v>4</v>
      </c>
      <c r="D32" s="1">
        <v>4156.5</v>
      </c>
      <c r="E32">
        <f t="shared" si="2"/>
        <v>3953.718730799616</v>
      </c>
      <c r="F32">
        <f t="shared" si="1"/>
        <v>124.16997538012825</v>
      </c>
      <c r="G32">
        <f t="shared" si="3"/>
        <v>1.0409209263524404</v>
      </c>
      <c r="H32">
        <f t="shared" si="4"/>
        <v>3928.7697988940631</v>
      </c>
      <c r="I32">
        <f t="shared" si="5"/>
        <v>5.4788933262585555</v>
      </c>
    </row>
    <row r="33" spans="1:9" x14ac:dyDescent="0.25">
      <c r="A33">
        <f t="shared" si="0"/>
        <v>32</v>
      </c>
      <c r="C33" t="s">
        <v>5</v>
      </c>
      <c r="D33" s="1">
        <v>4055</v>
      </c>
      <c r="E33">
        <f t="shared" si="2"/>
        <v>4144.5451765483667</v>
      </c>
      <c r="F33">
        <f t="shared" si="1"/>
        <v>150.83256352757724</v>
      </c>
      <c r="G33">
        <f t="shared" si="3"/>
        <v>0.97486815040268415</v>
      </c>
      <c r="H33">
        <f t="shared" si="4"/>
        <v>3973.8060584559607</v>
      </c>
      <c r="I33">
        <f t="shared" si="5"/>
        <v>2.0023166841933233</v>
      </c>
    </row>
    <row r="34" spans="1:9" x14ac:dyDescent="0.25">
      <c r="A34">
        <f t="shared" si="0"/>
        <v>33</v>
      </c>
      <c r="B34" s="1">
        <v>1987</v>
      </c>
      <c r="C34" s="1" t="s">
        <v>2</v>
      </c>
      <c r="D34" s="1">
        <v>4133.5</v>
      </c>
      <c r="E34">
        <f t="shared" si="2"/>
        <v>4287.1420923459473</v>
      </c>
      <c r="F34">
        <f t="shared" si="1"/>
        <v>147.53830443557854</v>
      </c>
      <c r="G34">
        <f t="shared" si="3"/>
        <v>0.96457905564209656</v>
      </c>
      <c r="H34">
        <f t="shared" si="4"/>
        <v>4143.4303935474181</v>
      </c>
      <c r="I34">
        <f t="shared" si="5"/>
        <v>0.24024176962424421</v>
      </c>
    </row>
    <row r="35" spans="1:9" x14ac:dyDescent="0.25">
      <c r="A35">
        <f t="shared" si="0"/>
        <v>34</v>
      </c>
      <c r="C35" t="s">
        <v>3</v>
      </c>
      <c r="D35" s="1">
        <v>4552</v>
      </c>
      <c r="E35">
        <f t="shared" si="2"/>
        <v>4449.5135230813603</v>
      </c>
      <c r="F35">
        <f t="shared" si="1"/>
        <v>153.47155495551232</v>
      </c>
      <c r="G35">
        <f t="shared" si="3"/>
        <v>1.022266477890633</v>
      </c>
      <c r="H35">
        <f t="shared" si="4"/>
        <v>4533.0473198173495</v>
      </c>
      <c r="I35">
        <f t="shared" si="5"/>
        <v>0.41635940647299013</v>
      </c>
    </row>
    <row r="36" spans="1:9" x14ac:dyDescent="0.25">
      <c r="A36">
        <f t="shared" si="0"/>
        <v>35</v>
      </c>
      <c r="B36" s="2"/>
      <c r="C36" t="s">
        <v>4</v>
      </c>
      <c r="D36" s="1">
        <v>4588</v>
      </c>
      <c r="E36">
        <f t="shared" si="2"/>
        <v>4446.7053943309056</v>
      </c>
      <c r="F36">
        <f t="shared" ref="F36:F67" si="6">$Q$6*(E36-E35)+(1-$Q$6)*$Q$7*F35</f>
        <v>90.959681473125528</v>
      </c>
      <c r="G36">
        <f t="shared" si="3"/>
        <v>1.0400063459006936</v>
      </c>
      <c r="H36">
        <f t="shared" si="4"/>
        <v>4791.343491416601</v>
      </c>
      <c r="I36">
        <f t="shared" si="5"/>
        <v>4.4320726115213809</v>
      </c>
    </row>
    <row r="37" spans="1:9" x14ac:dyDescent="0.25">
      <c r="A37">
        <f t="shared" si="0"/>
        <v>36</v>
      </c>
      <c r="B37" s="1"/>
      <c r="C37" t="s">
        <v>5</v>
      </c>
      <c r="D37" s="1">
        <v>4423.5</v>
      </c>
      <c r="E37">
        <f t="shared" si="2"/>
        <v>4537.5623668615926</v>
      </c>
      <c r="F37">
        <f t="shared" si="6"/>
        <v>90.918597896150118</v>
      </c>
      <c r="G37">
        <f t="shared" si="3"/>
        <v>0.97486759874262618</v>
      </c>
      <c r="H37">
        <f t="shared" si="4"/>
        <v>4423.625159595932</v>
      </c>
      <c r="I37">
        <f t="shared" si="5"/>
        <v>2.8294245717648565E-3</v>
      </c>
    </row>
    <row r="38" spans="1:9" x14ac:dyDescent="0.25">
      <c r="A38">
        <f t="shared" si="0"/>
        <v>37</v>
      </c>
      <c r="B38">
        <v>1988</v>
      </c>
      <c r="C38" s="1" t="s">
        <v>2</v>
      </c>
      <c r="D38" s="1">
        <v>4462.5</v>
      </c>
      <c r="E38">
        <f t="shared" ref="E38:E68" si="7">$Q$5*D38/G34+(1-$Q$5)*(E37+$Q$7*F37)</f>
        <v>4626.7925200157297</v>
      </c>
      <c r="F38">
        <f t="shared" si="6"/>
        <v>90.243219999344888</v>
      </c>
      <c r="G38">
        <f t="shared" ref="G38:G68" si="8">$Q$8*(D38/E38)+(1-$Q$8)*G34</f>
        <v>0.96457025560174625</v>
      </c>
      <c r="H38">
        <f t="shared" ref="H38:H68" si="9">(E37+$Q$7*F37)*G34</f>
        <v>4464.5357980434437</v>
      </c>
      <c r="I38">
        <f t="shared" si="5"/>
        <v>4.5620124222828448E-2</v>
      </c>
    </row>
    <row r="39" spans="1:9" x14ac:dyDescent="0.25">
      <c r="A39">
        <f t="shared" si="0"/>
        <v>38</v>
      </c>
      <c r="B39" s="1"/>
      <c r="C39" t="s">
        <v>3</v>
      </c>
      <c r="D39" s="1">
        <v>4846</v>
      </c>
      <c r="E39">
        <f t="shared" si="7"/>
        <v>4735.764702365429</v>
      </c>
      <c r="F39">
        <f t="shared" si="6"/>
        <v>97.734804939486665</v>
      </c>
      <c r="G39">
        <f t="shared" si="8"/>
        <v>1.0223675491620101</v>
      </c>
      <c r="H39">
        <f t="shared" si="9"/>
        <v>4822.0675120294454</v>
      </c>
      <c r="I39">
        <f t="shared" si="5"/>
        <v>0.49386066798503042</v>
      </c>
    </row>
    <row r="40" spans="1:9" x14ac:dyDescent="0.25">
      <c r="A40">
        <f t="shared" si="0"/>
        <v>39</v>
      </c>
      <c r="C40" t="s">
        <v>4</v>
      </c>
      <c r="D40" s="1">
        <v>4869.5</v>
      </c>
      <c r="E40">
        <f t="shared" si="7"/>
        <v>4712.4462763316387</v>
      </c>
      <c r="F40">
        <f t="shared" si="6"/>
        <v>49.313512550175886</v>
      </c>
      <c r="G40">
        <f t="shared" si="8"/>
        <v>1.0393384543162509</v>
      </c>
      <c r="H40">
        <f t="shared" si="9"/>
        <v>5026.8701605049882</v>
      </c>
      <c r="I40">
        <f t="shared" si="5"/>
        <v>3.2317519356194317</v>
      </c>
    </row>
    <row r="41" spans="1:9" x14ac:dyDescent="0.25">
      <c r="A41">
        <f t="shared" si="0"/>
        <v>40</v>
      </c>
      <c r="B41" s="2"/>
      <c r="C41" t="s">
        <v>5</v>
      </c>
      <c r="D41" s="1">
        <v>4637</v>
      </c>
      <c r="E41">
        <f t="shared" si="7"/>
        <v>4757.586642757793</v>
      </c>
      <c r="F41">
        <f t="shared" si="6"/>
        <v>47.644254100567252</v>
      </c>
      <c r="G41">
        <f t="shared" si="8"/>
        <v>0.97484622096621032</v>
      </c>
      <c r="H41">
        <f t="shared" si="9"/>
        <v>4642.0853311764095</v>
      </c>
      <c r="I41">
        <f t="shared" si="5"/>
        <v>0.10966856106123472</v>
      </c>
    </row>
    <row r="42" spans="1:9" x14ac:dyDescent="0.25">
      <c r="A42">
        <f t="shared" si="0"/>
        <v>41</v>
      </c>
      <c r="B42" s="1">
        <v>1989</v>
      </c>
      <c r="C42" s="1" t="s">
        <v>2</v>
      </c>
      <c r="D42" s="1">
        <v>4841</v>
      </c>
      <c r="E42">
        <f t="shared" si="7"/>
        <v>4976.0984552517293</v>
      </c>
      <c r="F42">
        <f t="shared" si="6"/>
        <v>115.99127745791489</v>
      </c>
      <c r="G42">
        <f t="shared" si="8"/>
        <v>0.96539828264921956</v>
      </c>
      <c r="H42">
        <f t="shared" si="9"/>
        <v>4634.9827944080771</v>
      </c>
      <c r="I42">
        <f t="shared" si="5"/>
        <v>4.2556745629399488</v>
      </c>
    </row>
    <row r="43" spans="1:9" x14ac:dyDescent="0.25">
      <c r="A43">
        <f t="shared" si="0"/>
        <v>42</v>
      </c>
      <c r="C43" t="s">
        <v>3</v>
      </c>
      <c r="D43" s="1">
        <v>5114.5</v>
      </c>
      <c r="E43">
        <f t="shared" si="7"/>
        <v>5020.5011536563425</v>
      </c>
      <c r="F43">
        <f t="shared" si="6"/>
        <v>87.355845836594199</v>
      </c>
      <c r="G43">
        <f t="shared" si="8"/>
        <v>1.0220030943104192</v>
      </c>
      <c r="H43">
        <f t="shared" si="9"/>
        <v>5205.9873001433944</v>
      </c>
      <c r="I43">
        <f t="shared" si="5"/>
        <v>1.7887828750297068</v>
      </c>
    </row>
    <row r="44" spans="1:9" x14ac:dyDescent="0.25">
      <c r="A44">
        <f t="shared" si="0"/>
        <v>43</v>
      </c>
      <c r="B44" s="1"/>
      <c r="C44" t="s">
        <v>4</v>
      </c>
      <c r="D44" s="1">
        <v>5374.5</v>
      </c>
      <c r="E44">
        <f t="shared" si="7"/>
        <v>5158.4336338939374</v>
      </c>
      <c r="F44">
        <f t="shared" si="6"/>
        <v>107.58649959699451</v>
      </c>
      <c r="G44">
        <f t="shared" si="8"/>
        <v>1.0395932130509444</v>
      </c>
      <c r="H44">
        <f t="shared" si="9"/>
        <v>5308.7921987214322</v>
      </c>
      <c r="I44">
        <f t="shared" si="5"/>
        <v>1.2225844502477958</v>
      </c>
    </row>
    <row r="45" spans="1:9" x14ac:dyDescent="0.25">
      <c r="A45">
        <f t="shared" si="0"/>
        <v>44</v>
      </c>
      <c r="C45" t="s">
        <v>5</v>
      </c>
      <c r="D45" s="1">
        <v>5166.5</v>
      </c>
      <c r="E45">
        <f t="shared" si="7"/>
        <v>5293.0522315806074</v>
      </c>
      <c r="F45">
        <f t="shared" si="6"/>
        <v>118.39933883286471</v>
      </c>
      <c r="G45">
        <f t="shared" si="8"/>
        <v>0.97497068666914766</v>
      </c>
      <c r="H45">
        <f t="shared" si="9"/>
        <v>5133.5598266656134</v>
      </c>
      <c r="I45">
        <f t="shared" si="5"/>
        <v>0.63757230880454074</v>
      </c>
    </row>
    <row r="46" spans="1:9" x14ac:dyDescent="0.25">
      <c r="A46">
        <f t="shared" si="0"/>
        <v>45</v>
      </c>
      <c r="B46" s="2">
        <v>1990</v>
      </c>
      <c r="C46" s="1" t="s">
        <v>2</v>
      </c>
      <c r="D46" s="1">
        <v>5236.5</v>
      </c>
      <c r="E46">
        <f t="shared" si="7"/>
        <v>5421.6392390715719</v>
      </c>
      <c r="F46">
        <f t="shared" si="6"/>
        <v>122.47440629610459</v>
      </c>
      <c r="G46">
        <f t="shared" si="8"/>
        <v>0.96544363405214884</v>
      </c>
      <c r="H46">
        <f t="shared" si="9"/>
        <v>5224.2060527165877</v>
      </c>
      <c r="I46">
        <f t="shared" si="5"/>
        <v>0.23477412934999156</v>
      </c>
    </row>
    <row r="47" spans="1:9" x14ac:dyDescent="0.25">
      <c r="A47">
        <f t="shared" si="0"/>
        <v>46</v>
      </c>
      <c r="B47" s="1"/>
      <c r="C47" t="s">
        <v>3</v>
      </c>
      <c r="D47" s="1">
        <v>5740.5</v>
      </c>
      <c r="E47">
        <f t="shared" si="7"/>
        <v>5602.3511983768994</v>
      </c>
      <c r="F47">
        <f t="shared" si="6"/>
        <v>145.76942749979378</v>
      </c>
      <c r="G47">
        <f t="shared" si="8"/>
        <v>1.022268692437317</v>
      </c>
      <c r="H47">
        <f t="shared" si="9"/>
        <v>5666.1013007743832</v>
      </c>
      <c r="I47">
        <f t="shared" si="5"/>
        <v>1.2960316910655316</v>
      </c>
    </row>
    <row r="48" spans="1:9" x14ac:dyDescent="0.25">
      <c r="A48">
        <f t="shared" si="0"/>
        <v>47</v>
      </c>
      <c r="C48" t="s">
        <v>4</v>
      </c>
      <c r="D48" s="1">
        <v>5992</v>
      </c>
      <c r="E48">
        <f t="shared" si="7"/>
        <v>5760.658460357261</v>
      </c>
      <c r="F48">
        <f t="shared" si="6"/>
        <v>150.7845612920209</v>
      </c>
      <c r="G48">
        <f t="shared" si="8"/>
        <v>1.0396497788399166</v>
      </c>
      <c r="H48">
        <f t="shared" si="9"/>
        <v>5975.7071904595578</v>
      </c>
      <c r="I48">
        <f t="shared" si="5"/>
        <v>0.27190937150270778</v>
      </c>
    </row>
    <row r="49" spans="1:9" x14ac:dyDescent="0.25">
      <c r="A49">
        <f t="shared" si="0"/>
        <v>48</v>
      </c>
      <c r="B49" s="1"/>
      <c r="C49" t="s">
        <v>5</v>
      </c>
      <c r="D49" s="1">
        <v>5842</v>
      </c>
      <c r="E49">
        <f t="shared" si="7"/>
        <v>5975.8686205318891</v>
      </c>
      <c r="F49">
        <f t="shared" si="6"/>
        <v>176.55480084506377</v>
      </c>
      <c r="G49">
        <f t="shared" si="8"/>
        <v>0.97523346466164673</v>
      </c>
      <c r="H49">
        <f t="shared" si="9"/>
        <v>5763.4836620229416</v>
      </c>
      <c r="I49">
        <f t="shared" si="5"/>
        <v>1.3439975689328716</v>
      </c>
    </row>
    <row r="50" spans="1:9" x14ac:dyDescent="0.25">
      <c r="A50">
        <f t="shared" si="0"/>
        <v>49</v>
      </c>
      <c r="B50">
        <v>1991</v>
      </c>
      <c r="C50" s="1" t="s">
        <v>2</v>
      </c>
      <c r="D50" s="1">
        <v>5844.5</v>
      </c>
      <c r="E50">
        <f t="shared" si="7"/>
        <v>6073.439606848784</v>
      </c>
      <c r="F50">
        <f t="shared" si="6"/>
        <v>144.96127503379626</v>
      </c>
      <c r="G50">
        <f t="shared" si="8"/>
        <v>0.96512974922795713</v>
      </c>
      <c r="H50">
        <f t="shared" si="9"/>
        <v>5939.8180261617208</v>
      </c>
      <c r="I50">
        <f t="shared" si="5"/>
        <v>1.6309012945798753</v>
      </c>
    </row>
    <row r="51" spans="1:9" x14ac:dyDescent="0.25">
      <c r="A51">
        <f t="shared" si="0"/>
        <v>50</v>
      </c>
      <c r="B51" s="2"/>
      <c r="C51" t="s">
        <v>3</v>
      </c>
      <c r="D51" s="1">
        <v>6384.5</v>
      </c>
      <c r="E51">
        <f t="shared" si="7"/>
        <v>6240.0182602733639</v>
      </c>
      <c r="F51">
        <f t="shared" si="6"/>
        <v>153.60822639010973</v>
      </c>
      <c r="G51">
        <f t="shared" si="8"/>
        <v>1.0223572289135729</v>
      </c>
      <c r="H51">
        <f t="shared" si="9"/>
        <v>6356.8765385731649</v>
      </c>
      <c r="I51">
        <f t="shared" si="5"/>
        <v>0.43266444399459775</v>
      </c>
    </row>
    <row r="52" spans="1:9" x14ac:dyDescent="0.25">
      <c r="A52">
        <f t="shared" si="0"/>
        <v>51</v>
      </c>
      <c r="B52" s="1"/>
      <c r="C52" t="s">
        <v>4</v>
      </c>
      <c r="D52" s="1">
        <v>6487</v>
      </c>
      <c r="E52">
        <f t="shared" si="7"/>
        <v>6270.4062514620418</v>
      </c>
      <c r="F52">
        <f t="shared" si="6"/>
        <v>104.32013230953702</v>
      </c>
      <c r="G52">
        <f t="shared" si="8"/>
        <v>1.0391390228970865</v>
      </c>
      <c r="H52">
        <f t="shared" si="9"/>
        <v>6647.1323628447135</v>
      </c>
      <c r="I52">
        <f t="shared" si="5"/>
        <v>2.46851183666893</v>
      </c>
    </row>
    <row r="53" spans="1:9" x14ac:dyDescent="0.25">
      <c r="A53">
        <f t="shared" si="0"/>
        <v>52</v>
      </c>
      <c r="C53" t="s">
        <v>5</v>
      </c>
      <c r="D53" s="1">
        <v>6372</v>
      </c>
      <c r="E53">
        <f t="shared" si="7"/>
        <v>6502.0013455989092</v>
      </c>
      <c r="F53">
        <f t="shared" si="6"/>
        <v>155.23011704046917</v>
      </c>
      <c r="G53">
        <f t="shared" si="8"/>
        <v>0.97571071310943258</v>
      </c>
      <c r="H53">
        <f t="shared" si="9"/>
        <v>6216.8464975155675</v>
      </c>
      <c r="I53">
        <f t="shared" si="5"/>
        <v>2.434926278788959</v>
      </c>
    </row>
    <row r="54" spans="1:9" x14ac:dyDescent="0.25">
      <c r="A54">
        <f t="shared" si="0"/>
        <v>53</v>
      </c>
      <c r="B54" s="1">
        <v>1992</v>
      </c>
      <c r="C54" s="1" t="s">
        <v>2</v>
      </c>
      <c r="D54" s="1">
        <v>6583.5</v>
      </c>
      <c r="E54">
        <f t="shared" si="7"/>
        <v>6788.5363928103579</v>
      </c>
      <c r="F54">
        <f t="shared" si="6"/>
        <v>207.75208910886099</v>
      </c>
      <c r="G54">
        <f t="shared" si="8"/>
        <v>0.96559644148308943</v>
      </c>
      <c r="H54">
        <f t="shared" si="9"/>
        <v>6425.0921320896095</v>
      </c>
      <c r="I54">
        <f t="shared" si="5"/>
        <v>2.40613454713132</v>
      </c>
    </row>
    <row r="55" spans="1:9" x14ac:dyDescent="0.25">
      <c r="A55">
        <f t="shared" si="0"/>
        <v>54</v>
      </c>
      <c r="C55" t="s">
        <v>3</v>
      </c>
      <c r="D55" s="1">
        <v>6990</v>
      </c>
      <c r="E55">
        <f t="shared" si="7"/>
        <v>6868.9700844328272</v>
      </c>
      <c r="F55">
        <f t="shared" si="6"/>
        <v>156.82473011430429</v>
      </c>
      <c r="G55">
        <f t="shared" si="8"/>
        <v>1.0218834865532047</v>
      </c>
      <c r="H55">
        <f t="shared" si="9"/>
        <v>7152.70610505488</v>
      </c>
      <c r="I55">
        <f t="shared" si="5"/>
        <v>2.3276982125161663</v>
      </c>
    </row>
    <row r="56" spans="1:9" x14ac:dyDescent="0.25">
      <c r="A56">
        <f t="shared" si="0"/>
        <v>55</v>
      </c>
      <c r="B56" s="2"/>
      <c r="C56" t="s">
        <v>4</v>
      </c>
      <c r="D56" s="1">
        <v>6874</v>
      </c>
      <c r="E56">
        <f t="shared" si="7"/>
        <v>6697.2323802548799</v>
      </c>
      <c r="F56">
        <f t="shared" si="6"/>
        <v>25.39975639740365</v>
      </c>
      <c r="G56">
        <f t="shared" si="8"/>
        <v>1.037864533572445</v>
      </c>
      <c r="H56">
        <f t="shared" si="9"/>
        <v>7300.7775586639236</v>
      </c>
      <c r="I56">
        <f t="shared" si="5"/>
        <v>6.2085766462601635</v>
      </c>
    </row>
    <row r="57" spans="1:9" x14ac:dyDescent="0.25">
      <c r="A57">
        <f t="shared" si="0"/>
        <v>56</v>
      </c>
      <c r="B57" s="1"/>
      <c r="C57" t="s">
        <v>5</v>
      </c>
      <c r="D57" s="1">
        <v>6710</v>
      </c>
      <c r="E57">
        <f t="shared" si="7"/>
        <v>6846.1571134311043</v>
      </c>
      <c r="F57">
        <f t="shared" si="6"/>
        <v>74.809747108931973</v>
      </c>
      <c r="G57">
        <f t="shared" si="8"/>
        <v>0.97615083097841648</v>
      </c>
      <c r="H57">
        <f t="shared" si="9"/>
        <v>6559.3441960253876</v>
      </c>
      <c r="I57">
        <f t="shared" si="5"/>
        <v>2.2452429802475762</v>
      </c>
    </row>
    <row r="58" spans="1:9" x14ac:dyDescent="0.25">
      <c r="A58">
        <f t="shared" si="0"/>
        <v>57</v>
      </c>
      <c r="B58">
        <v>1993</v>
      </c>
      <c r="C58" s="1" t="s">
        <v>2</v>
      </c>
      <c r="D58" s="1">
        <v>6924</v>
      </c>
      <c r="E58">
        <f t="shared" si="7"/>
        <v>7120.7513812615744</v>
      </c>
      <c r="F58">
        <f t="shared" si="6"/>
        <v>154.72355539754719</v>
      </c>
      <c r="G58">
        <f t="shared" si="8"/>
        <v>0.96627372682821377</v>
      </c>
      <c r="H58">
        <f t="shared" si="9"/>
        <v>6682.8609721598486</v>
      </c>
      <c r="I58">
        <f t="shared" si="5"/>
        <v>3.4826549370328039</v>
      </c>
    </row>
    <row r="59" spans="1:9" x14ac:dyDescent="0.25">
      <c r="A59">
        <f t="shared" si="0"/>
        <v>58</v>
      </c>
      <c r="B59" s="1"/>
      <c r="C59" t="s">
        <v>3</v>
      </c>
      <c r="D59" s="1">
        <v>7428.5</v>
      </c>
      <c r="E59">
        <f t="shared" si="7"/>
        <v>7270.6307878416865</v>
      </c>
      <c r="F59">
        <f t="shared" si="6"/>
        <v>152.78589587057314</v>
      </c>
      <c r="G59">
        <f t="shared" si="8"/>
        <v>1.0218664654864384</v>
      </c>
      <c r="H59">
        <f t="shared" si="9"/>
        <v>7434.6876946036791</v>
      </c>
      <c r="I59">
        <f t="shared" si="5"/>
        <v>8.3296689825390319E-2</v>
      </c>
    </row>
    <row r="60" spans="1:9" x14ac:dyDescent="0.25">
      <c r="A60">
        <f t="shared" si="0"/>
        <v>59</v>
      </c>
      <c r="C60" t="s">
        <v>4</v>
      </c>
      <c r="D60" s="1">
        <v>7415.5</v>
      </c>
      <c r="E60">
        <f t="shared" si="7"/>
        <v>7200.650891371205</v>
      </c>
      <c r="F60">
        <f t="shared" si="6"/>
        <v>63.679578934151309</v>
      </c>
      <c r="G60">
        <f t="shared" si="8"/>
        <v>1.0370618258775024</v>
      </c>
      <c r="H60">
        <f t="shared" si="9"/>
        <v>7704.5008939549307</v>
      </c>
      <c r="I60">
        <f t="shared" si="5"/>
        <v>3.8972543180490957</v>
      </c>
    </row>
    <row r="61" spans="1:9" x14ac:dyDescent="0.25">
      <c r="A61">
        <f t="shared" si="0"/>
        <v>60</v>
      </c>
      <c r="B61" s="1"/>
      <c r="C61" s="1" t="s">
        <v>5</v>
      </c>
      <c r="D61" s="1">
        <v>7228.5</v>
      </c>
      <c r="E61">
        <f t="shared" si="7"/>
        <v>7376.9505864174189</v>
      </c>
      <c r="F61">
        <f t="shared" si="6"/>
        <v>108.72762537897633</v>
      </c>
      <c r="G61">
        <f t="shared" si="8"/>
        <v>0.97652339081408257</v>
      </c>
      <c r="H61">
        <f t="shared" si="9"/>
        <v>7091.0822250904048</v>
      </c>
      <c r="I61">
        <f t="shared" si="5"/>
        <v>1.9010551969232234</v>
      </c>
    </row>
    <row r="62" spans="1:9" x14ac:dyDescent="0.25">
      <c r="A62">
        <f t="shared" si="0"/>
        <v>61</v>
      </c>
      <c r="B62">
        <v>1994</v>
      </c>
      <c r="C62" s="1" t="s">
        <v>2</v>
      </c>
      <c r="D62" s="1">
        <v>6734</v>
      </c>
      <c r="E62">
        <f t="shared" si="7"/>
        <v>7072.3674327169074</v>
      </c>
      <c r="F62">
        <f t="shared" si="6"/>
        <v>-56.596686252818813</v>
      </c>
      <c r="G62">
        <f t="shared" si="8"/>
        <v>0.96486199535838124</v>
      </c>
      <c r="H62">
        <f t="shared" si="9"/>
        <v>7233.2141835492612</v>
      </c>
      <c r="I62">
        <f t="shared" si="5"/>
        <v>7.413338039044568</v>
      </c>
    </row>
    <row r="63" spans="1:9" x14ac:dyDescent="0.25">
      <c r="A63">
        <f t="shared" si="0"/>
        <v>62</v>
      </c>
      <c r="C63" t="s">
        <v>3</v>
      </c>
      <c r="D63" s="1">
        <v>7158.5</v>
      </c>
      <c r="E63">
        <f t="shared" si="7"/>
        <v>7007.4089060764009</v>
      </c>
      <c r="F63">
        <f t="shared" si="6"/>
        <v>-59.941422407893903</v>
      </c>
      <c r="G63">
        <f t="shared" si="8"/>
        <v>1.0218359810220792</v>
      </c>
      <c r="H63">
        <f t="shared" si="9"/>
        <v>7169.1808553524106</v>
      </c>
      <c r="I63">
        <f t="shared" si="5"/>
        <v>0.14920521551177784</v>
      </c>
    </row>
    <row r="64" spans="1:9" x14ac:dyDescent="0.25">
      <c r="A64">
        <f t="shared" si="0"/>
        <v>63</v>
      </c>
      <c r="C64" t="s">
        <v>4</v>
      </c>
      <c r="D64" s="1">
        <v>7192</v>
      </c>
      <c r="E64">
        <f t="shared" si="7"/>
        <v>6937.4751661309265</v>
      </c>
      <c r="F64">
        <f t="shared" si="6"/>
        <v>-63.938349422926095</v>
      </c>
      <c r="G64">
        <f t="shared" si="8"/>
        <v>1.0370244828570876</v>
      </c>
      <c r="H64">
        <f t="shared" si="9"/>
        <v>7204.9533138378392</v>
      </c>
      <c r="I64">
        <f t="shared" si="5"/>
        <v>0.18010725580977799</v>
      </c>
    </row>
    <row r="65" spans="1:9" x14ac:dyDescent="0.25">
      <c r="A65">
        <f t="shared" si="0"/>
        <v>64</v>
      </c>
      <c r="C65" s="1" t="s">
        <v>5</v>
      </c>
      <c r="D65" s="1">
        <v>7031</v>
      </c>
      <c r="E65">
        <f t="shared" si="7"/>
        <v>7134.733239742638</v>
      </c>
      <c r="F65">
        <f t="shared" si="6"/>
        <v>40.540219790928973</v>
      </c>
      <c r="G65">
        <f t="shared" si="8"/>
        <v>0.97741713276672315</v>
      </c>
      <c r="H65">
        <f t="shared" si="9"/>
        <v>6712.1694791371319</v>
      </c>
      <c r="I65">
        <f t="shared" si="5"/>
        <v>4.5346397505741445</v>
      </c>
    </row>
    <row r="66" spans="1:9" x14ac:dyDescent="0.25">
      <c r="A66">
        <f t="shared" si="0"/>
        <v>65</v>
      </c>
      <c r="B66">
        <v>1995</v>
      </c>
      <c r="C66" s="1" t="s">
        <v>2</v>
      </c>
      <c r="D66" s="1">
        <v>7186</v>
      </c>
      <c r="E66">
        <f t="shared" si="7"/>
        <v>7393.2124674803154</v>
      </c>
      <c r="F66">
        <f t="shared" si="6"/>
        <v>127.71582296962832</v>
      </c>
      <c r="G66">
        <f t="shared" si="8"/>
        <v>0.96557305657500003</v>
      </c>
      <c r="H66">
        <f t="shared" si="9"/>
        <v>6923.1486674075923</v>
      </c>
      <c r="I66">
        <f t="shared" si="5"/>
        <v>3.6578253909324761</v>
      </c>
    </row>
    <row r="67" spans="1:9" x14ac:dyDescent="0.25">
      <c r="A67">
        <f t="shared" si="0"/>
        <v>66</v>
      </c>
      <c r="C67" t="s">
        <v>3</v>
      </c>
      <c r="D67" s="1">
        <v>7164.5</v>
      </c>
      <c r="E67">
        <f t="shared" si="7"/>
        <v>7113.3050338503099</v>
      </c>
      <c r="F67">
        <f t="shared" si="6"/>
        <v>-35.333479670225202</v>
      </c>
      <c r="G67">
        <f t="shared" si="8"/>
        <v>1.0203720900870188</v>
      </c>
      <c r="H67">
        <f t="shared" si="9"/>
        <v>7685.1551378686263</v>
      </c>
      <c r="I67">
        <f t="shared" si="5"/>
        <v>7.2671524582123848</v>
      </c>
    </row>
    <row r="68" spans="1:9" x14ac:dyDescent="0.25">
      <c r="A68">
        <f t="shared" ref="A68" si="10">A67+1</f>
        <v>67</v>
      </c>
      <c r="C68" t="s">
        <v>4</v>
      </c>
      <c r="D68" s="1">
        <v>7370</v>
      </c>
      <c r="E68">
        <f t="shared" si="7"/>
        <v>7101.0917098521277</v>
      </c>
      <c r="F68">
        <f t="shared" ref="F68" si="11">$Q$6*(E68-E67)+(1-$Q$6)*$Q$7*F67</f>
        <v>-26.085417401408002</v>
      </c>
      <c r="G68">
        <f t="shared" si="8"/>
        <v>1.0371088930029464</v>
      </c>
      <c r="H68">
        <f t="shared" si="9"/>
        <v>7340.0297906507785</v>
      </c>
      <c r="I68">
        <f t="shared" si="5"/>
        <v>0.40665141586460618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E97A-2C98-446E-B8A5-02D1B2E8812C}">
  <dimension ref="A1:Q23"/>
  <sheetViews>
    <sheetView tabSelected="1" zoomScaleNormal="100" workbookViewId="0">
      <selection activeCell="E1" sqref="E1:L1"/>
    </sheetView>
  </sheetViews>
  <sheetFormatPr defaultRowHeight="15" x14ac:dyDescent="0.25"/>
  <cols>
    <col min="4" max="4" width="17.85546875" customWidth="1"/>
    <col min="5" max="5" width="19.140625" customWidth="1"/>
    <col min="6" max="6" width="10.28515625" customWidth="1"/>
    <col min="9" max="9" width="17.7109375" customWidth="1"/>
    <col min="10" max="10" width="12.28515625" customWidth="1"/>
    <col min="11" max="11" width="11.5703125" customWidth="1"/>
    <col min="12" max="12" width="11.42578125" customWidth="1"/>
  </cols>
  <sheetData>
    <row r="1" spans="1:17" x14ac:dyDescent="0.25">
      <c r="A1" t="s">
        <v>17</v>
      </c>
      <c r="B1" t="s">
        <v>0</v>
      </c>
      <c r="C1" t="s">
        <v>1</v>
      </c>
      <c r="D1" t="s">
        <v>6</v>
      </c>
      <c r="E1" s="10" t="s">
        <v>97</v>
      </c>
      <c r="F1" s="10" t="s">
        <v>96</v>
      </c>
      <c r="G1" s="10" t="s">
        <v>92</v>
      </c>
      <c r="H1" s="10" t="s">
        <v>93</v>
      </c>
      <c r="I1" s="17" t="s">
        <v>98</v>
      </c>
      <c r="J1" s="17" t="s">
        <v>99</v>
      </c>
      <c r="K1" s="17" t="s">
        <v>94</v>
      </c>
      <c r="L1" s="17" t="s">
        <v>95</v>
      </c>
    </row>
    <row r="2" spans="1:17" x14ac:dyDescent="0.25">
      <c r="A2">
        <v>68</v>
      </c>
      <c r="C2" s="1" t="s">
        <v>5</v>
      </c>
      <c r="D2" s="1">
        <v>7171</v>
      </c>
      <c r="E2">
        <f>($M$11+A2*$N$11+$O$11*A2*A2)*Q9</f>
        <v>7770.856209421212</v>
      </c>
      <c r="F2">
        <f>($M$18+$N$16*$N$18)*M20</f>
        <v>6915.2323646737068</v>
      </c>
      <c r="G2" s="24">
        <v>7234.4</v>
      </c>
      <c r="H2" s="1">
        <v>7031</v>
      </c>
      <c r="I2">
        <f>100*ABS(E2-D2)/D2</f>
        <v>8.365028718745112</v>
      </c>
      <c r="J2">
        <f>100*ABS(F2-D2)/D2</f>
        <v>3.5666941197363435</v>
      </c>
      <c r="K2">
        <f>100*ABS(D2-G2)/D2</f>
        <v>0.8841165806721466</v>
      </c>
      <c r="L2">
        <f>100*ABS(D2-H2)/D2</f>
        <v>1.9523079068470228</v>
      </c>
    </row>
    <row r="3" spans="1:17" x14ac:dyDescent="0.25">
      <c r="A3">
        <v>69</v>
      </c>
      <c r="B3">
        <v>1996</v>
      </c>
      <c r="C3" s="1" t="s">
        <v>2</v>
      </c>
      <c r="D3" s="1">
        <v>7547.5</v>
      </c>
      <c r="E3">
        <f>($M$11+A3*$N$11+$O$11*A3*A3)*Q10</f>
        <v>7790.6645994213841</v>
      </c>
      <c r="F3">
        <f>(M18+2*N18)*M21</f>
        <v>6806.2480748766875</v>
      </c>
      <c r="G3" s="25">
        <v>7298.2</v>
      </c>
      <c r="H3" s="1">
        <v>7186</v>
      </c>
      <c r="I3">
        <f t="shared" ref="I3:I5" si="0">100*ABS(E3-D3)/D3</f>
        <v>3.2217899890213193</v>
      </c>
      <c r="J3">
        <f t="shared" ref="J3:J5" si="1">100*ABS(F3-D3)/D3</f>
        <v>9.8211583322068563</v>
      </c>
      <c r="K3">
        <f t="shared" ref="K3:K5" si="2">100*ABS(D3-G3)/D3</f>
        <v>3.3030804902285551</v>
      </c>
      <c r="L3">
        <f t="shared" ref="L3:L5" si="3">100*ABS(D3-H3)/D3</f>
        <v>4.789665452136469</v>
      </c>
    </row>
    <row r="4" spans="1:17" x14ac:dyDescent="0.25">
      <c r="A4">
        <v>70</v>
      </c>
      <c r="C4" t="s">
        <v>3</v>
      </c>
      <c r="D4" s="1">
        <v>7937</v>
      </c>
      <c r="E4">
        <f>($M$11+A4*$N$11+$O$11*A4*A4)*Q11</f>
        <v>8373.4037059475595</v>
      </c>
      <c r="F4">
        <f>(M18+3*N18)*M22</f>
        <v>7165.9052942574162</v>
      </c>
      <c r="G4" s="25">
        <v>7608.9</v>
      </c>
      <c r="H4" s="1">
        <v>7164.5</v>
      </c>
      <c r="I4">
        <f t="shared" si="0"/>
        <v>5.4983457974998045</v>
      </c>
      <c r="J4">
        <f t="shared" si="1"/>
        <v>9.7151909505176235</v>
      </c>
      <c r="K4">
        <f t="shared" si="2"/>
        <v>4.1338037041703464</v>
      </c>
      <c r="L4">
        <f t="shared" si="3"/>
        <v>9.7328965604132538</v>
      </c>
    </row>
    <row r="5" spans="1:17" x14ac:dyDescent="0.25">
      <c r="A5">
        <v>71</v>
      </c>
      <c r="C5" t="s">
        <v>4</v>
      </c>
      <c r="D5" s="1">
        <v>8051</v>
      </c>
      <c r="E5">
        <f>($M$11+A5*$N$11+$O$11*A5*A5)*Q12</f>
        <v>8615.6317626524851</v>
      </c>
      <c r="F5">
        <f>(M18+4*N18)*M23</f>
        <v>7256.3916888583635</v>
      </c>
      <c r="G5" s="25">
        <v>7739.7</v>
      </c>
      <c r="H5" s="1">
        <v>7370</v>
      </c>
      <c r="I5">
        <f t="shared" si="0"/>
        <v>7.0131879599116278</v>
      </c>
      <c r="J5">
        <f t="shared" si="1"/>
        <v>9.8696846496290718</v>
      </c>
      <c r="K5">
        <f t="shared" si="2"/>
        <v>3.8666004223077901</v>
      </c>
      <c r="L5">
        <f t="shared" si="3"/>
        <v>8.4585765743385917</v>
      </c>
    </row>
    <row r="6" spans="1:17" x14ac:dyDescent="0.25">
      <c r="D6" s="1"/>
    </row>
    <row r="7" spans="1:17" ht="15.75" x14ac:dyDescent="0.25">
      <c r="H7" s="3" t="s">
        <v>69</v>
      </c>
      <c r="I7" s="3">
        <f>AVERAGE(I2:I5)</f>
        <v>6.0245881162944652</v>
      </c>
      <c r="J7" s="3">
        <f>AVERAGE(J2:J5)</f>
        <v>8.2431820130224729</v>
      </c>
      <c r="K7" s="3">
        <f>AVERAGE(K2:K5)</f>
        <v>3.0469002993447099</v>
      </c>
      <c r="L7" s="3">
        <f>AVERAGE(L2:L5)</f>
        <v>6.2333616234338347</v>
      </c>
      <c r="O7" s="30" t="s">
        <v>97</v>
      </c>
      <c r="P7" s="30"/>
    </row>
    <row r="8" spans="1:17" x14ac:dyDescent="0.25">
      <c r="P8" s="7" t="s">
        <v>101</v>
      </c>
      <c r="Q8" s="7"/>
    </row>
    <row r="9" spans="1:17" x14ac:dyDescent="0.25">
      <c r="M9" s="7" t="s">
        <v>102</v>
      </c>
      <c r="N9" s="7"/>
      <c r="O9" s="7"/>
      <c r="P9" s="14" t="s">
        <v>5</v>
      </c>
      <c r="Q9" s="27">
        <v>0.97558736812330771</v>
      </c>
    </row>
    <row r="10" spans="1:17" x14ac:dyDescent="0.25">
      <c r="M10" s="14" t="s">
        <v>48</v>
      </c>
      <c r="N10" s="14" t="s">
        <v>49</v>
      </c>
      <c r="O10" s="14" t="s">
        <v>51</v>
      </c>
      <c r="P10" s="14" t="s">
        <v>2</v>
      </c>
      <c r="Q10" s="28">
        <v>0.96448127162177388</v>
      </c>
    </row>
    <row r="11" spans="1:17" x14ac:dyDescent="0.25">
      <c r="M11" s="14">
        <v>1507.5</v>
      </c>
      <c r="N11" s="14">
        <v>77.927000000000007</v>
      </c>
      <c r="O11" s="14">
        <v>0.25059999999999999</v>
      </c>
      <c r="P11" s="14" t="s">
        <v>3</v>
      </c>
      <c r="Q11" s="27">
        <v>1.0223524212025108</v>
      </c>
    </row>
    <row r="12" spans="1:17" x14ac:dyDescent="0.25">
      <c r="P12" s="14" t="s">
        <v>4</v>
      </c>
      <c r="Q12" s="28">
        <v>1.0375789390524075</v>
      </c>
    </row>
    <row r="13" spans="1:17" ht="15.75" x14ac:dyDescent="0.25">
      <c r="M13" s="30" t="s">
        <v>96</v>
      </c>
    </row>
    <row r="14" spans="1:17" x14ac:dyDescent="0.25">
      <c r="M14" s="7" t="s">
        <v>54</v>
      </c>
      <c r="N14" s="7">
        <v>0.8</v>
      </c>
    </row>
    <row r="15" spans="1:17" x14ac:dyDescent="0.25">
      <c r="M15" s="7" t="s">
        <v>87</v>
      </c>
      <c r="N15" s="7">
        <v>0.4</v>
      </c>
    </row>
    <row r="16" spans="1:17" x14ac:dyDescent="0.25">
      <c r="M16" s="7" t="s">
        <v>83</v>
      </c>
      <c r="N16" s="7">
        <v>1</v>
      </c>
    </row>
    <row r="17" spans="12:15" x14ac:dyDescent="0.25">
      <c r="M17" s="7" t="s">
        <v>82</v>
      </c>
      <c r="N17" s="7">
        <v>0.1</v>
      </c>
    </row>
    <row r="18" spans="12:15" x14ac:dyDescent="0.25">
      <c r="L18" s="14" t="s">
        <v>84</v>
      </c>
      <c r="M18" s="14">
        <v>7101.0917098521277</v>
      </c>
      <c r="N18" s="4">
        <v>-26.085417401408002</v>
      </c>
      <c r="O18" s="29" t="s">
        <v>85</v>
      </c>
    </row>
    <row r="19" spans="12:15" x14ac:dyDescent="0.25">
      <c r="M19" s="7" t="s">
        <v>86</v>
      </c>
    </row>
    <row r="20" spans="12:15" x14ac:dyDescent="0.25">
      <c r="L20">
        <v>64</v>
      </c>
      <c r="M20" s="7">
        <v>0.97741713276672315</v>
      </c>
    </row>
    <row r="21" spans="12:15" x14ac:dyDescent="0.25">
      <c r="L21">
        <v>65</v>
      </c>
      <c r="M21" s="7">
        <v>0.96557305657500003</v>
      </c>
    </row>
    <row r="22" spans="12:15" x14ac:dyDescent="0.25">
      <c r="L22">
        <v>66</v>
      </c>
      <c r="M22" s="7">
        <v>1.0203720900870188</v>
      </c>
    </row>
    <row r="23" spans="12:15" x14ac:dyDescent="0.25">
      <c r="L23">
        <v>67</v>
      </c>
      <c r="M23" s="7">
        <v>1.0371088930029464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2019-04-12T00:52:27Z</dcterms:modified>
</cp:coreProperties>
</file>