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ve Borgmo\MATLAB Drive\Master\dynamic-factor\"/>
    </mc:Choice>
  </mc:AlternateContent>
  <xr:revisionPtr revIDLastSave="0" documentId="13_ncr:1_{FCCD9072-FFD3-4ECC-B3B5-2155CE007BE1}" xr6:coauthVersionLast="31" xr6:coauthVersionMax="31" xr10:uidLastSave="{00000000-0000-0000-0000-000000000000}"/>
  <bookViews>
    <workbookView xWindow="0" yWindow="0" windowWidth="19008" windowHeight="9072" xr2:uid="{2E383294-A048-4E35-A216-1D24BEB6EC18}"/>
  </bookViews>
  <sheets>
    <sheet name="Inflation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0" i="2" l="1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<sst xmlns="http://schemas.openxmlformats.org/spreadsheetml/2006/main" count="2" uniqueCount="2">
  <si>
    <t>Inflation Index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</si>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</sst>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1E3E-3DBB-4573-99FF-9E53E712115B}">
  <dimension ref="A1:B460"/>
  <sheetViews>
    <sheetView tabSelected="1" workbookViewId="0">
      <selection activeCell="B2" sqref="B2"/>
    </sheetView>
  </sheetViews>
  <sheetFormatPr defaultRowHeight="14.4" x14ac:dyDescent="0.3"/>
  <cols>
    <col min="1" max="1" width="10.109375" bestFit="1" customWidth="1"/>
    <col min="2" max="2" width="12.77734375" bestFit="1" customWidth="1"/>
    <col min="3" max="3" width="10.1093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s="1">
        <v>29235</v>
      </c>
      <c r="B2" s="2">
        <f>78/(100)</f>
        <v>0.78</v>
      </c>
    </row>
    <row r="3" spans="1:2" x14ac:dyDescent="0.3">
      <c r="A3" s="1">
        <v>29266</v>
      </c>
      <c r="B3" s="2">
        <f>79/(100)</f>
        <v>0.79</v>
      </c>
    </row>
    <row r="4" spans="1:2" x14ac:dyDescent="0.3">
      <c r="A4" s="1">
        <v>29295</v>
      </c>
      <c r="B4" s="2">
        <f>80.1/(100)</f>
        <v>0.80099999999999993</v>
      </c>
    </row>
    <row r="5" spans="1:2" x14ac:dyDescent="0.3">
      <c r="A5" s="1">
        <v>29326</v>
      </c>
      <c r="B5" s="2">
        <f>80.9/(100)</f>
        <v>0.80900000000000005</v>
      </c>
    </row>
    <row r="6" spans="1:2" x14ac:dyDescent="0.3">
      <c r="A6" s="1">
        <v>29356</v>
      </c>
      <c r="B6" s="2">
        <f>81.7/(100)</f>
        <v>0.81700000000000006</v>
      </c>
    </row>
    <row r="7" spans="1:2" x14ac:dyDescent="0.3">
      <c r="A7" s="1">
        <v>29387</v>
      </c>
      <c r="B7" s="2">
        <f>82.5/(100)</f>
        <v>0.82499999999999996</v>
      </c>
    </row>
    <row r="8" spans="1:2" x14ac:dyDescent="0.3">
      <c r="A8" s="1">
        <v>29417</v>
      </c>
      <c r="B8" s="2">
        <f>82.6/(100)</f>
        <v>0.82599999999999996</v>
      </c>
    </row>
    <row r="9" spans="1:2" x14ac:dyDescent="0.3">
      <c r="A9" s="1">
        <v>29448</v>
      </c>
      <c r="B9" s="2">
        <f>83.2/(100)</f>
        <v>0.83200000000000007</v>
      </c>
    </row>
    <row r="10" spans="1:2" x14ac:dyDescent="0.3">
      <c r="A10" s="1">
        <v>29479</v>
      </c>
      <c r="B10" s="2">
        <f>83.9/(100)</f>
        <v>0.83900000000000008</v>
      </c>
    </row>
    <row r="11" spans="1:2" x14ac:dyDescent="0.3">
      <c r="A11" s="1">
        <v>29509</v>
      </c>
      <c r="B11" s="2">
        <f>84.7/(100)</f>
        <v>0.84699999999999998</v>
      </c>
    </row>
    <row r="12" spans="1:2" x14ac:dyDescent="0.3">
      <c r="A12" s="1">
        <v>29540</v>
      </c>
      <c r="B12" s="2">
        <f>85.6/(100)</f>
        <v>0.85599999999999998</v>
      </c>
    </row>
    <row r="13" spans="1:2" x14ac:dyDescent="0.3">
      <c r="A13" s="1">
        <v>29570</v>
      </c>
      <c r="B13" s="2">
        <f>86.4/(100)</f>
        <v>0.8640000000000001</v>
      </c>
    </row>
    <row r="14" spans="1:2" x14ac:dyDescent="0.3">
      <c r="A14" s="1">
        <v>29601</v>
      </c>
      <c r="B14" s="2">
        <f>87.2/(100)</f>
        <v>0.872</v>
      </c>
    </row>
    <row r="15" spans="1:2" x14ac:dyDescent="0.3">
      <c r="A15" s="1">
        <v>29632</v>
      </c>
      <c r="B15" s="2">
        <f>88/(100)</f>
        <v>0.88</v>
      </c>
    </row>
    <row r="16" spans="1:2" x14ac:dyDescent="0.3">
      <c r="A16" s="1">
        <v>29660</v>
      </c>
      <c r="B16" s="2">
        <f>88.6/(100)</f>
        <v>0.8859999999999999</v>
      </c>
    </row>
    <row r="17" spans="1:2" x14ac:dyDescent="0.3">
      <c r="A17" s="1">
        <v>29691</v>
      </c>
      <c r="B17" s="2">
        <f>89.1/(100)</f>
        <v>0.8909999999999999</v>
      </c>
    </row>
    <row r="18" spans="1:2" x14ac:dyDescent="0.3">
      <c r="A18" s="1">
        <v>29721</v>
      </c>
      <c r="B18" s="2">
        <f>89.7/(100)</f>
        <v>0.89700000000000002</v>
      </c>
    </row>
    <row r="19" spans="1:2" x14ac:dyDescent="0.3">
      <c r="A19" s="1">
        <v>29752</v>
      </c>
      <c r="B19" s="2">
        <f>90.5/(100)</f>
        <v>0.90500000000000003</v>
      </c>
    </row>
    <row r="20" spans="1:2" x14ac:dyDescent="0.3">
      <c r="A20" s="1">
        <v>29782</v>
      </c>
      <c r="B20" s="2">
        <f>91.5/(100)</f>
        <v>0.91500000000000004</v>
      </c>
    </row>
    <row r="21" spans="1:2" x14ac:dyDescent="0.3">
      <c r="A21" s="1">
        <v>29813</v>
      </c>
      <c r="B21" s="2">
        <f>92.2/(100)</f>
        <v>0.92200000000000004</v>
      </c>
    </row>
    <row r="22" spans="1:2" x14ac:dyDescent="0.3">
      <c r="A22" s="1">
        <v>29844</v>
      </c>
      <c r="B22" s="2">
        <f>93.1/(100)</f>
        <v>0.93099999999999994</v>
      </c>
    </row>
    <row r="23" spans="1:2" x14ac:dyDescent="0.3">
      <c r="A23" s="1">
        <v>29874</v>
      </c>
      <c r="B23" s="2">
        <f>93.4/(100)</f>
        <v>0.93400000000000005</v>
      </c>
    </row>
    <row r="24" spans="1:2" x14ac:dyDescent="0.3">
      <c r="A24" s="1">
        <v>29905</v>
      </c>
      <c r="B24" s="2">
        <f>93.8/(100)</f>
        <v>0.93799999999999994</v>
      </c>
    </row>
    <row r="25" spans="1:2" x14ac:dyDescent="0.3">
      <c r="A25" s="1">
        <v>29935</v>
      </c>
      <c r="B25" s="2">
        <f>94.1/(100)</f>
        <v>0.94099999999999995</v>
      </c>
    </row>
    <row r="26" spans="1:2" x14ac:dyDescent="0.3">
      <c r="A26" s="1">
        <v>29966</v>
      </c>
      <c r="B26" s="2">
        <f>94.4/(100)</f>
        <v>0.94400000000000006</v>
      </c>
    </row>
    <row r="27" spans="1:2" x14ac:dyDescent="0.3">
      <c r="A27" s="1">
        <v>29997</v>
      </c>
      <c r="B27" s="2">
        <f>94.7/(100)</f>
        <v>0.94700000000000006</v>
      </c>
    </row>
    <row r="28" spans="1:2" x14ac:dyDescent="0.3">
      <c r="A28" s="1">
        <v>30025</v>
      </c>
      <c r="B28" s="2">
        <f>94.7/(100)</f>
        <v>0.94700000000000006</v>
      </c>
    </row>
    <row r="29" spans="1:2" x14ac:dyDescent="0.3">
      <c r="A29" s="1">
        <v>30056</v>
      </c>
      <c r="B29" s="2">
        <f>95/(100)</f>
        <v>0.95</v>
      </c>
    </row>
    <row r="30" spans="1:2" x14ac:dyDescent="0.3">
      <c r="A30" s="1">
        <v>30086</v>
      </c>
      <c r="B30" s="2">
        <f>95.9/(100)</f>
        <v>0.95900000000000007</v>
      </c>
    </row>
    <row r="31" spans="1:2" x14ac:dyDescent="0.3">
      <c r="A31" s="1">
        <v>30117</v>
      </c>
      <c r="B31" s="2">
        <f>97/(100)</f>
        <v>0.97</v>
      </c>
    </row>
    <row r="32" spans="1:2" x14ac:dyDescent="0.3">
      <c r="A32" s="1">
        <v>30147</v>
      </c>
      <c r="B32" s="2">
        <f>97.5/(100)</f>
        <v>0.97499999999999998</v>
      </c>
    </row>
    <row r="33" spans="1:2" x14ac:dyDescent="0.3">
      <c r="A33" s="1">
        <v>30178</v>
      </c>
      <c r="B33" s="2">
        <f>97.7/(100)</f>
        <v>0.97699999999999998</v>
      </c>
    </row>
    <row r="34" spans="1:2" x14ac:dyDescent="0.3">
      <c r="A34" s="1">
        <v>30209</v>
      </c>
      <c r="B34" s="2">
        <f>97.7/(100)</f>
        <v>0.97699999999999998</v>
      </c>
    </row>
    <row r="35" spans="1:2" x14ac:dyDescent="0.3">
      <c r="A35" s="1">
        <v>30239</v>
      </c>
      <c r="B35" s="2">
        <f>98.1/(100)</f>
        <v>0.98099999999999998</v>
      </c>
    </row>
    <row r="36" spans="1:2" x14ac:dyDescent="0.3">
      <c r="A36" s="1">
        <v>30270</v>
      </c>
      <c r="B36" s="2">
        <f>98/(100)</f>
        <v>0.98</v>
      </c>
    </row>
    <row r="37" spans="1:2" x14ac:dyDescent="0.3">
      <c r="A37" s="1">
        <v>30300</v>
      </c>
      <c r="B37" s="2">
        <f>97.7/(100)</f>
        <v>0.97699999999999998</v>
      </c>
    </row>
    <row r="38" spans="1:2" x14ac:dyDescent="0.3">
      <c r="A38" s="1">
        <v>30331</v>
      </c>
      <c r="B38" s="2">
        <f>97.9/(100)</f>
        <v>0.97900000000000009</v>
      </c>
    </row>
    <row r="39" spans="1:2" x14ac:dyDescent="0.3">
      <c r="A39" s="1">
        <v>30362</v>
      </c>
      <c r="B39" s="2">
        <f>98/(100)</f>
        <v>0.98</v>
      </c>
    </row>
    <row r="40" spans="1:2" x14ac:dyDescent="0.3">
      <c r="A40" s="1">
        <v>30390</v>
      </c>
      <c r="B40" s="2">
        <f>98.1/(100)</f>
        <v>0.98099999999999998</v>
      </c>
    </row>
    <row r="41" spans="1:2" x14ac:dyDescent="0.3">
      <c r="A41" s="1">
        <v>30421</v>
      </c>
      <c r="B41" s="2">
        <f>98.8/(100)</f>
        <v>0.98799999999999999</v>
      </c>
    </row>
    <row r="42" spans="1:2" x14ac:dyDescent="0.3">
      <c r="A42" s="1">
        <v>30451</v>
      </c>
      <c r="B42" s="2">
        <f>99.2/(100)</f>
        <v>0.99199999999999999</v>
      </c>
    </row>
    <row r="43" spans="1:2" x14ac:dyDescent="0.3">
      <c r="A43" s="1">
        <v>30482</v>
      </c>
      <c r="B43" s="2">
        <f>99.4/(100)</f>
        <v>0.99400000000000011</v>
      </c>
    </row>
    <row r="44" spans="1:2" x14ac:dyDescent="0.3">
      <c r="A44" s="1">
        <v>30512</v>
      </c>
      <c r="B44" s="2">
        <f>99.8/(100)</f>
        <v>0.998</v>
      </c>
    </row>
    <row r="45" spans="1:2" x14ac:dyDescent="0.3">
      <c r="A45" s="1">
        <v>30543</v>
      </c>
      <c r="B45" s="2">
        <f>100.1/(100)</f>
        <v>1.0009999999999999</v>
      </c>
    </row>
    <row r="46" spans="1:2" x14ac:dyDescent="0.3">
      <c r="A46" s="1">
        <v>30574</v>
      </c>
      <c r="B46" s="2">
        <f>100.4/(100)</f>
        <v>1.004</v>
      </c>
    </row>
    <row r="47" spans="1:2" x14ac:dyDescent="0.3">
      <c r="A47" s="1">
        <v>30604</v>
      </c>
      <c r="B47" s="2">
        <f>100.8/(100)</f>
        <v>1.008</v>
      </c>
    </row>
    <row r="48" spans="1:2" x14ac:dyDescent="0.3">
      <c r="A48" s="1">
        <v>30635</v>
      </c>
      <c r="B48" s="2">
        <f>101.1/(100)</f>
        <v>1.0109999999999999</v>
      </c>
    </row>
    <row r="49" spans="1:2" x14ac:dyDescent="0.3">
      <c r="A49" s="1">
        <v>30665</v>
      </c>
      <c r="B49" s="2">
        <f>101.4/(100)</f>
        <v>1.014</v>
      </c>
    </row>
    <row r="50" spans="1:2" x14ac:dyDescent="0.3">
      <c r="A50" s="1">
        <v>30696</v>
      </c>
      <c r="B50" s="2">
        <f>102.1/(100)</f>
        <v>1.0209999999999999</v>
      </c>
    </row>
    <row r="51" spans="1:2" x14ac:dyDescent="0.3">
      <c r="A51" s="1">
        <v>30727</v>
      </c>
      <c r="B51" s="2">
        <f>102.6/(100)</f>
        <v>1.026</v>
      </c>
    </row>
    <row r="52" spans="1:2" x14ac:dyDescent="0.3">
      <c r="A52" s="1">
        <v>30756</v>
      </c>
      <c r="B52" s="2">
        <f>102.9/(100)</f>
        <v>1.0290000000000001</v>
      </c>
    </row>
    <row r="53" spans="1:2" x14ac:dyDescent="0.3">
      <c r="A53" s="1">
        <v>30787</v>
      </c>
      <c r="B53" s="2">
        <f>103.3/(100)</f>
        <v>1.0329999999999999</v>
      </c>
    </row>
    <row r="54" spans="1:2" x14ac:dyDescent="0.3">
      <c r="A54" s="1">
        <v>30817</v>
      </c>
      <c r="B54" s="2">
        <f>103.5/(100)</f>
        <v>1.0349999999999999</v>
      </c>
    </row>
    <row r="55" spans="1:2" x14ac:dyDescent="0.3">
      <c r="A55" s="1">
        <v>30848</v>
      </c>
      <c r="B55" s="2">
        <f>103.7/(100)</f>
        <v>1.0369999999999999</v>
      </c>
    </row>
    <row r="56" spans="1:2" x14ac:dyDescent="0.3">
      <c r="A56" s="1">
        <v>30878</v>
      </c>
      <c r="B56" s="2">
        <f>104.1/(100)</f>
        <v>1.0409999999999999</v>
      </c>
    </row>
    <row r="57" spans="1:2" x14ac:dyDescent="0.3">
      <c r="A57" s="1">
        <v>30909</v>
      </c>
      <c r="B57" s="2">
        <f>104.4/(100)</f>
        <v>1.044</v>
      </c>
    </row>
    <row r="58" spans="1:2" x14ac:dyDescent="0.3">
      <c r="A58" s="1">
        <v>30940</v>
      </c>
      <c r="B58" s="2">
        <f>104.7/(100)</f>
        <v>1.0469999999999999</v>
      </c>
    </row>
    <row r="59" spans="1:2" x14ac:dyDescent="0.3">
      <c r="A59" s="1">
        <v>30970</v>
      </c>
      <c r="B59" s="2">
        <f>105.1/(100)</f>
        <v>1.0509999999999999</v>
      </c>
    </row>
    <row r="60" spans="1:2" x14ac:dyDescent="0.3">
      <c r="A60" s="1">
        <v>31001</v>
      </c>
      <c r="B60" s="2">
        <f>105.3/(100)</f>
        <v>1.0529999999999999</v>
      </c>
    </row>
    <row r="61" spans="1:2" x14ac:dyDescent="0.3">
      <c r="A61" s="1">
        <v>31031</v>
      </c>
      <c r="B61" s="2">
        <f>105.5/(100)</f>
        <v>1.0549999999999999</v>
      </c>
    </row>
    <row r="62" spans="1:2" x14ac:dyDescent="0.3">
      <c r="A62" s="1">
        <v>31062</v>
      </c>
      <c r="B62" s="2">
        <f>105.7/(100)</f>
        <v>1.0569999999999999</v>
      </c>
    </row>
    <row r="63" spans="1:2" x14ac:dyDescent="0.3">
      <c r="A63" s="1">
        <v>31093</v>
      </c>
      <c r="B63" s="2">
        <f>106.3/(100)</f>
        <v>1.0629999999999999</v>
      </c>
    </row>
    <row r="64" spans="1:2" x14ac:dyDescent="0.3">
      <c r="A64" s="1">
        <v>31121</v>
      </c>
      <c r="B64" s="2">
        <f>106.8/(100)</f>
        <v>1.0680000000000001</v>
      </c>
    </row>
    <row r="65" spans="1:2" x14ac:dyDescent="0.3">
      <c r="A65" s="1">
        <v>31152</v>
      </c>
      <c r="B65" s="2">
        <f>107/(100)</f>
        <v>1.07</v>
      </c>
    </row>
    <row r="66" spans="1:2" x14ac:dyDescent="0.3">
      <c r="A66" s="1">
        <v>31182</v>
      </c>
      <c r="B66" s="2">
        <f>107.2/(100)</f>
        <v>1.0720000000000001</v>
      </c>
    </row>
    <row r="67" spans="1:2" x14ac:dyDescent="0.3">
      <c r="A67" s="1">
        <v>31213</v>
      </c>
      <c r="B67" s="2">
        <f>107.5/(100)</f>
        <v>1.075</v>
      </c>
    </row>
    <row r="68" spans="1:2" x14ac:dyDescent="0.3">
      <c r="A68" s="1">
        <v>31243</v>
      </c>
      <c r="B68" s="2">
        <f>107.7/(100)</f>
        <v>1.077</v>
      </c>
    </row>
    <row r="69" spans="1:2" x14ac:dyDescent="0.3">
      <c r="A69" s="1">
        <v>31274</v>
      </c>
      <c r="B69" s="2">
        <f>107.9/(100)</f>
        <v>1.079</v>
      </c>
    </row>
    <row r="70" spans="1:2" x14ac:dyDescent="0.3">
      <c r="A70" s="1">
        <v>31305</v>
      </c>
      <c r="B70" s="2">
        <f>108.1/(100)</f>
        <v>1.081</v>
      </c>
    </row>
    <row r="71" spans="1:2" x14ac:dyDescent="0.3">
      <c r="A71" s="1">
        <v>31335</v>
      </c>
      <c r="B71" s="2">
        <f>108.5/(100)</f>
        <v>1.085</v>
      </c>
    </row>
    <row r="72" spans="1:2" x14ac:dyDescent="0.3">
      <c r="A72" s="1">
        <v>31366</v>
      </c>
      <c r="B72" s="2">
        <f>109/(100)</f>
        <v>1.0900000000000001</v>
      </c>
    </row>
    <row r="73" spans="1:2" x14ac:dyDescent="0.3">
      <c r="A73" s="1">
        <v>31396</v>
      </c>
      <c r="B73" s="2">
        <f>109.5/(100)</f>
        <v>1.095</v>
      </c>
    </row>
    <row r="74" spans="1:2" x14ac:dyDescent="0.3">
      <c r="A74" s="1">
        <v>31427</v>
      </c>
      <c r="B74" s="2">
        <f>109.9/(100)</f>
        <v>1.099</v>
      </c>
    </row>
    <row r="75" spans="1:2" x14ac:dyDescent="0.3">
      <c r="A75" s="1">
        <v>31458</v>
      </c>
      <c r="B75" s="2">
        <f>109.7/(100)</f>
        <v>1.097</v>
      </c>
    </row>
    <row r="76" spans="1:2" x14ac:dyDescent="0.3">
      <c r="A76" s="1">
        <v>31486</v>
      </c>
      <c r="B76" s="2">
        <f>109.1/(100)</f>
        <v>1.091</v>
      </c>
    </row>
    <row r="77" spans="1:2" x14ac:dyDescent="0.3">
      <c r="A77" s="1">
        <v>31517</v>
      </c>
      <c r="B77" s="2">
        <f>108.7/(100)</f>
        <v>1.087</v>
      </c>
    </row>
    <row r="78" spans="1:2" x14ac:dyDescent="0.3">
      <c r="A78" s="1">
        <v>31547</v>
      </c>
      <c r="B78" s="2">
        <f>109/(100)</f>
        <v>1.0900000000000001</v>
      </c>
    </row>
    <row r="79" spans="1:2" x14ac:dyDescent="0.3">
      <c r="A79" s="1">
        <v>31578</v>
      </c>
      <c r="B79" s="2">
        <f>109.4/(100)</f>
        <v>1.0940000000000001</v>
      </c>
    </row>
    <row r="80" spans="1:2" x14ac:dyDescent="0.3">
      <c r="A80" s="1">
        <v>31608</v>
      </c>
      <c r="B80" s="2">
        <f>109.5/(100)</f>
        <v>1.095</v>
      </c>
    </row>
    <row r="81" spans="1:2" x14ac:dyDescent="0.3">
      <c r="A81" s="1">
        <v>31639</v>
      </c>
      <c r="B81" s="2">
        <f>109.6/(100)</f>
        <v>1.0959999999999999</v>
      </c>
    </row>
    <row r="82" spans="1:2" x14ac:dyDescent="0.3">
      <c r="A82" s="1">
        <v>31670</v>
      </c>
      <c r="B82" s="2">
        <f>110/(100)</f>
        <v>1.1000000000000001</v>
      </c>
    </row>
    <row r="83" spans="1:2" x14ac:dyDescent="0.3">
      <c r="A83" s="1">
        <v>31700</v>
      </c>
      <c r="B83" s="2">
        <f>110.2/(100)</f>
        <v>1.1020000000000001</v>
      </c>
    </row>
    <row r="84" spans="1:2" x14ac:dyDescent="0.3">
      <c r="A84" s="1">
        <v>31731</v>
      </c>
      <c r="B84" s="2">
        <f>110.4/(100)</f>
        <v>1.1040000000000001</v>
      </c>
    </row>
    <row r="85" spans="1:2" x14ac:dyDescent="0.3">
      <c r="A85" s="1">
        <v>31761</v>
      </c>
      <c r="B85" s="2">
        <f>110.8/(100)</f>
        <v>1.1079999999999999</v>
      </c>
    </row>
    <row r="86" spans="1:2" x14ac:dyDescent="0.3">
      <c r="A86" s="1">
        <v>31792</v>
      </c>
      <c r="B86" s="2">
        <f>111.4/(100)</f>
        <v>1.1140000000000001</v>
      </c>
    </row>
    <row r="87" spans="1:2" x14ac:dyDescent="0.3">
      <c r="A87" s="1">
        <v>31823</v>
      </c>
      <c r="B87" s="2">
        <f>111.8/(100)</f>
        <v>1.1179999999999999</v>
      </c>
    </row>
    <row r="88" spans="1:2" x14ac:dyDescent="0.3">
      <c r="A88" s="1">
        <v>31851</v>
      </c>
      <c r="B88" s="2">
        <f>112.2/(100)</f>
        <v>1.1220000000000001</v>
      </c>
    </row>
    <row r="89" spans="1:2" x14ac:dyDescent="0.3">
      <c r="A89" s="1">
        <v>31882</v>
      </c>
      <c r="B89" s="2">
        <f>112.7/(100)</f>
        <v>1.127</v>
      </c>
    </row>
    <row r="90" spans="1:2" x14ac:dyDescent="0.3">
      <c r="A90" s="1">
        <v>31912</v>
      </c>
      <c r="B90" s="2">
        <f>113/(100)</f>
        <v>1.1299999999999999</v>
      </c>
    </row>
    <row r="91" spans="1:2" x14ac:dyDescent="0.3">
      <c r="A91" s="1">
        <v>31943</v>
      </c>
      <c r="B91" s="2">
        <f>113.5/(100)</f>
        <v>1.135</v>
      </c>
    </row>
    <row r="92" spans="1:2" x14ac:dyDescent="0.3">
      <c r="A92" s="1">
        <v>31973</v>
      </c>
      <c r="B92" s="2">
        <f>113.8/(100)</f>
        <v>1.1379999999999999</v>
      </c>
    </row>
    <row r="93" spans="1:2" x14ac:dyDescent="0.3">
      <c r="A93" s="1">
        <v>32004</v>
      </c>
      <c r="B93" s="2">
        <f>114.3/(100)</f>
        <v>1.143</v>
      </c>
    </row>
    <row r="94" spans="1:2" x14ac:dyDescent="0.3">
      <c r="A94" s="1">
        <v>32035</v>
      </c>
      <c r="B94" s="2">
        <f>114.7/(100)</f>
        <v>1.147</v>
      </c>
    </row>
    <row r="95" spans="1:2" x14ac:dyDescent="0.3">
      <c r="A95" s="1">
        <v>32065</v>
      </c>
      <c r="B95" s="2">
        <f>115/(100)</f>
        <v>1.1499999999999999</v>
      </c>
    </row>
    <row r="96" spans="1:2" x14ac:dyDescent="0.3">
      <c r="A96" s="1">
        <v>32096</v>
      </c>
      <c r="B96" s="2">
        <f>115.4/(100)</f>
        <v>1.1540000000000001</v>
      </c>
    </row>
    <row r="97" spans="1:2" x14ac:dyDescent="0.3">
      <c r="A97" s="1">
        <v>32126</v>
      </c>
      <c r="B97" s="2">
        <f>115.6/(100)</f>
        <v>1.1559999999999999</v>
      </c>
    </row>
    <row r="98" spans="1:2" x14ac:dyDescent="0.3">
      <c r="A98" s="1">
        <v>32157</v>
      </c>
      <c r="B98" s="2">
        <f>116/(100)</f>
        <v>1.1599999999999999</v>
      </c>
    </row>
    <row r="99" spans="1:2" x14ac:dyDescent="0.3">
      <c r="A99" s="1">
        <v>32188</v>
      </c>
      <c r="B99" s="2">
        <f>116.2/(100)</f>
        <v>1.1619999999999999</v>
      </c>
    </row>
    <row r="100" spans="1:2" x14ac:dyDescent="0.3">
      <c r="A100" s="1">
        <v>32217</v>
      </c>
      <c r="B100" s="2">
        <f>116.5/(100)</f>
        <v>1.165</v>
      </c>
    </row>
    <row r="101" spans="1:2" x14ac:dyDescent="0.3">
      <c r="A101" s="1">
        <v>32248</v>
      </c>
      <c r="B101" s="2">
        <f>117.2/(100)</f>
        <v>1.1719999999999999</v>
      </c>
    </row>
    <row r="102" spans="1:2" x14ac:dyDescent="0.3">
      <c r="A102" s="1">
        <v>32278</v>
      </c>
      <c r="B102" s="2">
        <f>117.5/(100)</f>
        <v>1.175</v>
      </c>
    </row>
    <row r="103" spans="1:2" x14ac:dyDescent="0.3">
      <c r="A103" s="1">
        <v>32309</v>
      </c>
      <c r="B103" s="2">
        <f>118/(100)</f>
        <v>1.18</v>
      </c>
    </row>
    <row r="104" spans="1:2" x14ac:dyDescent="0.3">
      <c r="A104" s="1">
        <v>32339</v>
      </c>
      <c r="B104" s="2">
        <f>118.5/(100)</f>
        <v>1.1850000000000001</v>
      </c>
    </row>
    <row r="105" spans="1:2" x14ac:dyDescent="0.3">
      <c r="A105" s="1">
        <v>32370</v>
      </c>
      <c r="B105" s="2">
        <f>119/(100)</f>
        <v>1.19</v>
      </c>
    </row>
    <row r="106" spans="1:2" x14ac:dyDescent="0.3">
      <c r="A106" s="1">
        <v>32401</v>
      </c>
      <c r="B106" s="2">
        <f>119.5/(100)</f>
        <v>1.1950000000000001</v>
      </c>
    </row>
    <row r="107" spans="1:2" x14ac:dyDescent="0.3">
      <c r="A107" s="1">
        <v>32431</v>
      </c>
      <c r="B107" s="2">
        <f>119.9/(100)</f>
        <v>1.1990000000000001</v>
      </c>
    </row>
    <row r="108" spans="1:2" x14ac:dyDescent="0.3">
      <c r="A108" s="1">
        <v>32462</v>
      </c>
      <c r="B108" s="2">
        <f>120.3/(100)</f>
        <v>1.2030000000000001</v>
      </c>
    </row>
    <row r="109" spans="1:2" x14ac:dyDescent="0.3">
      <c r="A109" s="1">
        <v>32492</v>
      </c>
      <c r="B109" s="2">
        <f>120.7/(100)</f>
        <v>1.2070000000000001</v>
      </c>
    </row>
    <row r="110" spans="1:2" x14ac:dyDescent="0.3">
      <c r="A110" s="1">
        <v>32523</v>
      </c>
      <c r="B110" s="2">
        <f>121.2/(100)</f>
        <v>1.212</v>
      </c>
    </row>
    <row r="111" spans="1:2" x14ac:dyDescent="0.3">
      <c r="A111" s="1">
        <v>32554</v>
      </c>
      <c r="B111" s="2">
        <f>121.6/(100)</f>
        <v>1.216</v>
      </c>
    </row>
    <row r="112" spans="1:2" x14ac:dyDescent="0.3">
      <c r="A112" s="1">
        <v>32582</v>
      </c>
      <c r="B112" s="2">
        <f>122.2/(100)</f>
        <v>1.222</v>
      </c>
    </row>
    <row r="113" spans="1:2" x14ac:dyDescent="0.3">
      <c r="A113" s="1">
        <v>32613</v>
      </c>
      <c r="B113" s="2">
        <f>123.1/(100)</f>
        <v>1.2309999999999999</v>
      </c>
    </row>
    <row r="114" spans="1:2" x14ac:dyDescent="0.3">
      <c r="A114" s="1">
        <v>32643</v>
      </c>
      <c r="B114" s="2">
        <f>123.7/(100)</f>
        <v>1.2370000000000001</v>
      </c>
    </row>
    <row r="115" spans="1:2" x14ac:dyDescent="0.3">
      <c r="A115" s="1">
        <v>32674</v>
      </c>
      <c r="B115" s="2">
        <f>124.1/(100)</f>
        <v>1.2409999999999999</v>
      </c>
    </row>
    <row r="116" spans="1:2" x14ac:dyDescent="0.3">
      <c r="A116" s="1">
        <v>32704</v>
      </c>
      <c r="B116" s="2">
        <f>124.5/(100)</f>
        <v>1.2450000000000001</v>
      </c>
    </row>
    <row r="117" spans="1:2" x14ac:dyDescent="0.3">
      <c r="A117" s="1">
        <v>32735</v>
      </c>
      <c r="B117" s="2">
        <f>124.5/(100)</f>
        <v>1.2450000000000001</v>
      </c>
    </row>
    <row r="118" spans="1:2" x14ac:dyDescent="0.3">
      <c r="A118" s="1">
        <v>32766</v>
      </c>
      <c r="B118" s="2">
        <f>124.8/(100)</f>
        <v>1.248</v>
      </c>
    </row>
    <row r="119" spans="1:2" x14ac:dyDescent="0.3">
      <c r="A119" s="1">
        <v>32796</v>
      </c>
      <c r="B119" s="2">
        <f>125.4/(100)</f>
        <v>1.254</v>
      </c>
    </row>
    <row r="120" spans="1:2" x14ac:dyDescent="0.3">
      <c r="A120" s="1">
        <v>32827</v>
      </c>
      <c r="B120" s="2">
        <f>125.9/(100)</f>
        <v>1.2590000000000001</v>
      </c>
    </row>
    <row r="121" spans="1:2" x14ac:dyDescent="0.3">
      <c r="A121" s="1">
        <v>32857</v>
      </c>
      <c r="B121" s="2">
        <f>126.3/(100)</f>
        <v>1.2629999999999999</v>
      </c>
    </row>
    <row r="122" spans="1:2" x14ac:dyDescent="0.3">
      <c r="A122" s="1">
        <v>32888</v>
      </c>
      <c r="B122" s="2">
        <f>127.5/(100)</f>
        <v>1.2749999999999999</v>
      </c>
    </row>
    <row r="123" spans="1:2" x14ac:dyDescent="0.3">
      <c r="A123" s="1">
        <v>32919</v>
      </c>
      <c r="B123" s="2">
        <f>128/(100)</f>
        <v>1.28</v>
      </c>
    </row>
    <row r="124" spans="1:2" x14ac:dyDescent="0.3">
      <c r="A124" s="1">
        <v>32947</v>
      </c>
      <c r="B124" s="2">
        <f>128.6/(100)</f>
        <v>1.286</v>
      </c>
    </row>
    <row r="125" spans="1:2" x14ac:dyDescent="0.3">
      <c r="A125" s="1">
        <v>32978</v>
      </c>
      <c r="B125" s="2">
        <f>128.9/(100)</f>
        <v>1.2890000000000001</v>
      </c>
    </row>
    <row r="126" spans="1:2" x14ac:dyDescent="0.3">
      <c r="A126" s="1">
        <v>33008</v>
      </c>
      <c r="B126" s="2">
        <f>129.1/(100)</f>
        <v>1.2909999999999999</v>
      </c>
    </row>
    <row r="127" spans="1:2" x14ac:dyDescent="0.3">
      <c r="A127" s="1">
        <v>33039</v>
      </c>
      <c r="B127" s="2">
        <f>129.9/(100)</f>
        <v>1.2990000000000002</v>
      </c>
    </row>
    <row r="128" spans="1:2" x14ac:dyDescent="0.3">
      <c r="A128" s="1">
        <v>33069</v>
      </c>
      <c r="B128" s="2">
        <f>130.5/(100)</f>
        <v>1.3049999999999999</v>
      </c>
    </row>
    <row r="129" spans="1:2" x14ac:dyDescent="0.3">
      <c r="A129" s="1">
        <v>33100</v>
      </c>
      <c r="B129" s="2">
        <f>131.6/(100)</f>
        <v>1.3159999999999998</v>
      </c>
    </row>
    <row r="130" spans="1:2" x14ac:dyDescent="0.3">
      <c r="A130" s="1">
        <v>33131</v>
      </c>
      <c r="B130" s="2">
        <f>132.5/(100)</f>
        <v>1.325</v>
      </c>
    </row>
    <row r="131" spans="1:2" x14ac:dyDescent="0.3">
      <c r="A131" s="1">
        <v>33161</v>
      </c>
      <c r="B131" s="2">
        <f>133.4/(100)</f>
        <v>1.3340000000000001</v>
      </c>
    </row>
    <row r="132" spans="1:2" x14ac:dyDescent="0.3">
      <c r="A132" s="1">
        <v>33192</v>
      </c>
      <c r="B132" s="2">
        <f>133.7/(100)</f>
        <v>1.337</v>
      </c>
    </row>
    <row r="133" spans="1:2" x14ac:dyDescent="0.3">
      <c r="A133" s="1">
        <v>33222</v>
      </c>
      <c r="B133" s="2">
        <f>134.2/(100)</f>
        <v>1.3419999999999999</v>
      </c>
    </row>
    <row r="134" spans="1:2" x14ac:dyDescent="0.3">
      <c r="A134" s="1">
        <v>33253</v>
      </c>
      <c r="B134" s="2">
        <f>134.7/(100)</f>
        <v>1.347</v>
      </c>
    </row>
    <row r="135" spans="1:2" x14ac:dyDescent="0.3">
      <c r="A135" s="1">
        <v>33284</v>
      </c>
      <c r="B135" s="2">
        <f>134.8/(100)</f>
        <v>1.3480000000000001</v>
      </c>
    </row>
    <row r="136" spans="1:2" x14ac:dyDescent="0.3">
      <c r="A136" s="1">
        <v>33312</v>
      </c>
      <c r="B136" s="2">
        <f>134.8/(100)</f>
        <v>1.3480000000000001</v>
      </c>
    </row>
    <row r="137" spans="1:2" x14ac:dyDescent="0.3">
      <c r="A137" s="1">
        <v>33343</v>
      </c>
      <c r="B137" s="2">
        <f>135.1/(100)</f>
        <v>1.351</v>
      </c>
    </row>
    <row r="138" spans="1:2" x14ac:dyDescent="0.3">
      <c r="A138" s="1">
        <v>33373</v>
      </c>
      <c r="B138" s="2">
        <f>135.6/(100)</f>
        <v>1.3559999999999999</v>
      </c>
    </row>
    <row r="139" spans="1:2" x14ac:dyDescent="0.3">
      <c r="A139" s="1">
        <v>33404</v>
      </c>
      <c r="B139" s="2">
        <f>136/(100)</f>
        <v>1.36</v>
      </c>
    </row>
    <row r="140" spans="1:2" x14ac:dyDescent="0.3">
      <c r="A140" s="1">
        <v>33434</v>
      </c>
      <c r="B140" s="2">
        <f>136.2/(100)</f>
        <v>1.3619999999999999</v>
      </c>
    </row>
    <row r="141" spans="1:2" x14ac:dyDescent="0.3">
      <c r="A141" s="1">
        <v>33465</v>
      </c>
      <c r="B141" s="2">
        <f>136.6/(100)</f>
        <v>1.3659999999999999</v>
      </c>
    </row>
    <row r="142" spans="1:2" x14ac:dyDescent="0.3">
      <c r="A142" s="1">
        <v>33496</v>
      </c>
      <c r="B142" s="2">
        <f>137/(100)</f>
        <v>1.37</v>
      </c>
    </row>
    <row r="143" spans="1:2" x14ac:dyDescent="0.3">
      <c r="A143" s="1">
        <v>33526</v>
      </c>
      <c r="B143" s="2">
        <f>137.2/(100)</f>
        <v>1.3719999999999999</v>
      </c>
    </row>
    <row r="144" spans="1:2" x14ac:dyDescent="0.3">
      <c r="A144" s="1">
        <v>33557</v>
      </c>
      <c r="B144" s="2">
        <f>137.8/(100)</f>
        <v>1.3780000000000001</v>
      </c>
    </row>
    <row r="145" spans="1:2" x14ac:dyDescent="0.3">
      <c r="A145" s="1">
        <v>33587</v>
      </c>
      <c r="B145" s="2">
        <f>138.2/(100)</f>
        <v>1.3819999999999999</v>
      </c>
    </row>
    <row r="146" spans="1:2" x14ac:dyDescent="0.3">
      <c r="A146" s="1">
        <v>33618</v>
      </c>
      <c r="B146" s="2">
        <f>138.3/(100)</f>
        <v>1.383</v>
      </c>
    </row>
    <row r="147" spans="1:2" x14ac:dyDescent="0.3">
      <c r="A147" s="1">
        <v>33649</v>
      </c>
      <c r="B147" s="2">
        <f>138.6/(100)</f>
        <v>1.3859999999999999</v>
      </c>
    </row>
    <row r="148" spans="1:2" x14ac:dyDescent="0.3">
      <c r="A148" s="1">
        <v>33678</v>
      </c>
      <c r="B148" s="2">
        <f>139.1/(100)</f>
        <v>1.391</v>
      </c>
    </row>
    <row r="149" spans="1:2" x14ac:dyDescent="0.3">
      <c r="A149" s="1">
        <v>33709</v>
      </c>
      <c r="B149" s="2">
        <f>139.4/(100)</f>
        <v>1.3940000000000001</v>
      </c>
    </row>
    <row r="150" spans="1:2" x14ac:dyDescent="0.3">
      <c r="A150" s="1">
        <v>33739</v>
      </c>
      <c r="B150" s="2">
        <f>139.7/(100)</f>
        <v>1.3969999999999998</v>
      </c>
    </row>
    <row r="151" spans="1:2" x14ac:dyDescent="0.3">
      <c r="A151" s="1">
        <v>33770</v>
      </c>
      <c r="B151" s="2">
        <f>140.1/(100)</f>
        <v>1.401</v>
      </c>
    </row>
    <row r="152" spans="1:2" x14ac:dyDescent="0.3">
      <c r="A152" s="1">
        <v>33800</v>
      </c>
      <c r="B152" s="2">
        <f>140.5/(100)</f>
        <v>1.405</v>
      </c>
    </row>
    <row r="153" spans="1:2" x14ac:dyDescent="0.3">
      <c r="A153" s="1">
        <v>33831</v>
      </c>
      <c r="B153" s="2">
        <f>140.8/(100)</f>
        <v>1.4080000000000001</v>
      </c>
    </row>
    <row r="154" spans="1:2" x14ac:dyDescent="0.3">
      <c r="A154" s="1">
        <v>33862</v>
      </c>
      <c r="B154" s="2">
        <f>141.1/(100)</f>
        <v>1.411</v>
      </c>
    </row>
    <row r="155" spans="1:2" x14ac:dyDescent="0.3">
      <c r="A155" s="1">
        <v>33892</v>
      </c>
      <c r="B155" s="2">
        <f>141.7/(100)</f>
        <v>1.4169999999999998</v>
      </c>
    </row>
    <row r="156" spans="1:2" x14ac:dyDescent="0.3">
      <c r="A156" s="1">
        <v>33923</v>
      </c>
      <c r="B156" s="2">
        <f>142.1/(100)</f>
        <v>1.421</v>
      </c>
    </row>
    <row r="157" spans="1:2" x14ac:dyDescent="0.3">
      <c r="A157" s="1">
        <v>33953</v>
      </c>
      <c r="B157" s="2">
        <f>142.3/(100)</f>
        <v>1.423</v>
      </c>
    </row>
    <row r="158" spans="1:2" x14ac:dyDescent="0.3">
      <c r="A158" s="1">
        <v>33984</v>
      </c>
      <c r="B158" s="2">
        <f>142.8/(100)</f>
        <v>1.4280000000000002</v>
      </c>
    </row>
    <row r="159" spans="1:2" x14ac:dyDescent="0.3">
      <c r="A159" s="1">
        <v>34015</v>
      </c>
      <c r="B159" s="2">
        <f>143.1/(100)</f>
        <v>1.431</v>
      </c>
    </row>
    <row r="160" spans="1:2" x14ac:dyDescent="0.3">
      <c r="A160" s="1">
        <v>34043</v>
      </c>
      <c r="B160" s="2">
        <f>143.3/(100)</f>
        <v>1.4330000000000001</v>
      </c>
    </row>
    <row r="161" spans="1:2" x14ac:dyDescent="0.3">
      <c r="A161" s="1">
        <v>34074</v>
      </c>
      <c r="B161" s="2">
        <f>143.8/(100)</f>
        <v>1.4380000000000002</v>
      </c>
    </row>
    <row r="162" spans="1:2" x14ac:dyDescent="0.3">
      <c r="A162" s="1">
        <v>34104</v>
      </c>
      <c r="B162" s="2">
        <f>144.2/(100)</f>
        <v>1.4419999999999999</v>
      </c>
    </row>
    <row r="163" spans="1:2" x14ac:dyDescent="0.3">
      <c r="A163" s="1">
        <v>34135</v>
      </c>
      <c r="B163" s="2">
        <f>144.3/(100)</f>
        <v>1.4430000000000001</v>
      </c>
    </row>
    <row r="164" spans="1:2" x14ac:dyDescent="0.3">
      <c r="A164" s="1">
        <v>34165</v>
      </c>
      <c r="B164" s="2">
        <f>144.5/(100)</f>
        <v>1.4450000000000001</v>
      </c>
    </row>
    <row r="165" spans="1:2" x14ac:dyDescent="0.3">
      <c r="A165" s="1">
        <v>34196</v>
      </c>
      <c r="B165" s="2">
        <f>144.8/(100)</f>
        <v>1.4480000000000002</v>
      </c>
    </row>
    <row r="166" spans="1:2" x14ac:dyDescent="0.3">
      <c r="A166" s="1">
        <v>34227</v>
      </c>
      <c r="B166" s="2">
        <f>145/(100)</f>
        <v>1.45</v>
      </c>
    </row>
    <row r="167" spans="1:2" x14ac:dyDescent="0.3">
      <c r="A167" s="1">
        <v>34257</v>
      </c>
      <c r="B167" s="2">
        <f>145.6/(100)</f>
        <v>1.456</v>
      </c>
    </row>
    <row r="168" spans="1:2" x14ac:dyDescent="0.3">
      <c r="A168" s="1">
        <v>34288</v>
      </c>
      <c r="B168" s="2">
        <f>146/(100)</f>
        <v>1.46</v>
      </c>
    </row>
    <row r="169" spans="1:2" x14ac:dyDescent="0.3">
      <c r="A169" s="1">
        <v>34318</v>
      </c>
      <c r="B169" s="2">
        <f>146.3/(100)</f>
        <v>1.4630000000000001</v>
      </c>
    </row>
    <row r="170" spans="1:2" x14ac:dyDescent="0.3">
      <c r="A170" s="1">
        <v>34349</v>
      </c>
      <c r="B170" s="2">
        <f>146.3/(100)</f>
        <v>1.4630000000000001</v>
      </c>
    </row>
    <row r="171" spans="1:2" x14ac:dyDescent="0.3">
      <c r="A171" s="1">
        <v>34380</v>
      </c>
      <c r="B171" s="2">
        <f>146.7/(100)</f>
        <v>1.4669999999999999</v>
      </c>
    </row>
    <row r="172" spans="1:2" x14ac:dyDescent="0.3">
      <c r="A172" s="1">
        <v>34408</v>
      </c>
      <c r="B172" s="2">
        <f>147.1/(100)</f>
        <v>1.4709999999999999</v>
      </c>
    </row>
    <row r="173" spans="1:2" x14ac:dyDescent="0.3">
      <c r="A173" s="1">
        <v>34439</v>
      </c>
      <c r="B173" s="2">
        <f>147.2/(100)</f>
        <v>1.472</v>
      </c>
    </row>
    <row r="174" spans="1:2" x14ac:dyDescent="0.3">
      <c r="A174" s="1">
        <v>34469</v>
      </c>
      <c r="B174" s="2">
        <f>147.5/(100)</f>
        <v>1.4750000000000001</v>
      </c>
    </row>
    <row r="175" spans="1:2" x14ac:dyDescent="0.3">
      <c r="A175" s="1">
        <v>34500</v>
      </c>
      <c r="B175" s="2">
        <f>147.9/(100)</f>
        <v>1.4790000000000001</v>
      </c>
    </row>
    <row r="176" spans="1:2" x14ac:dyDescent="0.3">
      <c r="A176" s="1">
        <v>34530</v>
      </c>
      <c r="B176" s="2">
        <f>148.4/(100)</f>
        <v>1.484</v>
      </c>
    </row>
    <row r="177" spans="1:2" x14ac:dyDescent="0.3">
      <c r="A177" s="1">
        <v>34561</v>
      </c>
      <c r="B177" s="2">
        <f>149/(100)</f>
        <v>1.49</v>
      </c>
    </row>
    <row r="178" spans="1:2" x14ac:dyDescent="0.3">
      <c r="A178" s="1">
        <v>34592</v>
      </c>
      <c r="B178" s="2">
        <f>149.3/(100)</f>
        <v>1.4930000000000001</v>
      </c>
    </row>
    <row r="179" spans="1:2" x14ac:dyDescent="0.3">
      <c r="A179" s="1">
        <v>34622</v>
      </c>
      <c r="B179" s="2">
        <f>149.4/(100)</f>
        <v>1.494</v>
      </c>
    </row>
    <row r="180" spans="1:2" x14ac:dyDescent="0.3">
      <c r="A180" s="1">
        <v>34653</v>
      </c>
      <c r="B180" s="2">
        <f>149.8/(100)</f>
        <v>1.4980000000000002</v>
      </c>
    </row>
    <row r="181" spans="1:2" x14ac:dyDescent="0.3">
      <c r="A181" s="1">
        <v>34683</v>
      </c>
      <c r="B181" s="2">
        <f>150.1/(100)</f>
        <v>1.5009999999999999</v>
      </c>
    </row>
    <row r="182" spans="1:2" x14ac:dyDescent="0.3">
      <c r="A182" s="1">
        <v>34714</v>
      </c>
      <c r="B182" s="2">
        <f>150.5/(100)</f>
        <v>1.5049999999999999</v>
      </c>
    </row>
    <row r="183" spans="1:2" x14ac:dyDescent="0.3">
      <c r="A183" s="1">
        <v>34745</v>
      </c>
      <c r="B183" s="2">
        <f>150.9/(100)</f>
        <v>1.5090000000000001</v>
      </c>
    </row>
    <row r="184" spans="1:2" x14ac:dyDescent="0.3">
      <c r="A184" s="1">
        <v>34773</v>
      </c>
      <c r="B184" s="2">
        <f>151.2/(100)</f>
        <v>1.5119999999999998</v>
      </c>
    </row>
    <row r="185" spans="1:2" x14ac:dyDescent="0.3">
      <c r="A185" s="1">
        <v>34804</v>
      </c>
      <c r="B185" s="2">
        <f>151.8/(100)</f>
        <v>1.518</v>
      </c>
    </row>
    <row r="186" spans="1:2" x14ac:dyDescent="0.3">
      <c r="A186" s="1">
        <v>34834</v>
      </c>
      <c r="B186" s="2">
        <f>152.1/(100)</f>
        <v>1.5209999999999999</v>
      </c>
    </row>
    <row r="187" spans="1:2" x14ac:dyDescent="0.3">
      <c r="A187" s="1">
        <v>34865</v>
      </c>
      <c r="B187" s="2">
        <f>152.4/(100)</f>
        <v>1.524</v>
      </c>
    </row>
    <row r="188" spans="1:2" x14ac:dyDescent="0.3">
      <c r="A188" s="1">
        <v>34895</v>
      </c>
      <c r="B188" s="2">
        <f>152.6/(100)</f>
        <v>1.526</v>
      </c>
    </row>
    <row r="189" spans="1:2" x14ac:dyDescent="0.3">
      <c r="A189" s="1">
        <v>34926</v>
      </c>
      <c r="B189" s="2">
        <f>152.9/(100)</f>
        <v>1.5290000000000001</v>
      </c>
    </row>
    <row r="190" spans="1:2" x14ac:dyDescent="0.3">
      <c r="A190" s="1">
        <v>34957</v>
      </c>
      <c r="B190" s="2">
        <f>153.1/(100)</f>
        <v>1.5309999999999999</v>
      </c>
    </row>
    <row r="191" spans="1:2" x14ac:dyDescent="0.3">
      <c r="A191" s="1">
        <v>34987</v>
      </c>
      <c r="B191" s="2">
        <f>153.5/(100)</f>
        <v>1.5349999999999999</v>
      </c>
    </row>
    <row r="192" spans="1:2" x14ac:dyDescent="0.3">
      <c r="A192" s="1">
        <v>35018</v>
      </c>
      <c r="B192" s="2">
        <f>153.7/(100)</f>
        <v>1.5369999999999999</v>
      </c>
    </row>
    <row r="193" spans="1:2" x14ac:dyDescent="0.3">
      <c r="A193" s="1">
        <v>35048</v>
      </c>
      <c r="B193" s="2">
        <f>153.9/(100)</f>
        <v>1.5390000000000001</v>
      </c>
    </row>
    <row r="194" spans="1:2" x14ac:dyDescent="0.3">
      <c r="A194" s="1">
        <v>35079</v>
      </c>
      <c r="B194" s="2">
        <f>154.7/(100)</f>
        <v>1.5469999999999999</v>
      </c>
    </row>
    <row r="195" spans="1:2" x14ac:dyDescent="0.3">
      <c r="A195" s="1">
        <v>35110</v>
      </c>
      <c r="B195" s="2">
        <f>155/(100)</f>
        <v>1.55</v>
      </c>
    </row>
    <row r="196" spans="1:2" x14ac:dyDescent="0.3">
      <c r="A196" s="1">
        <v>35139</v>
      </c>
      <c r="B196" s="2">
        <f>155.5/(100)</f>
        <v>1.5549999999999999</v>
      </c>
    </row>
    <row r="197" spans="1:2" x14ac:dyDescent="0.3">
      <c r="A197" s="1">
        <v>35170</v>
      </c>
      <c r="B197" s="2">
        <f>156.1/(100)</f>
        <v>1.5609999999999999</v>
      </c>
    </row>
    <row r="198" spans="1:2" x14ac:dyDescent="0.3">
      <c r="A198" s="1">
        <v>35200</v>
      </c>
      <c r="B198" s="2">
        <f>156.4/(100)</f>
        <v>1.5640000000000001</v>
      </c>
    </row>
    <row r="199" spans="1:2" x14ac:dyDescent="0.3">
      <c r="A199" s="1">
        <v>35231</v>
      </c>
      <c r="B199" s="2">
        <f>156.7/(100)</f>
        <v>1.5669999999999999</v>
      </c>
    </row>
    <row r="200" spans="1:2" x14ac:dyDescent="0.3">
      <c r="A200" s="1">
        <v>35261</v>
      </c>
      <c r="B200" s="2">
        <f>157/(100)</f>
        <v>1.57</v>
      </c>
    </row>
    <row r="201" spans="1:2" x14ac:dyDescent="0.3">
      <c r="A201" s="1">
        <v>35292</v>
      </c>
      <c r="B201" s="2">
        <f>157.2/(100)</f>
        <v>1.5719999999999998</v>
      </c>
    </row>
    <row r="202" spans="1:2" x14ac:dyDescent="0.3">
      <c r="A202" s="1">
        <v>35323</v>
      </c>
      <c r="B202" s="2">
        <f>157.7/(100)</f>
        <v>1.577</v>
      </c>
    </row>
    <row r="203" spans="1:2" x14ac:dyDescent="0.3">
      <c r="A203" s="1">
        <v>35353</v>
      </c>
      <c r="B203" s="2">
        <f>158.2/(100)</f>
        <v>1.5819999999999999</v>
      </c>
    </row>
    <row r="204" spans="1:2" x14ac:dyDescent="0.3">
      <c r="A204" s="1">
        <v>35384</v>
      </c>
      <c r="B204" s="2">
        <f>158.7/(100)</f>
        <v>1.587</v>
      </c>
    </row>
    <row r="205" spans="1:2" x14ac:dyDescent="0.3">
      <c r="A205" s="1">
        <v>35414</v>
      </c>
      <c r="B205" s="2">
        <f>159.1/(100)</f>
        <v>1.591</v>
      </c>
    </row>
    <row r="206" spans="1:2" x14ac:dyDescent="0.3">
      <c r="A206" s="1">
        <v>35445</v>
      </c>
      <c r="B206" s="2">
        <f>159.4/(100)</f>
        <v>1.5940000000000001</v>
      </c>
    </row>
    <row r="207" spans="1:2" x14ac:dyDescent="0.3">
      <c r="A207" s="1">
        <v>35476</v>
      </c>
      <c r="B207" s="2">
        <f>159.7/(100)</f>
        <v>1.597</v>
      </c>
    </row>
    <row r="208" spans="1:2" x14ac:dyDescent="0.3">
      <c r="A208" s="1">
        <v>35504</v>
      </c>
      <c r="B208" s="2">
        <f>159.8/(100)</f>
        <v>1.5980000000000001</v>
      </c>
    </row>
    <row r="209" spans="1:2" x14ac:dyDescent="0.3">
      <c r="A209" s="1">
        <v>35535</v>
      </c>
      <c r="B209" s="2">
        <f>159.9/(100)</f>
        <v>1.599</v>
      </c>
    </row>
    <row r="210" spans="1:2" x14ac:dyDescent="0.3">
      <c r="A210" s="1">
        <v>35565</v>
      </c>
      <c r="B210" s="2">
        <f>159.9/(100)</f>
        <v>1.599</v>
      </c>
    </row>
    <row r="211" spans="1:2" x14ac:dyDescent="0.3">
      <c r="A211" s="1">
        <v>35596</v>
      </c>
      <c r="B211" s="2">
        <f>160.2/(100)</f>
        <v>1.6019999999999999</v>
      </c>
    </row>
    <row r="212" spans="1:2" x14ac:dyDescent="0.3">
      <c r="A212" s="1">
        <v>35626</v>
      </c>
      <c r="B212" s="2">
        <f>160.4/(100)</f>
        <v>1.6040000000000001</v>
      </c>
    </row>
    <row r="213" spans="1:2" x14ac:dyDescent="0.3">
      <c r="A213" s="1">
        <v>35657</v>
      </c>
      <c r="B213" s="2">
        <f>160.8/(100)</f>
        <v>1.6080000000000001</v>
      </c>
    </row>
    <row r="214" spans="1:2" x14ac:dyDescent="0.3">
      <c r="A214" s="1">
        <v>35688</v>
      </c>
      <c r="B214" s="2">
        <f>161.2/(100)</f>
        <v>1.6119999999999999</v>
      </c>
    </row>
    <row r="215" spans="1:2" x14ac:dyDescent="0.3">
      <c r="A215" s="1">
        <v>35718</v>
      </c>
      <c r="B215" s="2">
        <f>161.5/(100)</f>
        <v>1.615</v>
      </c>
    </row>
    <row r="216" spans="1:2" x14ac:dyDescent="0.3">
      <c r="A216" s="1">
        <v>35749</v>
      </c>
      <c r="B216" s="2">
        <f>161.7/(100)</f>
        <v>1.617</v>
      </c>
    </row>
    <row r="217" spans="1:2" x14ac:dyDescent="0.3">
      <c r="A217" s="1">
        <v>35779</v>
      </c>
      <c r="B217" s="2">
        <f>161.8/(100)</f>
        <v>1.6180000000000001</v>
      </c>
    </row>
    <row r="218" spans="1:2" x14ac:dyDescent="0.3">
      <c r="A218" s="1">
        <v>35810</v>
      </c>
      <c r="B218" s="2">
        <f>162/(100)</f>
        <v>1.62</v>
      </c>
    </row>
    <row r="219" spans="1:2" x14ac:dyDescent="0.3">
      <c r="A219" s="1">
        <v>35841</v>
      </c>
      <c r="B219" s="2">
        <f>162/(100)</f>
        <v>1.62</v>
      </c>
    </row>
    <row r="220" spans="1:2" x14ac:dyDescent="0.3">
      <c r="A220" s="1">
        <v>35869</v>
      </c>
      <c r="B220" s="2">
        <f>162/(100)</f>
        <v>1.62</v>
      </c>
    </row>
    <row r="221" spans="1:2" x14ac:dyDescent="0.3">
      <c r="A221" s="1">
        <v>35900</v>
      </c>
      <c r="B221" s="2">
        <f>162.2/(100)</f>
        <v>1.6219999999999999</v>
      </c>
    </row>
    <row r="222" spans="1:2" x14ac:dyDescent="0.3">
      <c r="A222" s="1">
        <v>35930</v>
      </c>
      <c r="B222" s="2">
        <f>162.6/(100)</f>
        <v>1.6259999999999999</v>
      </c>
    </row>
    <row r="223" spans="1:2" x14ac:dyDescent="0.3">
      <c r="A223" s="1">
        <v>35961</v>
      </c>
      <c r="B223" s="2">
        <f>162.8/(100)</f>
        <v>1.6280000000000001</v>
      </c>
    </row>
    <row r="224" spans="1:2" x14ac:dyDescent="0.3">
      <c r="A224" s="1">
        <v>35991</v>
      </c>
      <c r="B224" s="2">
        <f>163.2/(100)</f>
        <v>1.6319999999999999</v>
      </c>
    </row>
    <row r="225" spans="1:2" x14ac:dyDescent="0.3">
      <c r="A225" s="1">
        <v>36022</v>
      </c>
      <c r="B225" s="2">
        <f>163.4/(100)</f>
        <v>1.6340000000000001</v>
      </c>
    </row>
    <row r="226" spans="1:2" x14ac:dyDescent="0.3">
      <c r="A226" s="1">
        <v>36053</v>
      </c>
      <c r="B226" s="2">
        <f>163.5/(100)</f>
        <v>1.635</v>
      </c>
    </row>
    <row r="227" spans="1:2" x14ac:dyDescent="0.3">
      <c r="A227" s="1">
        <v>36083</v>
      </c>
      <c r="B227" s="2">
        <f>163.9/(100)</f>
        <v>1.639</v>
      </c>
    </row>
    <row r="228" spans="1:2" x14ac:dyDescent="0.3">
      <c r="A228" s="1">
        <v>36114</v>
      </c>
      <c r="B228" s="2">
        <f>164.1/(100)</f>
        <v>1.641</v>
      </c>
    </row>
    <row r="229" spans="1:2" x14ac:dyDescent="0.3">
      <c r="A229" s="1">
        <v>36144</v>
      </c>
      <c r="B229" s="2">
        <f>164.4/(100)</f>
        <v>1.6440000000000001</v>
      </c>
    </row>
    <row r="230" spans="1:2" x14ac:dyDescent="0.3">
      <c r="A230" s="1">
        <v>36175</v>
      </c>
      <c r="B230" s="2">
        <f>164.7/(100)</f>
        <v>1.6469999999999998</v>
      </c>
    </row>
    <row r="231" spans="1:2" x14ac:dyDescent="0.3">
      <c r="A231" s="1">
        <v>36206</v>
      </c>
      <c r="B231" s="2">
        <f>164.7/(100)</f>
        <v>1.6469999999999998</v>
      </c>
    </row>
    <row r="232" spans="1:2" x14ac:dyDescent="0.3">
      <c r="A232" s="1">
        <v>36234</v>
      </c>
      <c r="B232" s="2">
        <f>164.8/(100)</f>
        <v>1.6480000000000001</v>
      </c>
    </row>
    <row r="233" spans="1:2" x14ac:dyDescent="0.3">
      <c r="A233" s="1">
        <v>36265</v>
      </c>
      <c r="B233" s="2">
        <f>165.9/(100)</f>
        <v>1.659</v>
      </c>
    </row>
    <row r="234" spans="1:2" x14ac:dyDescent="0.3">
      <c r="A234" s="1">
        <v>36295</v>
      </c>
      <c r="B234" s="2">
        <f>166/(100)</f>
        <v>1.66</v>
      </c>
    </row>
    <row r="235" spans="1:2" x14ac:dyDescent="0.3">
      <c r="A235" s="1">
        <v>36326</v>
      </c>
      <c r="B235" s="2">
        <f>166/(100)</f>
        <v>1.66</v>
      </c>
    </row>
    <row r="236" spans="1:2" x14ac:dyDescent="0.3">
      <c r="A236" s="1">
        <v>36356</v>
      </c>
      <c r="B236" s="2">
        <f>166.7/(100)</f>
        <v>1.6669999999999998</v>
      </c>
    </row>
    <row r="237" spans="1:2" x14ac:dyDescent="0.3">
      <c r="A237" s="1">
        <v>36387</v>
      </c>
      <c r="B237" s="2">
        <f>167.1/(100)</f>
        <v>1.671</v>
      </c>
    </row>
    <row r="238" spans="1:2" x14ac:dyDescent="0.3">
      <c r="A238" s="1">
        <v>36418</v>
      </c>
      <c r="B238" s="2">
        <f>167.8/(100)</f>
        <v>1.6780000000000002</v>
      </c>
    </row>
    <row r="239" spans="1:2" x14ac:dyDescent="0.3">
      <c r="A239" s="1">
        <v>36448</v>
      </c>
      <c r="B239" s="2">
        <f>168.1/(100)</f>
        <v>1.681</v>
      </c>
    </row>
    <row r="240" spans="1:2" x14ac:dyDescent="0.3">
      <c r="A240" s="1">
        <v>36479</v>
      </c>
      <c r="B240" s="2">
        <f>168.4/(100)</f>
        <v>1.6840000000000002</v>
      </c>
    </row>
    <row r="241" spans="1:2" x14ac:dyDescent="0.3">
      <c r="A241" s="1">
        <v>36509</v>
      </c>
      <c r="B241" s="2">
        <f>168.8/(100)</f>
        <v>1.6880000000000002</v>
      </c>
    </row>
    <row r="242" spans="1:2" x14ac:dyDescent="0.3">
      <c r="A242" s="1">
        <v>36540</v>
      </c>
      <c r="B242" s="2">
        <f>169.3/(100)</f>
        <v>1.6930000000000001</v>
      </c>
    </row>
    <row r="243" spans="1:2" x14ac:dyDescent="0.3">
      <c r="A243" s="1">
        <v>36571</v>
      </c>
      <c r="B243" s="2">
        <f>170/(100)</f>
        <v>1.7</v>
      </c>
    </row>
    <row r="244" spans="1:2" x14ac:dyDescent="0.3">
      <c r="A244" s="1">
        <v>36600</v>
      </c>
      <c r="B244" s="2">
        <f>171/(100)</f>
        <v>1.71</v>
      </c>
    </row>
    <row r="245" spans="1:2" x14ac:dyDescent="0.3">
      <c r="A245" s="1">
        <v>36631</v>
      </c>
      <c r="B245" s="2">
        <f>170.9/(100)</f>
        <v>1.7090000000000001</v>
      </c>
    </row>
    <row r="246" spans="1:2" x14ac:dyDescent="0.3">
      <c r="A246" s="1">
        <v>36661</v>
      </c>
      <c r="B246" s="2">
        <f>171.2/(100)</f>
        <v>1.712</v>
      </c>
    </row>
    <row r="247" spans="1:2" x14ac:dyDescent="0.3">
      <c r="A247" s="1">
        <v>36692</v>
      </c>
      <c r="B247" s="2">
        <f>172.2/(100)</f>
        <v>1.722</v>
      </c>
    </row>
    <row r="248" spans="1:2" x14ac:dyDescent="0.3">
      <c r="A248" s="1">
        <v>36722</v>
      </c>
      <c r="B248" s="2">
        <f>172.7/(100)</f>
        <v>1.7269999999999999</v>
      </c>
    </row>
    <row r="249" spans="1:2" x14ac:dyDescent="0.3">
      <c r="A249" s="1">
        <v>36753</v>
      </c>
      <c r="B249" s="2">
        <f>172.7/(100)</f>
        <v>1.7269999999999999</v>
      </c>
    </row>
    <row r="250" spans="1:2" x14ac:dyDescent="0.3">
      <c r="A250" s="1">
        <v>36784</v>
      </c>
      <c r="B250" s="2">
        <f>173.6/(100)</f>
        <v>1.736</v>
      </c>
    </row>
    <row r="251" spans="1:2" x14ac:dyDescent="0.3">
      <c r="A251" s="1">
        <v>36814</v>
      </c>
      <c r="B251" s="2">
        <f>173.9/(100)</f>
        <v>1.7390000000000001</v>
      </c>
    </row>
    <row r="252" spans="1:2" x14ac:dyDescent="0.3">
      <c r="A252" s="1">
        <v>36845</v>
      </c>
      <c r="B252" s="2">
        <f>174.2/(100)</f>
        <v>1.742</v>
      </c>
    </row>
    <row r="253" spans="1:2" x14ac:dyDescent="0.3">
      <c r="A253" s="1">
        <v>36875</v>
      </c>
      <c r="B253" s="2">
        <f>174.6/(100)</f>
        <v>1.746</v>
      </c>
    </row>
    <row r="254" spans="1:2" x14ac:dyDescent="0.3">
      <c r="A254" s="1">
        <v>36906</v>
      </c>
      <c r="B254" s="2">
        <f>175.6/(100)</f>
        <v>1.756</v>
      </c>
    </row>
    <row r="255" spans="1:2" x14ac:dyDescent="0.3">
      <c r="A255" s="1">
        <v>36937</v>
      </c>
      <c r="B255" s="2">
        <f>176/(100)</f>
        <v>1.76</v>
      </c>
    </row>
    <row r="256" spans="1:2" x14ac:dyDescent="0.3">
      <c r="A256" s="1">
        <v>36965</v>
      </c>
      <c r="B256" s="2">
        <f>176.1/(100)</f>
        <v>1.7609999999999999</v>
      </c>
    </row>
    <row r="257" spans="1:2" x14ac:dyDescent="0.3">
      <c r="A257" s="1">
        <v>36996</v>
      </c>
      <c r="B257" s="2">
        <f>176.4/(100)</f>
        <v>1.764</v>
      </c>
    </row>
    <row r="258" spans="1:2" x14ac:dyDescent="0.3">
      <c r="A258" s="1">
        <v>37026</v>
      </c>
      <c r="B258" s="2">
        <f>177.3/(100)</f>
        <v>1.7730000000000001</v>
      </c>
    </row>
    <row r="259" spans="1:2" x14ac:dyDescent="0.3">
      <c r="A259" s="1">
        <v>37057</v>
      </c>
      <c r="B259" s="2">
        <f>177.7/(100)</f>
        <v>1.7769999999999999</v>
      </c>
    </row>
    <row r="260" spans="1:2" x14ac:dyDescent="0.3">
      <c r="A260" s="1">
        <v>37087</v>
      </c>
      <c r="B260" s="2">
        <f>177.4/(100)</f>
        <v>1.774</v>
      </c>
    </row>
    <row r="261" spans="1:2" x14ac:dyDescent="0.3">
      <c r="A261" s="1">
        <v>37118</v>
      </c>
      <c r="B261" s="2">
        <f>177.4/(100)</f>
        <v>1.774</v>
      </c>
    </row>
    <row r="262" spans="1:2" x14ac:dyDescent="0.3">
      <c r="A262" s="1">
        <v>37149</v>
      </c>
      <c r="B262" s="2">
        <f>178.1/(100)</f>
        <v>1.7809999999999999</v>
      </c>
    </row>
    <row r="263" spans="1:2" x14ac:dyDescent="0.3">
      <c r="A263" s="1">
        <v>37179</v>
      </c>
      <c r="B263" s="2">
        <f>177.6/(100)</f>
        <v>1.776</v>
      </c>
    </row>
    <row r="264" spans="1:2" x14ac:dyDescent="0.3">
      <c r="A264" s="1">
        <v>37210</v>
      </c>
      <c r="B264" s="2">
        <f>177.5/(100)</f>
        <v>1.7749999999999999</v>
      </c>
    </row>
    <row r="265" spans="1:2" x14ac:dyDescent="0.3">
      <c r="A265" s="1">
        <v>37240</v>
      </c>
      <c r="B265" s="2">
        <f>177.4/(100)</f>
        <v>1.774</v>
      </c>
    </row>
    <row r="266" spans="1:2" x14ac:dyDescent="0.3">
      <c r="A266" s="1">
        <v>37271</v>
      </c>
      <c r="B266" s="2">
        <f>177.7/(100)</f>
        <v>1.7769999999999999</v>
      </c>
    </row>
    <row r="267" spans="1:2" x14ac:dyDescent="0.3">
      <c r="A267" s="1">
        <v>37302</v>
      </c>
      <c r="B267" s="2">
        <f>178/(100)</f>
        <v>1.78</v>
      </c>
    </row>
    <row r="268" spans="1:2" x14ac:dyDescent="0.3">
      <c r="A268" s="1">
        <v>37330</v>
      </c>
      <c r="B268" s="2">
        <f>178.5/(100)</f>
        <v>1.7849999999999999</v>
      </c>
    </row>
    <row r="269" spans="1:2" x14ac:dyDescent="0.3">
      <c r="A269" s="1">
        <v>37361</v>
      </c>
      <c r="B269" s="2">
        <f>179.3/(100)</f>
        <v>1.7930000000000001</v>
      </c>
    </row>
    <row r="270" spans="1:2" x14ac:dyDescent="0.3">
      <c r="A270" s="1">
        <v>37391</v>
      </c>
      <c r="B270" s="2">
        <f>179.5/(100)</f>
        <v>1.7949999999999999</v>
      </c>
    </row>
    <row r="271" spans="1:2" x14ac:dyDescent="0.3">
      <c r="A271" s="1">
        <v>37422</v>
      </c>
      <c r="B271" s="2">
        <f>179.6/(100)</f>
        <v>1.796</v>
      </c>
    </row>
    <row r="272" spans="1:2" x14ac:dyDescent="0.3">
      <c r="A272" s="1">
        <v>37452</v>
      </c>
      <c r="B272" s="2">
        <f>180/(100)</f>
        <v>1.8</v>
      </c>
    </row>
    <row r="273" spans="1:2" x14ac:dyDescent="0.3">
      <c r="A273" s="1">
        <v>37483</v>
      </c>
      <c r="B273" s="2">
        <f>180.5/(100)</f>
        <v>1.8049999999999999</v>
      </c>
    </row>
    <row r="274" spans="1:2" x14ac:dyDescent="0.3">
      <c r="A274" s="1">
        <v>37514</v>
      </c>
      <c r="B274" s="2">
        <f>180.8/(100)</f>
        <v>1.8080000000000001</v>
      </c>
    </row>
    <row r="275" spans="1:2" x14ac:dyDescent="0.3">
      <c r="A275" s="1">
        <v>37544</v>
      </c>
      <c r="B275" s="2">
        <f>181.2/(100)</f>
        <v>1.8119999999999998</v>
      </c>
    </row>
    <row r="276" spans="1:2" x14ac:dyDescent="0.3">
      <c r="A276" s="1">
        <v>37575</v>
      </c>
      <c r="B276" s="2">
        <f>181.5/(100)</f>
        <v>1.8149999999999999</v>
      </c>
    </row>
    <row r="277" spans="1:2" x14ac:dyDescent="0.3">
      <c r="A277" s="1">
        <v>37605</v>
      </c>
      <c r="B277" s="2">
        <f>181.8/(100)</f>
        <v>1.8180000000000001</v>
      </c>
    </row>
    <row r="278" spans="1:2" x14ac:dyDescent="0.3">
      <c r="A278" s="1">
        <v>37636</v>
      </c>
      <c r="B278" s="2">
        <f>182.6/(100)</f>
        <v>1.8259999999999998</v>
      </c>
    </row>
    <row r="279" spans="1:2" x14ac:dyDescent="0.3">
      <c r="A279" s="1">
        <v>37667</v>
      </c>
      <c r="B279" s="2">
        <f>183.6/(100)</f>
        <v>1.8359999999999999</v>
      </c>
    </row>
    <row r="280" spans="1:2" x14ac:dyDescent="0.3">
      <c r="A280" s="1">
        <v>37695</v>
      </c>
      <c r="B280" s="2">
        <f>183.9/(100)</f>
        <v>1.839</v>
      </c>
    </row>
    <row r="281" spans="1:2" x14ac:dyDescent="0.3">
      <c r="A281" s="1">
        <v>37726</v>
      </c>
      <c r="B281" s="2">
        <f>183.2/(100)</f>
        <v>1.8319999999999999</v>
      </c>
    </row>
    <row r="282" spans="1:2" x14ac:dyDescent="0.3">
      <c r="A282" s="1">
        <v>37756</v>
      </c>
      <c r="B282" s="2">
        <f>182.9/(100)</f>
        <v>1.829</v>
      </c>
    </row>
    <row r="283" spans="1:2" x14ac:dyDescent="0.3">
      <c r="A283" s="1">
        <v>37787</v>
      </c>
      <c r="B283" s="2">
        <f>183.1/(100)</f>
        <v>1.831</v>
      </c>
    </row>
    <row r="284" spans="1:2" x14ac:dyDescent="0.3">
      <c r="A284" s="1">
        <v>37817</v>
      </c>
      <c r="B284" s="2">
        <f>183.7/(100)</f>
        <v>1.837</v>
      </c>
    </row>
    <row r="285" spans="1:2" x14ac:dyDescent="0.3">
      <c r="A285" s="1">
        <v>37848</v>
      </c>
      <c r="B285" s="2">
        <f>184.5/(100)</f>
        <v>1.845</v>
      </c>
    </row>
    <row r="286" spans="1:2" x14ac:dyDescent="0.3">
      <c r="A286" s="1">
        <v>37879</v>
      </c>
      <c r="B286" s="2">
        <f>185.1/(100)</f>
        <v>1.851</v>
      </c>
    </row>
    <row r="287" spans="1:2" x14ac:dyDescent="0.3">
      <c r="A287" s="1">
        <v>37909</v>
      </c>
      <c r="B287" s="2">
        <f>184.9/(100)</f>
        <v>1.849</v>
      </c>
    </row>
    <row r="288" spans="1:2" x14ac:dyDescent="0.3">
      <c r="A288" s="1">
        <v>37940</v>
      </c>
      <c r="B288" s="2">
        <f>185/(100)</f>
        <v>1.85</v>
      </c>
    </row>
    <row r="289" spans="1:2" x14ac:dyDescent="0.3">
      <c r="A289" s="1">
        <v>37970</v>
      </c>
      <c r="B289" s="2">
        <f>185.5/(100)</f>
        <v>1.855</v>
      </c>
    </row>
    <row r="290" spans="1:2" x14ac:dyDescent="0.3">
      <c r="A290" s="1">
        <v>38001</v>
      </c>
      <c r="B290" s="2">
        <f>186.3/(100)</f>
        <v>1.8630000000000002</v>
      </c>
    </row>
    <row r="291" spans="1:2" x14ac:dyDescent="0.3">
      <c r="A291" s="1">
        <v>38032</v>
      </c>
      <c r="B291" s="2">
        <f>186.7/(100)</f>
        <v>1.867</v>
      </c>
    </row>
    <row r="292" spans="1:2" x14ac:dyDescent="0.3">
      <c r="A292" s="1">
        <v>38061</v>
      </c>
      <c r="B292" s="2">
        <f>187.1/(100)</f>
        <v>1.871</v>
      </c>
    </row>
    <row r="293" spans="1:2" x14ac:dyDescent="0.3">
      <c r="A293" s="1">
        <v>38092</v>
      </c>
      <c r="B293" s="2">
        <f>187.4/(100)</f>
        <v>1.8740000000000001</v>
      </c>
    </row>
    <row r="294" spans="1:2" x14ac:dyDescent="0.3">
      <c r="A294" s="1">
        <v>38122</v>
      </c>
      <c r="B294" s="2">
        <f>188.2/(100)</f>
        <v>1.8819999999999999</v>
      </c>
    </row>
    <row r="295" spans="1:2" x14ac:dyDescent="0.3">
      <c r="A295" s="1">
        <v>38153</v>
      </c>
      <c r="B295" s="2">
        <f>188.9/(100)</f>
        <v>1.889</v>
      </c>
    </row>
    <row r="296" spans="1:2" x14ac:dyDescent="0.3">
      <c r="A296" s="1">
        <v>38183</v>
      </c>
      <c r="B296" s="2">
        <f>189.1/(100)</f>
        <v>1.891</v>
      </c>
    </row>
    <row r="297" spans="1:2" x14ac:dyDescent="0.3">
      <c r="A297" s="1">
        <v>38214</v>
      </c>
      <c r="B297" s="2">
        <f>189.2/(100)</f>
        <v>1.8919999999999999</v>
      </c>
    </row>
    <row r="298" spans="1:2" x14ac:dyDescent="0.3">
      <c r="A298" s="1">
        <v>38245</v>
      </c>
      <c r="B298" s="2">
        <f>189.8/(100)</f>
        <v>1.8980000000000001</v>
      </c>
    </row>
    <row r="299" spans="1:2" x14ac:dyDescent="0.3">
      <c r="A299" s="1">
        <v>38275</v>
      </c>
      <c r="B299" s="2">
        <f>190.8/(100)</f>
        <v>1.9080000000000001</v>
      </c>
    </row>
    <row r="300" spans="1:2" x14ac:dyDescent="0.3">
      <c r="A300" s="1">
        <v>38306</v>
      </c>
      <c r="B300" s="2">
        <f>191.7/(100)</f>
        <v>1.9169999999999998</v>
      </c>
    </row>
    <row r="301" spans="1:2" x14ac:dyDescent="0.3">
      <c r="A301" s="1">
        <v>38336</v>
      </c>
      <c r="B301" s="2">
        <f>191.7/(100)</f>
        <v>1.9169999999999998</v>
      </c>
    </row>
    <row r="302" spans="1:2" x14ac:dyDescent="0.3">
      <c r="A302" s="1">
        <v>38367</v>
      </c>
      <c r="B302" s="2">
        <f>191.6/(100)</f>
        <v>1.9159999999999999</v>
      </c>
    </row>
    <row r="303" spans="1:2" x14ac:dyDescent="0.3">
      <c r="A303" s="1">
        <v>38398</v>
      </c>
      <c r="B303" s="2">
        <f>192.4/(100)</f>
        <v>1.9240000000000002</v>
      </c>
    </row>
    <row r="304" spans="1:2" x14ac:dyDescent="0.3">
      <c r="A304" s="1">
        <v>38426</v>
      </c>
      <c r="B304" s="2">
        <f>193.1/(100)</f>
        <v>1.931</v>
      </c>
    </row>
    <row r="305" spans="1:2" x14ac:dyDescent="0.3">
      <c r="A305" s="1">
        <v>38457</v>
      </c>
      <c r="B305" s="2">
        <f>193.7/(100)</f>
        <v>1.9369999999999998</v>
      </c>
    </row>
    <row r="306" spans="1:2" x14ac:dyDescent="0.3">
      <c r="A306" s="1">
        <v>38487</v>
      </c>
      <c r="B306" s="2">
        <f>193.6/(100)</f>
        <v>1.9359999999999999</v>
      </c>
    </row>
    <row r="307" spans="1:2" x14ac:dyDescent="0.3">
      <c r="A307" s="1">
        <v>38518</v>
      </c>
      <c r="B307" s="2">
        <f>193.7/(100)</f>
        <v>1.9369999999999998</v>
      </c>
    </row>
    <row r="308" spans="1:2" x14ac:dyDescent="0.3">
      <c r="A308" s="1">
        <v>38548</v>
      </c>
      <c r="B308" s="2">
        <f>194.9/(100)</f>
        <v>1.9490000000000001</v>
      </c>
    </row>
    <row r="309" spans="1:2" x14ac:dyDescent="0.3">
      <c r="A309" s="1">
        <v>38579</v>
      </c>
      <c r="B309" s="2">
        <f>196.1/(100)</f>
        <v>1.9609999999999999</v>
      </c>
    </row>
    <row r="310" spans="1:2" x14ac:dyDescent="0.3">
      <c r="A310" s="1">
        <v>38610</v>
      </c>
      <c r="B310" s="2">
        <f>198.8/(100)</f>
        <v>1.9880000000000002</v>
      </c>
    </row>
    <row r="311" spans="1:2" x14ac:dyDescent="0.3">
      <c r="A311" s="1">
        <v>38640</v>
      </c>
      <c r="B311" s="2">
        <f>199.1/(100)</f>
        <v>1.9909999999999999</v>
      </c>
    </row>
    <row r="312" spans="1:2" x14ac:dyDescent="0.3">
      <c r="A312" s="1">
        <v>38671</v>
      </c>
      <c r="B312" s="2">
        <f>198.1/(100)</f>
        <v>1.9809999999999999</v>
      </c>
    </row>
    <row r="313" spans="1:2" x14ac:dyDescent="0.3">
      <c r="A313" s="1">
        <v>38701</v>
      </c>
      <c r="B313" s="2">
        <f>198.1/(100)</f>
        <v>1.9809999999999999</v>
      </c>
    </row>
    <row r="314" spans="1:2" x14ac:dyDescent="0.3">
      <c r="A314" s="1">
        <v>38732</v>
      </c>
      <c r="B314" s="2">
        <f>199.3/(100)</f>
        <v>1.9930000000000001</v>
      </c>
    </row>
    <row r="315" spans="1:2" x14ac:dyDescent="0.3">
      <c r="A315" s="1">
        <v>38763</v>
      </c>
      <c r="B315" s="2">
        <f>199.4/(100)</f>
        <v>1.994</v>
      </c>
    </row>
    <row r="316" spans="1:2" x14ac:dyDescent="0.3">
      <c r="A316" s="1">
        <v>38791</v>
      </c>
      <c r="B316" s="2">
        <f>199.7/(100)</f>
        <v>1.9969999999999999</v>
      </c>
    </row>
    <row r="317" spans="1:2" x14ac:dyDescent="0.3">
      <c r="A317" s="1">
        <v>38822</v>
      </c>
      <c r="B317" s="2">
        <f>200.7/(100)</f>
        <v>2.0069999999999997</v>
      </c>
    </row>
    <row r="318" spans="1:2" x14ac:dyDescent="0.3">
      <c r="A318" s="1">
        <v>38852</v>
      </c>
      <c r="B318" s="2">
        <f>201.3/(100)</f>
        <v>2.0129999999999999</v>
      </c>
    </row>
    <row r="319" spans="1:2" x14ac:dyDescent="0.3">
      <c r="A319" s="1">
        <v>38883</v>
      </c>
      <c r="B319" s="2">
        <f>201.8/(100)</f>
        <v>2.0180000000000002</v>
      </c>
    </row>
    <row r="320" spans="1:2" x14ac:dyDescent="0.3">
      <c r="A320" s="1">
        <v>38913</v>
      </c>
      <c r="B320" s="2">
        <f>202.9/(100)</f>
        <v>2.0289999999999999</v>
      </c>
    </row>
    <row r="321" spans="1:2" x14ac:dyDescent="0.3">
      <c r="A321" s="1">
        <v>38944</v>
      </c>
      <c r="B321" s="2">
        <f>203.8/(100)</f>
        <v>2.0380000000000003</v>
      </c>
    </row>
    <row r="322" spans="1:2" x14ac:dyDescent="0.3">
      <c r="A322" s="1">
        <v>38975</v>
      </c>
      <c r="B322" s="2">
        <f>202.8/(100)</f>
        <v>2.028</v>
      </c>
    </row>
    <row r="323" spans="1:2" x14ac:dyDescent="0.3">
      <c r="A323" s="1">
        <v>39005</v>
      </c>
      <c r="B323" s="2">
        <f>201.9/(100)</f>
        <v>2.0190000000000001</v>
      </c>
    </row>
    <row r="324" spans="1:2" x14ac:dyDescent="0.3">
      <c r="A324" s="1">
        <v>39036</v>
      </c>
      <c r="B324" s="2">
        <f>202/(100)</f>
        <v>2.02</v>
      </c>
    </row>
    <row r="325" spans="1:2" x14ac:dyDescent="0.3">
      <c r="A325" s="1">
        <v>39066</v>
      </c>
      <c r="B325" s="2">
        <f>203.1/(100)</f>
        <v>2.0310000000000001</v>
      </c>
    </row>
    <row r="326" spans="1:2" x14ac:dyDescent="0.3">
      <c r="A326" s="1">
        <v>39097</v>
      </c>
      <c r="B326" s="2">
        <f>203.437/(100)</f>
        <v>2.03437</v>
      </c>
    </row>
    <row r="327" spans="1:2" x14ac:dyDescent="0.3">
      <c r="A327" s="1">
        <v>39128</v>
      </c>
      <c r="B327" s="2">
        <f>204.226/(100)</f>
        <v>2.0422600000000002</v>
      </c>
    </row>
    <row r="328" spans="1:2" x14ac:dyDescent="0.3">
      <c r="A328" s="1">
        <v>39156</v>
      </c>
      <c r="B328" s="2">
        <f>205.288/(100)</f>
        <v>2.05288</v>
      </c>
    </row>
    <row r="329" spans="1:2" x14ac:dyDescent="0.3">
      <c r="A329" s="1">
        <v>39187</v>
      </c>
      <c r="B329" s="2">
        <f>205.904/(100)</f>
        <v>2.05904</v>
      </c>
    </row>
    <row r="330" spans="1:2" x14ac:dyDescent="0.3">
      <c r="A330" s="1">
        <v>39217</v>
      </c>
      <c r="B330" s="2">
        <f>206.755/(100)</f>
        <v>2.0675499999999998</v>
      </c>
    </row>
    <row r="331" spans="1:2" x14ac:dyDescent="0.3">
      <c r="A331" s="1">
        <v>39248</v>
      </c>
      <c r="B331" s="2">
        <f>207.234/(100)</f>
        <v>2.0723400000000001</v>
      </c>
    </row>
    <row r="332" spans="1:2" x14ac:dyDescent="0.3">
      <c r="A332" s="1">
        <v>39278</v>
      </c>
      <c r="B332" s="2">
        <f>207.603/(100)</f>
        <v>2.0760300000000003</v>
      </c>
    </row>
    <row r="333" spans="1:2" x14ac:dyDescent="0.3">
      <c r="A333" s="1">
        <v>39309</v>
      </c>
      <c r="B333" s="2">
        <f>207.667/(100)</f>
        <v>2.07667</v>
      </c>
    </row>
    <row r="334" spans="1:2" x14ac:dyDescent="0.3">
      <c r="A334" s="1">
        <v>39340</v>
      </c>
      <c r="B334" s="2">
        <f>208.547/(100)</f>
        <v>2.0854699999999999</v>
      </c>
    </row>
    <row r="335" spans="1:2" x14ac:dyDescent="0.3">
      <c r="A335" s="1">
        <v>39370</v>
      </c>
      <c r="B335" s="2">
        <f>209.19/(100)</f>
        <v>2.0918999999999999</v>
      </c>
    </row>
    <row r="336" spans="1:2" x14ac:dyDescent="0.3">
      <c r="A336" s="1">
        <v>39401</v>
      </c>
      <c r="B336" s="2">
        <f>210.834/(100)</f>
        <v>2.1083400000000001</v>
      </c>
    </row>
    <row r="337" spans="1:2" x14ac:dyDescent="0.3">
      <c r="A337" s="1">
        <v>39431</v>
      </c>
      <c r="B337" s="2">
        <f>211.445/(100)</f>
        <v>2.1144499999999997</v>
      </c>
    </row>
    <row r="338" spans="1:2" x14ac:dyDescent="0.3">
      <c r="A338" s="1">
        <v>39462</v>
      </c>
      <c r="B338" s="2">
        <f>212.174/(100)</f>
        <v>2.12174</v>
      </c>
    </row>
    <row r="339" spans="1:2" x14ac:dyDescent="0.3">
      <c r="A339" s="1">
        <v>39493</v>
      </c>
      <c r="B339" s="2">
        <f>212.687/(100)</f>
        <v>2.1268700000000003</v>
      </c>
    </row>
    <row r="340" spans="1:2" x14ac:dyDescent="0.3">
      <c r="A340" s="1">
        <v>39522</v>
      </c>
      <c r="B340" s="2">
        <f>213.448/(100)</f>
        <v>2.1344799999999999</v>
      </c>
    </row>
    <row r="341" spans="1:2" x14ac:dyDescent="0.3">
      <c r="A341" s="1">
        <v>39553</v>
      </c>
      <c r="B341" s="2">
        <f>213.942/(100)</f>
        <v>2.1394199999999999</v>
      </c>
    </row>
    <row r="342" spans="1:2" x14ac:dyDescent="0.3">
      <c r="A342" s="1">
        <v>39583</v>
      </c>
      <c r="B342" s="2">
        <f>215.208/(100)</f>
        <v>2.1520799999999998</v>
      </c>
    </row>
    <row r="343" spans="1:2" x14ac:dyDescent="0.3">
      <c r="A343" s="1">
        <v>39614</v>
      </c>
      <c r="B343" s="2">
        <f>217.463/(100)</f>
        <v>2.1746300000000001</v>
      </c>
    </row>
    <row r="344" spans="1:2" x14ac:dyDescent="0.3">
      <c r="A344" s="1">
        <v>39644</v>
      </c>
      <c r="B344" s="2">
        <f>219.016/(100)</f>
        <v>2.1901600000000001</v>
      </c>
    </row>
    <row r="345" spans="1:2" x14ac:dyDescent="0.3">
      <c r="A345" s="1">
        <v>39675</v>
      </c>
      <c r="B345" s="2">
        <f>218.69/(100)</f>
        <v>2.1869000000000001</v>
      </c>
    </row>
    <row r="346" spans="1:2" x14ac:dyDescent="0.3">
      <c r="A346" s="1">
        <v>39706</v>
      </c>
      <c r="B346" s="2">
        <f>218.877/(100)</f>
        <v>2.1887699999999999</v>
      </c>
    </row>
    <row r="347" spans="1:2" x14ac:dyDescent="0.3">
      <c r="A347" s="1">
        <v>39736</v>
      </c>
      <c r="B347" s="2">
        <f>216.995/(100)</f>
        <v>2.16995</v>
      </c>
    </row>
    <row r="348" spans="1:2" x14ac:dyDescent="0.3">
      <c r="A348" s="1">
        <v>39767</v>
      </c>
      <c r="B348" s="2">
        <f>213.153/(100)</f>
        <v>2.1315299999999997</v>
      </c>
    </row>
    <row r="349" spans="1:2" x14ac:dyDescent="0.3">
      <c r="A349" s="1">
        <v>39797</v>
      </c>
      <c r="B349" s="2">
        <f>211.398/(100)</f>
        <v>2.1139799999999997</v>
      </c>
    </row>
    <row r="350" spans="1:2" x14ac:dyDescent="0.3">
      <c r="A350" s="1">
        <v>39828</v>
      </c>
      <c r="B350" s="2">
        <f>211.933/(100)</f>
        <v>2.1193299999999997</v>
      </c>
    </row>
    <row r="351" spans="1:2" x14ac:dyDescent="0.3">
      <c r="A351" s="1">
        <v>39859</v>
      </c>
      <c r="B351" s="2">
        <f>212.705/(100)</f>
        <v>2.1270500000000001</v>
      </c>
    </row>
    <row r="352" spans="1:2" x14ac:dyDescent="0.3">
      <c r="A352" s="1">
        <v>39887</v>
      </c>
      <c r="B352" s="2">
        <f>212.495/(100)</f>
        <v>2.1249500000000001</v>
      </c>
    </row>
    <row r="353" spans="1:2" x14ac:dyDescent="0.3">
      <c r="A353" s="1">
        <v>39918</v>
      </c>
      <c r="B353" s="2">
        <f>212.709/(100)</f>
        <v>2.1270899999999999</v>
      </c>
    </row>
    <row r="354" spans="1:2" x14ac:dyDescent="0.3">
      <c r="A354" s="1">
        <v>39948</v>
      </c>
      <c r="B354" s="2">
        <f>213.022/(100)</f>
        <v>2.13022</v>
      </c>
    </row>
    <row r="355" spans="1:2" x14ac:dyDescent="0.3">
      <c r="A355" s="1">
        <v>39979</v>
      </c>
      <c r="B355" s="2">
        <f>214.79/(100)</f>
        <v>2.1478999999999999</v>
      </c>
    </row>
    <row r="356" spans="1:2" x14ac:dyDescent="0.3">
      <c r="A356" s="1">
        <v>40009</v>
      </c>
      <c r="B356" s="2">
        <f>214.726/(100)</f>
        <v>2.1472600000000002</v>
      </c>
    </row>
    <row r="357" spans="1:2" x14ac:dyDescent="0.3">
      <c r="A357" s="1">
        <v>40040</v>
      </c>
      <c r="B357" s="2">
        <f>215.445/(100)</f>
        <v>2.1544499999999998</v>
      </c>
    </row>
    <row r="358" spans="1:2" x14ac:dyDescent="0.3">
      <c r="A358" s="1">
        <v>40071</v>
      </c>
      <c r="B358" s="2">
        <f>215.861/(100)</f>
        <v>2.1586099999999999</v>
      </c>
    </row>
    <row r="359" spans="1:2" x14ac:dyDescent="0.3">
      <c r="A359" s="1">
        <v>40101</v>
      </c>
      <c r="B359" s="2">
        <f>216.509/(100)</f>
        <v>2.1650899999999997</v>
      </c>
    </row>
    <row r="360" spans="1:2" x14ac:dyDescent="0.3">
      <c r="A360" s="1">
        <v>40132</v>
      </c>
      <c r="B360" s="2">
        <f>217.234/(100)</f>
        <v>2.1723400000000002</v>
      </c>
    </row>
    <row r="361" spans="1:2" x14ac:dyDescent="0.3">
      <c r="A361" s="1">
        <v>40162</v>
      </c>
      <c r="B361" s="2">
        <f>217.347/(100)</f>
        <v>2.17347</v>
      </c>
    </row>
    <row r="362" spans="1:2" x14ac:dyDescent="0.3">
      <c r="A362" s="1">
        <v>40193</v>
      </c>
      <c r="B362" s="2">
        <f>217.488/(100)</f>
        <v>2.1748799999999999</v>
      </c>
    </row>
    <row r="363" spans="1:2" x14ac:dyDescent="0.3">
      <c r="A363" s="1">
        <v>40224</v>
      </c>
      <c r="B363" s="2">
        <f>217.281/(100)</f>
        <v>2.1728100000000001</v>
      </c>
    </row>
    <row r="364" spans="1:2" x14ac:dyDescent="0.3">
      <c r="A364" s="1">
        <v>40252</v>
      </c>
      <c r="B364" s="2">
        <f>217.353/(100)</f>
        <v>2.17353</v>
      </c>
    </row>
    <row r="365" spans="1:2" x14ac:dyDescent="0.3">
      <c r="A365" s="1">
        <v>40283</v>
      </c>
      <c r="B365" s="2">
        <f>217.403/(100)</f>
        <v>2.1740300000000001</v>
      </c>
    </row>
    <row r="366" spans="1:2" x14ac:dyDescent="0.3">
      <c r="A366" s="1">
        <v>40313</v>
      </c>
      <c r="B366" s="2">
        <f>217.29/(100)</f>
        <v>2.1728999999999998</v>
      </c>
    </row>
    <row r="367" spans="1:2" x14ac:dyDescent="0.3">
      <c r="A367" s="1">
        <v>40344</v>
      </c>
      <c r="B367" s="2">
        <f>217.199/(100)</f>
        <v>2.1719900000000001</v>
      </c>
    </row>
    <row r="368" spans="1:2" x14ac:dyDescent="0.3">
      <c r="A368" s="1">
        <v>40374</v>
      </c>
      <c r="B368" s="2">
        <f>217.605/(100)</f>
        <v>2.17605</v>
      </c>
    </row>
    <row r="369" spans="1:2" x14ac:dyDescent="0.3">
      <c r="A369" s="1">
        <v>40405</v>
      </c>
      <c r="B369" s="2">
        <f>217.923/(100)</f>
        <v>2.17923</v>
      </c>
    </row>
    <row r="370" spans="1:2" x14ac:dyDescent="0.3">
      <c r="A370" s="1">
        <v>40436</v>
      </c>
      <c r="B370" s="2">
        <f>218.275/(100)</f>
        <v>2.18275</v>
      </c>
    </row>
    <row r="371" spans="1:2" x14ac:dyDescent="0.3">
      <c r="A371" s="1">
        <v>40466</v>
      </c>
      <c r="B371" s="2">
        <f>219.035/(100)</f>
        <v>2.19035</v>
      </c>
    </row>
    <row r="372" spans="1:2" x14ac:dyDescent="0.3">
      <c r="A372" s="1">
        <v>40497</v>
      </c>
      <c r="B372" s="2">
        <f>219.59/(100)</f>
        <v>2.1959</v>
      </c>
    </row>
    <row r="373" spans="1:2" x14ac:dyDescent="0.3">
      <c r="A373" s="1">
        <v>40527</v>
      </c>
      <c r="B373" s="2">
        <f>220.472/(100)</f>
        <v>2.20472</v>
      </c>
    </row>
    <row r="374" spans="1:2" x14ac:dyDescent="0.3">
      <c r="A374" s="1">
        <v>40558</v>
      </c>
      <c r="B374" s="2">
        <f>221.187/(100)</f>
        <v>2.2118700000000002</v>
      </c>
    </row>
    <row r="375" spans="1:2" x14ac:dyDescent="0.3">
      <c r="A375" s="1">
        <v>40589</v>
      </c>
      <c r="B375" s="2">
        <f>221.898/(100)</f>
        <v>2.2189800000000002</v>
      </c>
    </row>
    <row r="376" spans="1:2" x14ac:dyDescent="0.3">
      <c r="A376" s="1">
        <v>40617</v>
      </c>
      <c r="B376" s="2">
        <f>223.046/(100)</f>
        <v>2.2304599999999999</v>
      </c>
    </row>
    <row r="377" spans="1:2" x14ac:dyDescent="0.3">
      <c r="A377" s="1">
        <v>40648</v>
      </c>
      <c r="B377" s="2">
        <f>224.093/(100)</f>
        <v>2.2409300000000001</v>
      </c>
    </row>
    <row r="378" spans="1:2" x14ac:dyDescent="0.3">
      <c r="A378" s="1">
        <v>40678</v>
      </c>
      <c r="B378" s="2">
        <f>224.806/(100)</f>
        <v>2.2480600000000002</v>
      </c>
    </row>
    <row r="379" spans="1:2" x14ac:dyDescent="0.3">
      <c r="A379" s="1">
        <v>40709</v>
      </c>
      <c r="B379" s="2">
        <f>224.806/(100)</f>
        <v>2.2480600000000002</v>
      </c>
    </row>
    <row r="380" spans="1:2" x14ac:dyDescent="0.3">
      <c r="A380" s="1">
        <v>40739</v>
      </c>
      <c r="B380" s="2">
        <f>225.395/(100)</f>
        <v>2.2539500000000001</v>
      </c>
    </row>
    <row r="381" spans="1:2" x14ac:dyDescent="0.3">
      <c r="A381" s="1">
        <v>40770</v>
      </c>
      <c r="B381" s="2">
        <f>226.106/(100)</f>
        <v>2.2610600000000001</v>
      </c>
    </row>
    <row r="382" spans="1:2" x14ac:dyDescent="0.3">
      <c r="A382" s="1">
        <v>40801</v>
      </c>
      <c r="B382" s="2">
        <f>226.597/(100)</f>
        <v>2.2659700000000003</v>
      </c>
    </row>
    <row r="383" spans="1:2" x14ac:dyDescent="0.3">
      <c r="A383" s="1">
        <v>40831</v>
      </c>
      <c r="B383" s="2">
        <f>226.75/(100)</f>
        <v>2.2675000000000001</v>
      </c>
    </row>
    <row r="384" spans="1:2" x14ac:dyDescent="0.3">
      <c r="A384" s="1">
        <v>40862</v>
      </c>
      <c r="B384" s="2">
        <f>227.169/(100)</f>
        <v>2.27169</v>
      </c>
    </row>
    <row r="385" spans="1:2" x14ac:dyDescent="0.3">
      <c r="A385" s="1">
        <v>40892</v>
      </c>
      <c r="B385" s="2">
        <f>227.223/(100)</f>
        <v>2.27223</v>
      </c>
    </row>
    <row r="386" spans="1:2" x14ac:dyDescent="0.3">
      <c r="A386" s="1">
        <v>40923</v>
      </c>
      <c r="B386" s="2">
        <f>227.842/(100)</f>
        <v>2.2784200000000001</v>
      </c>
    </row>
    <row r="387" spans="1:2" x14ac:dyDescent="0.3">
      <c r="A387" s="1">
        <v>40954</v>
      </c>
      <c r="B387" s="2">
        <f>228.329/(100)</f>
        <v>2.28329</v>
      </c>
    </row>
    <row r="388" spans="1:2" x14ac:dyDescent="0.3">
      <c r="A388" s="1">
        <v>40983</v>
      </c>
      <c r="B388" s="2">
        <f>228.807/(100)</f>
        <v>2.2880699999999998</v>
      </c>
    </row>
    <row r="389" spans="1:2" x14ac:dyDescent="0.3">
      <c r="A389" s="1">
        <v>41014</v>
      </c>
      <c r="B389" s="2">
        <f>229.187/(100)</f>
        <v>2.2918700000000003</v>
      </c>
    </row>
    <row r="390" spans="1:2" x14ac:dyDescent="0.3">
      <c r="A390" s="1">
        <v>41044</v>
      </c>
      <c r="B390" s="2">
        <f>228.713/(100)</f>
        <v>2.2871299999999999</v>
      </c>
    </row>
    <row r="391" spans="1:2" x14ac:dyDescent="0.3">
      <c r="A391" s="1">
        <v>41075</v>
      </c>
      <c r="B391" s="2">
        <f>228.524/(100)</f>
        <v>2.2852399999999999</v>
      </c>
    </row>
    <row r="392" spans="1:2" x14ac:dyDescent="0.3">
      <c r="A392" s="1">
        <v>41105</v>
      </c>
      <c r="B392" s="2">
        <f>228.59/(100)</f>
        <v>2.2858999999999998</v>
      </c>
    </row>
    <row r="393" spans="1:2" x14ac:dyDescent="0.3">
      <c r="A393" s="1">
        <v>41136</v>
      </c>
      <c r="B393" s="2">
        <f>229.918/(100)</f>
        <v>2.2991800000000002</v>
      </c>
    </row>
    <row r="394" spans="1:2" x14ac:dyDescent="0.3">
      <c r="A394" s="1">
        <v>41167</v>
      </c>
      <c r="B394" s="2">
        <f>231.015/(100)</f>
        <v>2.3101499999999997</v>
      </c>
    </row>
    <row r="395" spans="1:2" x14ac:dyDescent="0.3">
      <c r="A395" s="1">
        <v>41197</v>
      </c>
      <c r="B395" s="2">
        <f>231.638/(100)</f>
        <v>2.3163800000000001</v>
      </c>
    </row>
    <row r="396" spans="1:2" x14ac:dyDescent="0.3">
      <c r="A396" s="1">
        <v>41228</v>
      </c>
      <c r="B396" s="2">
        <f>231.249/(100)</f>
        <v>2.3124899999999999</v>
      </c>
    </row>
    <row r="397" spans="1:2" x14ac:dyDescent="0.3">
      <c r="A397" s="1">
        <v>41258</v>
      </c>
      <c r="B397" s="2">
        <f>231.221/(100)</f>
        <v>2.3122099999999999</v>
      </c>
    </row>
    <row r="398" spans="1:2" x14ac:dyDescent="0.3">
      <c r="A398" s="1">
        <v>41289</v>
      </c>
      <c r="B398" s="2">
        <f>231.679/(100)</f>
        <v>2.3167900000000001</v>
      </c>
    </row>
    <row r="399" spans="1:2" x14ac:dyDescent="0.3">
      <c r="A399" s="1">
        <v>41320</v>
      </c>
      <c r="B399" s="2">
        <f>232.937/(100)</f>
        <v>2.3293699999999999</v>
      </c>
    </row>
    <row r="400" spans="1:2" x14ac:dyDescent="0.3">
      <c r="A400" s="1">
        <v>41348</v>
      </c>
      <c r="B400" s="2">
        <f>232.282/(100)</f>
        <v>2.3228200000000001</v>
      </c>
    </row>
    <row r="401" spans="1:2" x14ac:dyDescent="0.3">
      <c r="A401" s="1">
        <v>41379</v>
      </c>
      <c r="B401" s="2">
        <f>231.797/(100)</f>
        <v>2.3179699999999999</v>
      </c>
    </row>
    <row r="402" spans="1:2" x14ac:dyDescent="0.3">
      <c r="A402" s="1">
        <v>41409</v>
      </c>
      <c r="B402" s="2">
        <f>231.893/(100)</f>
        <v>2.3189299999999999</v>
      </c>
    </row>
    <row r="403" spans="1:2" x14ac:dyDescent="0.3">
      <c r="A403" s="1">
        <v>41440</v>
      </c>
      <c r="B403" s="2">
        <f>232.445/(100)</f>
        <v>2.3244500000000001</v>
      </c>
    </row>
    <row r="404" spans="1:2" x14ac:dyDescent="0.3">
      <c r="A404" s="1">
        <v>41470</v>
      </c>
      <c r="B404" s="2">
        <f>232.9/(100)</f>
        <v>2.3290000000000002</v>
      </c>
    </row>
    <row r="405" spans="1:2" x14ac:dyDescent="0.3">
      <c r="A405" s="1">
        <v>41501</v>
      </c>
      <c r="B405" s="2">
        <f>233.456/(100)</f>
        <v>2.3345599999999997</v>
      </c>
    </row>
    <row r="406" spans="1:2" x14ac:dyDescent="0.3">
      <c r="A406" s="1">
        <v>41532</v>
      </c>
      <c r="B406" s="2">
        <f>233.544/(100)</f>
        <v>2.3354400000000002</v>
      </c>
    </row>
    <row r="407" spans="1:2" x14ac:dyDescent="0.3">
      <c r="A407" s="1">
        <v>41562</v>
      </c>
      <c r="B407" s="2">
        <f>233.669/(100)</f>
        <v>2.3366899999999999</v>
      </c>
    </row>
    <row r="408" spans="1:2" x14ac:dyDescent="0.3">
      <c r="A408" s="1">
        <v>41593</v>
      </c>
      <c r="B408" s="2">
        <f>234.1/(100)</f>
        <v>2.3409999999999997</v>
      </c>
    </row>
    <row r="409" spans="1:2" x14ac:dyDescent="0.3">
      <c r="A409" s="1">
        <v>41623</v>
      </c>
      <c r="B409" s="2">
        <f>234.719/(100)</f>
        <v>2.3471899999999999</v>
      </c>
    </row>
    <row r="410" spans="1:2" x14ac:dyDescent="0.3">
      <c r="A410" s="1">
        <v>41654</v>
      </c>
      <c r="B410" s="2">
        <f>235.347/(100)</f>
        <v>2.3534700000000002</v>
      </c>
    </row>
    <row r="411" spans="1:2" x14ac:dyDescent="0.3">
      <c r="A411" s="1">
        <v>41685</v>
      </c>
      <c r="B411" s="2">
        <f>235.522/(100)</f>
        <v>2.3552200000000001</v>
      </c>
    </row>
    <row r="412" spans="1:2" x14ac:dyDescent="0.3">
      <c r="A412" s="1">
        <v>41713</v>
      </c>
      <c r="B412" s="2">
        <f>235.956/(100)</f>
        <v>2.3595600000000001</v>
      </c>
    </row>
    <row r="413" spans="1:2" x14ac:dyDescent="0.3">
      <c r="A413" s="1">
        <v>41744</v>
      </c>
      <c r="B413" s="2">
        <f>236.463/(100)</f>
        <v>2.36463</v>
      </c>
    </row>
    <row r="414" spans="1:2" x14ac:dyDescent="0.3">
      <c r="A414" s="1">
        <v>41774</v>
      </c>
      <c r="B414" s="2">
        <f>236.867/(100)</f>
        <v>2.3686699999999998</v>
      </c>
    </row>
    <row r="415" spans="1:2" x14ac:dyDescent="0.3">
      <c r="A415" s="1">
        <v>41805</v>
      </c>
      <c r="B415" s="2">
        <f>237.188/(100)</f>
        <v>2.37188</v>
      </c>
    </row>
    <row r="416" spans="1:2" x14ac:dyDescent="0.3">
      <c r="A416" s="1">
        <v>41835</v>
      </c>
      <c r="B416" s="2">
        <f>237.485/(100)</f>
        <v>2.3748500000000003</v>
      </c>
    </row>
    <row r="417" spans="1:2" x14ac:dyDescent="0.3">
      <c r="A417" s="1">
        <v>41866</v>
      </c>
      <c r="B417" s="2">
        <f>237.439/(100)</f>
        <v>2.37439</v>
      </c>
    </row>
    <row r="418" spans="1:2" x14ac:dyDescent="0.3">
      <c r="A418" s="1">
        <v>41897</v>
      </c>
      <c r="B418" s="2">
        <f>237.452/(100)</f>
        <v>2.37452</v>
      </c>
    </row>
    <row r="419" spans="1:2" x14ac:dyDescent="0.3">
      <c r="A419" s="1">
        <v>41927</v>
      </c>
      <c r="B419" s="2">
        <f>237.447/(100)</f>
        <v>2.3744700000000001</v>
      </c>
    </row>
    <row r="420" spans="1:2" x14ac:dyDescent="0.3">
      <c r="A420" s="1">
        <v>41958</v>
      </c>
      <c r="B420" s="2">
        <f>237.042/(100)</f>
        <v>2.3704200000000002</v>
      </c>
    </row>
    <row r="421" spans="1:2" x14ac:dyDescent="0.3">
      <c r="A421" s="1">
        <v>41988</v>
      </c>
      <c r="B421" s="2">
        <f>236.27/(100)</f>
        <v>2.3627000000000002</v>
      </c>
    </row>
    <row r="422" spans="1:2" x14ac:dyDescent="0.3">
      <c r="A422" s="1">
        <v>42019</v>
      </c>
      <c r="B422" s="2">
        <f>234.836/(100)</f>
        <v>2.34836</v>
      </c>
    </row>
    <row r="423" spans="1:2" x14ac:dyDescent="0.3">
      <c r="A423" s="1">
        <v>42050</v>
      </c>
      <c r="B423" s="2">
        <f>235.274/(100)</f>
        <v>2.3527399999999998</v>
      </c>
    </row>
    <row r="424" spans="1:2" x14ac:dyDescent="0.3">
      <c r="A424" s="1">
        <v>42078</v>
      </c>
      <c r="B424" s="2">
        <f>235.956/(100)</f>
        <v>2.3595600000000001</v>
      </c>
    </row>
    <row r="425" spans="1:2" x14ac:dyDescent="0.3">
      <c r="A425" s="1">
        <v>42109</v>
      </c>
      <c r="B425" s="2">
        <f>236.165/(100)</f>
        <v>2.36165</v>
      </c>
    </row>
    <row r="426" spans="1:2" x14ac:dyDescent="0.3">
      <c r="A426" s="1">
        <v>42139</v>
      </c>
      <c r="B426" s="2">
        <f>236.952/(100)</f>
        <v>2.3695200000000001</v>
      </c>
    </row>
    <row r="427" spans="1:2" x14ac:dyDescent="0.3">
      <c r="A427" s="1">
        <v>42170</v>
      </c>
      <c r="B427" s="2">
        <f>237.618/(100)</f>
        <v>2.3761799999999997</v>
      </c>
    </row>
    <row r="428" spans="1:2" x14ac:dyDescent="0.3">
      <c r="A428" s="1">
        <v>42200</v>
      </c>
      <c r="B428" s="2">
        <f>237.993/(100)</f>
        <v>2.3799299999999999</v>
      </c>
    </row>
    <row r="429" spans="1:2" x14ac:dyDescent="0.3">
      <c r="A429" s="1">
        <v>42231</v>
      </c>
      <c r="B429" s="2">
        <f>237.989/(100)</f>
        <v>2.3798900000000001</v>
      </c>
    </row>
    <row r="430" spans="1:2" x14ac:dyDescent="0.3">
      <c r="A430" s="1">
        <v>42262</v>
      </c>
      <c r="B430" s="2">
        <f>237.467/(100)</f>
        <v>2.3746700000000001</v>
      </c>
    </row>
    <row r="431" spans="1:2" x14ac:dyDescent="0.3">
      <c r="A431" s="1">
        <v>42292</v>
      </c>
      <c r="B431" s="2">
        <f>237.764/(100)</f>
        <v>2.37764</v>
      </c>
    </row>
    <row r="432" spans="1:2" x14ac:dyDescent="0.3">
      <c r="A432" s="1">
        <v>42323</v>
      </c>
      <c r="B432" s="2">
        <f>238.072/(100)</f>
        <v>2.3807200000000002</v>
      </c>
    </row>
    <row r="433" spans="1:2" x14ac:dyDescent="0.3">
      <c r="A433" s="1">
        <v>42353</v>
      </c>
      <c r="B433" s="2">
        <f>237.827/(100)</f>
        <v>2.3782700000000001</v>
      </c>
    </row>
    <row r="434" spans="1:2" x14ac:dyDescent="0.3">
      <c r="A434" s="1">
        <v>42384</v>
      </c>
      <c r="B434" s="2">
        <f>237.99/(100)</f>
        <v>2.3799000000000001</v>
      </c>
    </row>
    <row r="435" spans="1:2" x14ac:dyDescent="0.3">
      <c r="A435" s="1">
        <v>42415</v>
      </c>
      <c r="B435" s="2">
        <f>237.532/(100)</f>
        <v>2.3753200000000003</v>
      </c>
    </row>
    <row r="436" spans="1:2" x14ac:dyDescent="0.3">
      <c r="A436" s="1">
        <v>42444</v>
      </c>
      <c r="B436" s="2">
        <f>238.022/(100)</f>
        <v>2.38022</v>
      </c>
    </row>
    <row r="437" spans="1:2" x14ac:dyDescent="0.3">
      <c r="A437" s="1">
        <v>42475</v>
      </c>
      <c r="B437" s="2">
        <f>238.843/(100)</f>
        <v>2.3884300000000001</v>
      </c>
    </row>
    <row r="438" spans="1:2" x14ac:dyDescent="0.3">
      <c r="A438" s="1">
        <v>42505</v>
      </c>
      <c r="B438" s="2">
        <f>239.439/(100)</f>
        <v>2.39439</v>
      </c>
    </row>
    <row r="439" spans="1:2" x14ac:dyDescent="0.3">
      <c r="A439" s="1">
        <v>42536</v>
      </c>
      <c r="B439" s="2">
        <f>240.074/(100)</f>
        <v>2.4007400000000003</v>
      </c>
    </row>
    <row r="440" spans="1:2" x14ac:dyDescent="0.3">
      <c r="A440" s="1">
        <v>42566</v>
      </c>
      <c r="B440" s="2">
        <f>240.058/(100)</f>
        <v>2.4005799999999997</v>
      </c>
    </row>
    <row r="441" spans="1:2" x14ac:dyDescent="0.3">
      <c r="A441" s="1">
        <v>42597</v>
      </c>
      <c r="B441" s="2">
        <f>240.569/(100)</f>
        <v>2.4056899999999999</v>
      </c>
    </row>
    <row r="442" spans="1:2" x14ac:dyDescent="0.3">
      <c r="A442" s="1">
        <v>42628</v>
      </c>
      <c r="B442" s="2">
        <f>241.017/(100)</f>
        <v>2.4101699999999999</v>
      </c>
    </row>
    <row r="443" spans="1:2" x14ac:dyDescent="0.3">
      <c r="A443" s="1">
        <v>42658</v>
      </c>
      <c r="B443" s="2">
        <f>241.667/(100)</f>
        <v>2.4166699999999999</v>
      </c>
    </row>
    <row r="444" spans="1:2" x14ac:dyDescent="0.3">
      <c r="A444" s="1">
        <v>42689</v>
      </c>
      <c r="B444" s="2">
        <f>242.081/(100)</f>
        <v>2.4208099999999999</v>
      </c>
    </row>
    <row r="445" spans="1:2" x14ac:dyDescent="0.3">
      <c r="A445" s="1">
        <v>42719</v>
      </c>
      <c r="B445" s="2">
        <f>242.784/(100)</f>
        <v>2.4278399999999998</v>
      </c>
    </row>
    <row r="446" spans="1:2" x14ac:dyDescent="0.3">
      <c r="A446" s="1">
        <v>42750</v>
      </c>
      <c r="B446" s="2">
        <f>244.028/(100)</f>
        <v>2.44028</v>
      </c>
    </row>
    <row r="447" spans="1:2" x14ac:dyDescent="0.3">
      <c r="A447" s="1">
        <v>42781</v>
      </c>
      <c r="B447" s="2">
        <f>244.102/(100)</f>
        <v>2.44102</v>
      </c>
    </row>
    <row r="448" spans="1:2" x14ac:dyDescent="0.3">
      <c r="A448" s="1">
        <v>42809</v>
      </c>
      <c r="B448" s="2">
        <f>243.717/(100)</f>
        <v>2.4371700000000001</v>
      </c>
    </row>
    <row r="449" spans="1:2" x14ac:dyDescent="0.3">
      <c r="A449" s="1">
        <v>42840</v>
      </c>
      <c r="B449" s="2">
        <f>244.087/(100)</f>
        <v>2.4408699999999999</v>
      </c>
    </row>
    <row r="450" spans="1:2" x14ac:dyDescent="0.3">
      <c r="A450" s="1">
        <v>42870</v>
      </c>
      <c r="B450" s="2">
        <f>243.911/(100)</f>
        <v>2.4391099999999999</v>
      </c>
    </row>
    <row r="451" spans="1:2" x14ac:dyDescent="0.3">
      <c r="A451" s="1">
        <v>42901</v>
      </c>
      <c r="B451" s="2">
        <f>244.032/(100)</f>
        <v>2.4403200000000003</v>
      </c>
    </row>
    <row r="452" spans="1:2" x14ac:dyDescent="0.3">
      <c r="A452" s="1">
        <v>42931</v>
      </c>
      <c r="B452" s="2">
        <f>244.236/(100)</f>
        <v>2.4423599999999999</v>
      </c>
    </row>
    <row r="453" spans="1:2" x14ac:dyDescent="0.3">
      <c r="A453" s="1">
        <v>42962</v>
      </c>
      <c r="B453" s="2">
        <f>245.262/(100)</f>
        <v>2.45262</v>
      </c>
    </row>
    <row r="454" spans="1:2" x14ac:dyDescent="0.3">
      <c r="A454" s="1">
        <v>42993</v>
      </c>
      <c r="B454" s="2">
        <f>246.392/(100)</f>
        <v>2.4639199999999999</v>
      </c>
    </row>
    <row r="455" spans="1:2" x14ac:dyDescent="0.3">
      <c r="A455" s="1">
        <v>43023</v>
      </c>
      <c r="B455" s="2">
        <f>246.583/(100)</f>
        <v>2.46583</v>
      </c>
    </row>
    <row r="456" spans="1:2" x14ac:dyDescent="0.3">
      <c r="A456" s="1">
        <v>43054</v>
      </c>
      <c r="B456" s="2">
        <f>247.411/(100)</f>
        <v>2.47411</v>
      </c>
    </row>
    <row r="457" spans="1:2" x14ac:dyDescent="0.3">
      <c r="A457" s="1">
        <v>43084</v>
      </c>
      <c r="B457" s="2">
        <f>247.91/(100)</f>
        <v>2.4790999999999999</v>
      </c>
    </row>
    <row r="458" spans="1:2" x14ac:dyDescent="0.3">
      <c r="A458" s="1">
        <v>43115</v>
      </c>
      <c r="B458" s="2">
        <f>249.245/(100)</f>
        <v>2.4924499999999998</v>
      </c>
    </row>
    <row r="459" spans="1:2" x14ac:dyDescent="0.3">
      <c r="A459" s="1">
        <v>43146</v>
      </c>
      <c r="B459" s="2">
        <f>249.619/(100)</f>
        <v>2.4961899999999999</v>
      </c>
    </row>
    <row r="460" spans="1:2" x14ac:dyDescent="0.3">
      <c r="A460" s="1">
        <v>43174</v>
      </c>
      <c r="B460" s="2">
        <f>249.462/(100)</f>
        <v>2.4946199999999998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2018-04-09T12:36:01Z</dcterms:created>
  <dcterms:modified xsi:type="dcterms:W3CDTF">2018-04-23T10:31:22Z</dcterms:modified>
</cp:coreProperties>
</file>