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.sharepoint.com/teams/CMICarbonMarketsandInnovation-WBGroup-CFEEconomicsDashboards/Shared Documents/CFE Economics Dashboards/INDIA/"/>
    </mc:Choice>
  </mc:AlternateContent>
  <xr:revisionPtr revIDLastSave="0" documentId="8_{67819F96-D786-4CA6-979E-0B4ED0B0723E}" xr6:coauthVersionLast="47" xr6:coauthVersionMax="47" xr10:uidLastSave="{00000000-0000-0000-0000-000000000000}"/>
  <bookViews>
    <workbookView xWindow="-108" yWindow="-108" windowWidth="30936" windowHeight="16776" firstSheet="2" activeTab="2" xr2:uid="{354578F0-88FC-4245-80D4-0628F8D1D615}"/>
  </bookViews>
  <sheets>
    <sheet name="Power capacity mix" sheetId="1" r:id="rId1"/>
    <sheet name="Power generation mix" sheetId="3" r:id="rId2"/>
    <sheet name="Emissions LONG" sheetId="7" r:id="rId3"/>
    <sheet name="Emissions" sheetId="5" r:id="rId4"/>
    <sheet name="Investments" sheetId="6" r:id="rId5"/>
  </sheets>
  <definedNames>
    <definedName name="_xlnm._FilterDatabase" localSheetId="2" hidden="1">'Emissions LONG'!$A$1:$E$133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7" l="1"/>
  <c r="C100" i="7" s="1"/>
  <c r="C111" i="7" s="1"/>
  <c r="C122" i="7" s="1"/>
  <c r="C133" i="7" s="1"/>
  <c r="C88" i="7"/>
  <c r="C99" i="7" s="1"/>
  <c r="C110" i="7" s="1"/>
  <c r="C121" i="7" s="1"/>
  <c r="C132" i="7" s="1"/>
  <c r="C87" i="7"/>
  <c r="C98" i="7" s="1"/>
  <c r="C109" i="7" s="1"/>
  <c r="C120" i="7" s="1"/>
  <c r="C131" i="7" s="1"/>
  <c r="C86" i="7"/>
  <c r="C97" i="7" s="1"/>
  <c r="C108" i="7" s="1"/>
  <c r="C119" i="7" s="1"/>
  <c r="C130" i="7" s="1"/>
  <c r="C85" i="7"/>
  <c r="C96" i="7" s="1"/>
  <c r="C107" i="7" s="1"/>
  <c r="C118" i="7" s="1"/>
  <c r="C129" i="7" s="1"/>
  <c r="C84" i="7"/>
  <c r="C95" i="7" s="1"/>
  <c r="C106" i="7" s="1"/>
  <c r="C117" i="7" s="1"/>
  <c r="C128" i="7" s="1"/>
  <c r="C83" i="7"/>
  <c r="C94" i="7" s="1"/>
  <c r="C105" i="7" s="1"/>
  <c r="C116" i="7" s="1"/>
  <c r="C127" i="7" s="1"/>
  <c r="C82" i="7"/>
  <c r="C93" i="7" s="1"/>
  <c r="C104" i="7" s="1"/>
  <c r="C115" i="7" s="1"/>
  <c r="C126" i="7" s="1"/>
  <c r="C81" i="7"/>
  <c r="C92" i="7" s="1"/>
  <c r="C103" i="7" s="1"/>
  <c r="C114" i="7" s="1"/>
  <c r="C125" i="7" s="1"/>
  <c r="C80" i="7"/>
  <c r="C91" i="7" s="1"/>
  <c r="C102" i="7" s="1"/>
  <c r="C113" i="7" s="1"/>
  <c r="C124" i="7" s="1"/>
  <c r="C79" i="7"/>
  <c r="C90" i="7" s="1"/>
  <c r="C101" i="7" s="1"/>
  <c r="C112" i="7" s="1"/>
  <c r="C123" i="7" s="1"/>
  <c r="C14" i="7"/>
  <c r="C25" i="7" s="1"/>
  <c r="C36" i="7" s="1"/>
  <c r="C47" i="7" s="1"/>
  <c r="C58" i="7" s="1"/>
  <c r="C15" i="7"/>
  <c r="C26" i="7" s="1"/>
  <c r="C37" i="7" s="1"/>
  <c r="C48" i="7" s="1"/>
  <c r="C59" i="7" s="1"/>
  <c r="C16" i="7"/>
  <c r="C27" i="7" s="1"/>
  <c r="C38" i="7" s="1"/>
  <c r="C49" i="7" s="1"/>
  <c r="C60" i="7" s="1"/>
  <c r="C17" i="7"/>
  <c r="C28" i="7" s="1"/>
  <c r="C39" i="7" s="1"/>
  <c r="C50" i="7" s="1"/>
  <c r="C61" i="7" s="1"/>
  <c r="C18" i="7"/>
  <c r="C29" i="7" s="1"/>
  <c r="C40" i="7" s="1"/>
  <c r="C51" i="7" s="1"/>
  <c r="C62" i="7" s="1"/>
  <c r="C19" i="7"/>
  <c r="C30" i="7" s="1"/>
  <c r="C41" i="7" s="1"/>
  <c r="C52" i="7" s="1"/>
  <c r="C63" i="7" s="1"/>
  <c r="C20" i="7"/>
  <c r="C31" i="7" s="1"/>
  <c r="C42" i="7" s="1"/>
  <c r="C53" i="7" s="1"/>
  <c r="C64" i="7" s="1"/>
  <c r="C21" i="7"/>
  <c r="C22" i="7"/>
  <c r="C33" i="7" s="1"/>
  <c r="C44" i="7" s="1"/>
  <c r="C55" i="7" s="1"/>
  <c r="C66" i="7" s="1"/>
  <c r="C23" i="7"/>
  <c r="C34" i="7" s="1"/>
  <c r="C45" i="7" s="1"/>
  <c r="C56" i="7" s="1"/>
  <c r="C67" i="7" s="1"/>
  <c r="C32" i="7"/>
  <c r="C43" i="7" s="1"/>
  <c r="C54" i="7" s="1"/>
  <c r="C65" i="7" s="1"/>
  <c r="C13" i="7"/>
  <c r="C24" i="7" s="1"/>
  <c r="C35" i="7" s="1"/>
  <c r="C46" i="7" s="1"/>
  <c r="C57" i="7" s="1"/>
  <c r="S10" i="6"/>
  <c r="S9" i="6"/>
  <c r="S8" i="6"/>
  <c r="S4" i="6"/>
  <c r="S3" i="6"/>
  <c r="S2" i="6"/>
  <c r="T4" i="6"/>
  <c r="U3" i="6"/>
  <c r="U9" i="6"/>
  <c r="W9" i="6"/>
  <c r="V10" i="6"/>
  <c r="T8" i="6"/>
  <c r="L9" i="6"/>
  <c r="L8" i="6"/>
  <c r="P10" i="6"/>
  <c r="W10" i="6" s="1"/>
  <c r="O10" i="6"/>
  <c r="N10" i="6"/>
  <c r="U10" i="6" s="1"/>
  <c r="M10" i="6"/>
  <c r="T10" i="6" s="1"/>
  <c r="L10" i="6"/>
  <c r="P9" i="6"/>
  <c r="O9" i="6"/>
  <c r="V9" i="6" s="1"/>
  <c r="N9" i="6"/>
  <c r="M9" i="6"/>
  <c r="T9" i="6" s="1"/>
  <c r="P8" i="6"/>
  <c r="W8" i="6" s="1"/>
  <c r="O8" i="6"/>
  <c r="V8" i="6" s="1"/>
  <c r="N8" i="6"/>
  <c r="U8" i="6" s="1"/>
  <c r="M8" i="6"/>
  <c r="M4" i="6"/>
  <c r="L4" i="6"/>
  <c r="P4" i="6"/>
  <c r="W4" i="6" s="1"/>
  <c r="O4" i="6"/>
  <c r="V4" i="6" s="1"/>
  <c r="N4" i="6"/>
  <c r="U4" i="6" s="1"/>
  <c r="P3" i="6"/>
  <c r="W3" i="6" s="1"/>
  <c r="O3" i="6"/>
  <c r="V3" i="6" s="1"/>
  <c r="N3" i="6"/>
  <c r="M3" i="6"/>
  <c r="T3" i="6" s="1"/>
  <c r="L3" i="6"/>
  <c r="P2" i="6"/>
  <c r="W2" i="6" s="1"/>
  <c r="O2" i="6"/>
  <c r="V2" i="6" s="1"/>
  <c r="N2" i="6"/>
  <c r="U2" i="6" s="1"/>
  <c r="M2" i="6"/>
  <c r="T2" i="6" s="1"/>
  <c r="L2" i="6"/>
  <c r="P22" i="6"/>
  <c r="O22" i="6"/>
  <c r="N22" i="6"/>
  <c r="M22" i="6"/>
  <c r="L22" i="6"/>
  <c r="P21" i="6"/>
  <c r="O21" i="6"/>
  <c r="N21" i="6"/>
  <c r="M21" i="6"/>
  <c r="L21" i="6"/>
  <c r="P20" i="6"/>
  <c r="O20" i="6"/>
  <c r="N20" i="6"/>
  <c r="M20" i="6"/>
  <c r="L20" i="6"/>
  <c r="P16" i="6"/>
  <c r="O16" i="6"/>
  <c r="P15" i="6"/>
  <c r="O15" i="6"/>
  <c r="P14" i="6"/>
  <c r="O14" i="6"/>
  <c r="N16" i="6"/>
  <c r="N15" i="6"/>
  <c r="N14" i="6"/>
  <c r="M16" i="6"/>
  <c r="M15" i="6"/>
  <c r="M14" i="6"/>
  <c r="L16" i="6"/>
  <c r="L15" i="6"/>
  <c r="L14" i="6"/>
  <c r="O47" i="5"/>
  <c r="O46" i="5"/>
  <c r="O45" i="5"/>
  <c r="O44" i="5"/>
  <c r="O43" i="5"/>
  <c r="O34" i="5"/>
  <c r="O33" i="5"/>
  <c r="O32" i="5"/>
  <c r="O31" i="5"/>
  <c r="X47" i="5"/>
  <c r="W47" i="5"/>
  <c r="V47" i="5"/>
  <c r="U47" i="5"/>
  <c r="T47" i="5"/>
  <c r="S47" i="5"/>
  <c r="R47" i="5"/>
  <c r="Q47" i="5"/>
  <c r="P47" i="5"/>
  <c r="X46" i="5"/>
  <c r="W46" i="5"/>
  <c r="V46" i="5"/>
  <c r="U46" i="5"/>
  <c r="T46" i="5"/>
  <c r="S46" i="5"/>
  <c r="R46" i="5"/>
  <c r="Q46" i="5"/>
  <c r="P46" i="5"/>
  <c r="X45" i="5"/>
  <c r="W45" i="5"/>
  <c r="V45" i="5"/>
  <c r="U45" i="5"/>
  <c r="T45" i="5"/>
  <c r="S45" i="5"/>
  <c r="R45" i="5"/>
  <c r="Q45" i="5"/>
  <c r="P45" i="5"/>
  <c r="X44" i="5"/>
  <c r="W44" i="5"/>
  <c r="V44" i="5"/>
  <c r="U44" i="5"/>
  <c r="T44" i="5"/>
  <c r="S44" i="5"/>
  <c r="R44" i="5"/>
  <c r="Q44" i="5"/>
  <c r="P44" i="5"/>
  <c r="X43" i="5"/>
  <c r="W43" i="5"/>
  <c r="V43" i="5"/>
  <c r="U43" i="5"/>
  <c r="T43" i="5"/>
  <c r="S43" i="5"/>
  <c r="R43" i="5"/>
  <c r="Q43" i="5"/>
  <c r="P43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X33" i="5"/>
  <c r="W33" i="5"/>
  <c r="V33" i="5"/>
  <c r="U33" i="5"/>
  <c r="T33" i="5"/>
  <c r="S33" i="5"/>
  <c r="R33" i="5"/>
  <c r="Q33" i="5"/>
  <c r="P33" i="5"/>
  <c r="X32" i="5"/>
  <c r="W32" i="5"/>
  <c r="V32" i="5"/>
  <c r="U32" i="5"/>
  <c r="T32" i="5"/>
  <c r="S32" i="5"/>
  <c r="R32" i="5"/>
  <c r="Q32" i="5"/>
  <c r="P32" i="5"/>
  <c r="X31" i="5"/>
  <c r="W31" i="5"/>
  <c r="V31" i="5"/>
  <c r="U31" i="5"/>
  <c r="T31" i="5"/>
  <c r="S31" i="5"/>
  <c r="R31" i="5"/>
  <c r="Q31" i="5"/>
  <c r="P31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O19" i="5"/>
  <c r="O18" i="5"/>
  <c r="O17" i="5"/>
  <c r="O16" i="5"/>
  <c r="O15" i="5"/>
  <c r="P3" i="5"/>
  <c r="Q3" i="5"/>
  <c r="R3" i="5"/>
  <c r="S3" i="5"/>
  <c r="T3" i="5"/>
  <c r="U3" i="5"/>
  <c r="V3" i="5"/>
  <c r="W3" i="5"/>
  <c r="X3" i="5"/>
  <c r="P4" i="5"/>
  <c r="Q4" i="5"/>
  <c r="R4" i="5"/>
  <c r="S4" i="5"/>
  <c r="T4" i="5"/>
  <c r="U4" i="5"/>
  <c r="V4" i="5"/>
  <c r="W4" i="5"/>
  <c r="X4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O7" i="5"/>
  <c r="O6" i="5"/>
  <c r="O5" i="5"/>
  <c r="O4" i="5"/>
  <c r="O3" i="5"/>
  <c r="L52" i="5"/>
  <c r="K52" i="5"/>
  <c r="J52" i="5"/>
  <c r="I52" i="5"/>
  <c r="H52" i="5"/>
  <c r="G52" i="5"/>
  <c r="F52" i="5"/>
  <c r="E52" i="5"/>
  <c r="D52" i="5"/>
  <c r="C52" i="5"/>
  <c r="B52" i="5"/>
  <c r="L24" i="5"/>
  <c r="K24" i="5"/>
  <c r="J24" i="5"/>
  <c r="I24" i="5"/>
  <c r="H24" i="5"/>
  <c r="G24" i="5"/>
  <c r="F24" i="5"/>
  <c r="E24" i="5"/>
  <c r="D24" i="5"/>
  <c r="C24" i="5"/>
  <c r="B24" i="5"/>
  <c r="Q53" i="3"/>
  <c r="R53" i="3"/>
  <c r="S53" i="3"/>
  <c r="T53" i="3"/>
  <c r="U53" i="3"/>
  <c r="V53" i="3"/>
  <c r="W53" i="3"/>
  <c r="X53" i="3"/>
  <c r="Y53" i="3"/>
  <c r="Q54" i="3"/>
  <c r="R54" i="3"/>
  <c r="S54" i="3"/>
  <c r="T54" i="3"/>
  <c r="U54" i="3"/>
  <c r="V54" i="3"/>
  <c r="W54" i="3"/>
  <c r="X54" i="3"/>
  <c r="Y54" i="3"/>
  <c r="Q55" i="3"/>
  <c r="R55" i="3"/>
  <c r="S55" i="3"/>
  <c r="T55" i="3"/>
  <c r="U55" i="3"/>
  <c r="V55" i="3"/>
  <c r="W55" i="3"/>
  <c r="X55" i="3"/>
  <c r="Y55" i="3"/>
  <c r="Q56" i="3"/>
  <c r="R56" i="3"/>
  <c r="S56" i="3"/>
  <c r="T56" i="3"/>
  <c r="U56" i="3"/>
  <c r="V56" i="3"/>
  <c r="W56" i="3"/>
  <c r="X56" i="3"/>
  <c r="Y56" i="3"/>
  <c r="Q57" i="3"/>
  <c r="R57" i="3"/>
  <c r="S57" i="3"/>
  <c r="T57" i="3"/>
  <c r="U57" i="3"/>
  <c r="V57" i="3"/>
  <c r="W57" i="3"/>
  <c r="X57" i="3"/>
  <c r="Y57" i="3"/>
  <c r="Q58" i="3"/>
  <c r="R58" i="3"/>
  <c r="S58" i="3"/>
  <c r="T58" i="3"/>
  <c r="U58" i="3"/>
  <c r="V58" i="3"/>
  <c r="W58" i="3"/>
  <c r="X58" i="3"/>
  <c r="Y58" i="3"/>
  <c r="Q59" i="3"/>
  <c r="R59" i="3"/>
  <c r="S59" i="3"/>
  <c r="T59" i="3"/>
  <c r="U59" i="3"/>
  <c r="V59" i="3"/>
  <c r="W59" i="3"/>
  <c r="X59" i="3"/>
  <c r="Y59" i="3"/>
  <c r="Q60" i="3"/>
  <c r="R60" i="3"/>
  <c r="S60" i="3"/>
  <c r="T60" i="3"/>
  <c r="U60" i="3"/>
  <c r="V60" i="3"/>
  <c r="W60" i="3"/>
  <c r="X60" i="3"/>
  <c r="Y60" i="3"/>
  <c r="Q62" i="3"/>
  <c r="R62" i="3"/>
  <c r="S62" i="3"/>
  <c r="T62" i="3"/>
  <c r="U62" i="3"/>
  <c r="V62" i="3"/>
  <c r="W62" i="3"/>
  <c r="X62" i="3"/>
  <c r="Y62" i="3"/>
  <c r="Q63" i="3"/>
  <c r="R63" i="3"/>
  <c r="S63" i="3"/>
  <c r="T63" i="3"/>
  <c r="U63" i="3"/>
  <c r="V63" i="3"/>
  <c r="W63" i="3"/>
  <c r="X63" i="3"/>
  <c r="Y63" i="3"/>
  <c r="P63" i="3"/>
  <c r="P62" i="3"/>
  <c r="P60" i="3"/>
  <c r="P59" i="3"/>
  <c r="P58" i="3"/>
  <c r="P57" i="3"/>
  <c r="P56" i="3"/>
  <c r="P55" i="3"/>
  <c r="P54" i="3"/>
  <c r="P53" i="3"/>
  <c r="Q39" i="3"/>
  <c r="R39" i="3"/>
  <c r="S39" i="3"/>
  <c r="T39" i="3"/>
  <c r="U39" i="3"/>
  <c r="V39" i="3"/>
  <c r="W39" i="3"/>
  <c r="X39" i="3"/>
  <c r="Y39" i="3"/>
  <c r="Q40" i="3"/>
  <c r="R40" i="3"/>
  <c r="S40" i="3"/>
  <c r="T40" i="3"/>
  <c r="U40" i="3"/>
  <c r="V40" i="3"/>
  <c r="W40" i="3"/>
  <c r="X40" i="3"/>
  <c r="Y40" i="3"/>
  <c r="Q41" i="3"/>
  <c r="R41" i="3"/>
  <c r="S41" i="3"/>
  <c r="T41" i="3"/>
  <c r="U41" i="3"/>
  <c r="V41" i="3"/>
  <c r="W41" i="3"/>
  <c r="X41" i="3"/>
  <c r="Y41" i="3"/>
  <c r="Q42" i="3"/>
  <c r="R42" i="3"/>
  <c r="S42" i="3"/>
  <c r="T42" i="3"/>
  <c r="U42" i="3"/>
  <c r="V42" i="3"/>
  <c r="W42" i="3"/>
  <c r="X42" i="3"/>
  <c r="Y42" i="3"/>
  <c r="Q43" i="3"/>
  <c r="R43" i="3"/>
  <c r="S43" i="3"/>
  <c r="T43" i="3"/>
  <c r="U43" i="3"/>
  <c r="V43" i="3"/>
  <c r="W43" i="3"/>
  <c r="X43" i="3"/>
  <c r="Y43" i="3"/>
  <c r="Q44" i="3"/>
  <c r="R44" i="3"/>
  <c r="S44" i="3"/>
  <c r="T44" i="3"/>
  <c r="U44" i="3"/>
  <c r="V44" i="3"/>
  <c r="W44" i="3"/>
  <c r="X44" i="3"/>
  <c r="Y44" i="3"/>
  <c r="Q45" i="3"/>
  <c r="R45" i="3"/>
  <c r="S45" i="3"/>
  <c r="T45" i="3"/>
  <c r="U45" i="3"/>
  <c r="V45" i="3"/>
  <c r="W45" i="3"/>
  <c r="X45" i="3"/>
  <c r="Y45" i="3"/>
  <c r="Q47" i="3"/>
  <c r="R47" i="3"/>
  <c r="S47" i="3"/>
  <c r="T47" i="3"/>
  <c r="U47" i="3"/>
  <c r="V47" i="3"/>
  <c r="W47" i="3"/>
  <c r="X47" i="3"/>
  <c r="Y47" i="3"/>
  <c r="P47" i="3"/>
  <c r="P45" i="3"/>
  <c r="P44" i="3"/>
  <c r="P43" i="3"/>
  <c r="P42" i="3"/>
  <c r="P41" i="3"/>
  <c r="P40" i="3"/>
  <c r="P39" i="3"/>
  <c r="Q17" i="3"/>
  <c r="R17" i="3"/>
  <c r="S17" i="3"/>
  <c r="T17" i="3"/>
  <c r="U17" i="3"/>
  <c r="V17" i="3"/>
  <c r="W17" i="3"/>
  <c r="X17" i="3"/>
  <c r="Q18" i="3"/>
  <c r="R18" i="3"/>
  <c r="S18" i="3"/>
  <c r="T18" i="3"/>
  <c r="U18" i="3"/>
  <c r="V18" i="3"/>
  <c r="W18" i="3"/>
  <c r="X18" i="3"/>
  <c r="Q19" i="3"/>
  <c r="R19" i="3"/>
  <c r="S19" i="3"/>
  <c r="T19" i="3"/>
  <c r="U19" i="3"/>
  <c r="V19" i="3"/>
  <c r="W19" i="3"/>
  <c r="X19" i="3"/>
  <c r="Q20" i="3"/>
  <c r="R20" i="3"/>
  <c r="S20" i="3"/>
  <c r="T20" i="3"/>
  <c r="U20" i="3"/>
  <c r="V20" i="3"/>
  <c r="W20" i="3"/>
  <c r="X20" i="3"/>
  <c r="Q21" i="3"/>
  <c r="R21" i="3"/>
  <c r="S21" i="3"/>
  <c r="T21" i="3"/>
  <c r="U21" i="3"/>
  <c r="V21" i="3"/>
  <c r="W21" i="3"/>
  <c r="X21" i="3"/>
  <c r="Q22" i="3"/>
  <c r="R22" i="3"/>
  <c r="S22" i="3"/>
  <c r="T22" i="3"/>
  <c r="U22" i="3"/>
  <c r="V22" i="3"/>
  <c r="W22" i="3"/>
  <c r="X22" i="3"/>
  <c r="Q23" i="3"/>
  <c r="R23" i="3"/>
  <c r="S23" i="3"/>
  <c r="T23" i="3"/>
  <c r="U23" i="3"/>
  <c r="V23" i="3"/>
  <c r="W23" i="3"/>
  <c r="X23" i="3"/>
  <c r="Q24" i="3"/>
  <c r="R24" i="3"/>
  <c r="S24" i="3"/>
  <c r="T24" i="3"/>
  <c r="U24" i="3"/>
  <c r="V24" i="3"/>
  <c r="W24" i="3"/>
  <c r="X24" i="3"/>
  <c r="Q26" i="3"/>
  <c r="R26" i="3"/>
  <c r="S26" i="3"/>
  <c r="T26" i="3"/>
  <c r="U26" i="3"/>
  <c r="V26" i="3"/>
  <c r="W26" i="3"/>
  <c r="X26" i="3"/>
  <c r="Q27" i="3"/>
  <c r="R27" i="3"/>
  <c r="S27" i="3"/>
  <c r="T27" i="3"/>
  <c r="U27" i="3"/>
  <c r="V27" i="3"/>
  <c r="W27" i="3"/>
  <c r="X27" i="3"/>
  <c r="P27" i="3"/>
  <c r="Y17" i="3"/>
  <c r="Y18" i="3"/>
  <c r="Y19" i="3"/>
  <c r="Y20" i="3"/>
  <c r="Y21" i="3"/>
  <c r="Y22" i="3"/>
  <c r="Y23" i="3"/>
  <c r="Y24" i="3"/>
  <c r="Y26" i="3"/>
  <c r="Y27" i="3"/>
  <c r="P26" i="3"/>
  <c r="P24" i="3"/>
  <c r="P23" i="3"/>
  <c r="P22" i="3"/>
  <c r="P21" i="3"/>
  <c r="P20" i="3"/>
  <c r="P19" i="3"/>
  <c r="P18" i="3"/>
  <c r="P17" i="3"/>
  <c r="Q3" i="3"/>
  <c r="R3" i="3"/>
  <c r="S3" i="3"/>
  <c r="T3" i="3"/>
  <c r="U3" i="3"/>
  <c r="V3" i="3"/>
  <c r="W3" i="3"/>
  <c r="X3" i="3"/>
  <c r="Y3" i="3"/>
  <c r="Q4" i="3"/>
  <c r="R4" i="3"/>
  <c r="S4" i="3"/>
  <c r="T4" i="3"/>
  <c r="U4" i="3"/>
  <c r="V4" i="3"/>
  <c r="W4" i="3"/>
  <c r="X4" i="3"/>
  <c r="Y4" i="3"/>
  <c r="Q5" i="3"/>
  <c r="R5" i="3"/>
  <c r="S5" i="3"/>
  <c r="T5" i="3"/>
  <c r="U5" i="3"/>
  <c r="V5" i="3"/>
  <c r="W5" i="3"/>
  <c r="X5" i="3"/>
  <c r="Y5" i="3"/>
  <c r="Q6" i="3"/>
  <c r="R6" i="3"/>
  <c r="S6" i="3"/>
  <c r="T6" i="3"/>
  <c r="U6" i="3"/>
  <c r="V6" i="3"/>
  <c r="W6" i="3"/>
  <c r="X6" i="3"/>
  <c r="Y6" i="3"/>
  <c r="Q7" i="3"/>
  <c r="R7" i="3"/>
  <c r="S7" i="3"/>
  <c r="T7" i="3"/>
  <c r="U7" i="3"/>
  <c r="V7" i="3"/>
  <c r="W7" i="3"/>
  <c r="X7" i="3"/>
  <c r="Y7" i="3"/>
  <c r="Q8" i="3"/>
  <c r="R8" i="3"/>
  <c r="S8" i="3"/>
  <c r="T8" i="3"/>
  <c r="U8" i="3"/>
  <c r="V8" i="3"/>
  <c r="W8" i="3"/>
  <c r="X8" i="3"/>
  <c r="Y8" i="3"/>
  <c r="Q9" i="3"/>
  <c r="R9" i="3"/>
  <c r="S9" i="3"/>
  <c r="T9" i="3"/>
  <c r="U9" i="3"/>
  <c r="V9" i="3"/>
  <c r="W9" i="3"/>
  <c r="X9" i="3"/>
  <c r="Y9" i="3"/>
  <c r="Q11" i="3"/>
  <c r="R11" i="3"/>
  <c r="S11" i="3"/>
  <c r="T11" i="3"/>
  <c r="U11" i="3"/>
  <c r="V11" i="3"/>
  <c r="W11" i="3"/>
  <c r="X11" i="3"/>
  <c r="Y11" i="3"/>
  <c r="P11" i="3"/>
  <c r="P9" i="3"/>
  <c r="P8" i="3"/>
  <c r="P7" i="3"/>
  <c r="P6" i="3"/>
  <c r="P5" i="3"/>
  <c r="P4" i="3"/>
  <c r="P3" i="3"/>
  <c r="P26" i="1"/>
  <c r="Q53" i="1"/>
  <c r="R53" i="1"/>
  <c r="S53" i="1"/>
  <c r="T53" i="1"/>
  <c r="U53" i="1"/>
  <c r="V53" i="1"/>
  <c r="W53" i="1"/>
  <c r="X53" i="1"/>
  <c r="Y53" i="1"/>
  <c r="Q54" i="1"/>
  <c r="R54" i="1"/>
  <c r="S54" i="1"/>
  <c r="T54" i="1"/>
  <c r="U54" i="1"/>
  <c r="V54" i="1"/>
  <c r="W54" i="1"/>
  <c r="X54" i="1"/>
  <c r="Y54" i="1"/>
  <c r="Q55" i="1"/>
  <c r="R55" i="1"/>
  <c r="S55" i="1"/>
  <c r="T55" i="1"/>
  <c r="U55" i="1"/>
  <c r="V55" i="1"/>
  <c r="W55" i="1"/>
  <c r="X55" i="1"/>
  <c r="Y55" i="1"/>
  <c r="Q56" i="1"/>
  <c r="R56" i="1"/>
  <c r="S56" i="1"/>
  <c r="T56" i="1"/>
  <c r="U56" i="1"/>
  <c r="V56" i="1"/>
  <c r="W56" i="1"/>
  <c r="X56" i="1"/>
  <c r="Y56" i="1"/>
  <c r="Q57" i="1"/>
  <c r="R57" i="1"/>
  <c r="S57" i="1"/>
  <c r="T57" i="1"/>
  <c r="U57" i="1"/>
  <c r="V57" i="1"/>
  <c r="W57" i="1"/>
  <c r="X57" i="1"/>
  <c r="Y57" i="1"/>
  <c r="Q58" i="1"/>
  <c r="R58" i="1"/>
  <c r="S58" i="1"/>
  <c r="T58" i="1"/>
  <c r="U58" i="1"/>
  <c r="V58" i="1"/>
  <c r="W58" i="1"/>
  <c r="X58" i="1"/>
  <c r="Y58" i="1"/>
  <c r="Q59" i="1"/>
  <c r="R59" i="1"/>
  <c r="S59" i="1"/>
  <c r="T59" i="1"/>
  <c r="U59" i="1"/>
  <c r="V59" i="1"/>
  <c r="W59" i="1"/>
  <c r="X59" i="1"/>
  <c r="Y59" i="1"/>
  <c r="Q60" i="1"/>
  <c r="R60" i="1"/>
  <c r="S60" i="1"/>
  <c r="T60" i="1"/>
  <c r="U60" i="1"/>
  <c r="V60" i="1"/>
  <c r="W60" i="1"/>
  <c r="X60" i="1"/>
  <c r="Y60" i="1"/>
  <c r="Q62" i="1"/>
  <c r="R62" i="1"/>
  <c r="S62" i="1"/>
  <c r="T62" i="1"/>
  <c r="U62" i="1"/>
  <c r="V62" i="1"/>
  <c r="W62" i="1"/>
  <c r="X62" i="1"/>
  <c r="Y62" i="1"/>
  <c r="Q63" i="1"/>
  <c r="R63" i="1"/>
  <c r="S63" i="1"/>
  <c r="T63" i="1"/>
  <c r="U63" i="1"/>
  <c r="V63" i="1"/>
  <c r="W63" i="1"/>
  <c r="X63" i="1"/>
  <c r="Y63" i="1"/>
  <c r="P54" i="1"/>
  <c r="P63" i="1"/>
  <c r="P62" i="1"/>
  <c r="P60" i="1"/>
  <c r="P59" i="1"/>
  <c r="P58" i="1"/>
  <c r="P57" i="1"/>
  <c r="P56" i="1"/>
  <c r="P55" i="1"/>
  <c r="P53" i="1"/>
  <c r="Q39" i="1"/>
  <c r="R39" i="1"/>
  <c r="S39" i="1"/>
  <c r="T39" i="1"/>
  <c r="U39" i="1"/>
  <c r="V39" i="1"/>
  <c r="W39" i="1"/>
  <c r="X39" i="1"/>
  <c r="Y39" i="1"/>
  <c r="Q40" i="1"/>
  <c r="R40" i="1"/>
  <c r="S40" i="1"/>
  <c r="T40" i="1"/>
  <c r="U40" i="1"/>
  <c r="V40" i="1"/>
  <c r="W40" i="1"/>
  <c r="X40" i="1"/>
  <c r="Y40" i="1"/>
  <c r="Q41" i="1"/>
  <c r="R41" i="1"/>
  <c r="S41" i="1"/>
  <c r="T41" i="1"/>
  <c r="U41" i="1"/>
  <c r="V41" i="1"/>
  <c r="W41" i="1"/>
  <c r="X41" i="1"/>
  <c r="Y41" i="1"/>
  <c r="Q42" i="1"/>
  <c r="R42" i="1"/>
  <c r="S42" i="1"/>
  <c r="T42" i="1"/>
  <c r="U42" i="1"/>
  <c r="V42" i="1"/>
  <c r="W42" i="1"/>
  <c r="X42" i="1"/>
  <c r="Y42" i="1"/>
  <c r="Q43" i="1"/>
  <c r="R43" i="1"/>
  <c r="S43" i="1"/>
  <c r="T43" i="1"/>
  <c r="U43" i="1"/>
  <c r="V43" i="1"/>
  <c r="W43" i="1"/>
  <c r="X43" i="1"/>
  <c r="Y43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7" i="1"/>
  <c r="R47" i="1"/>
  <c r="S47" i="1"/>
  <c r="T47" i="1"/>
  <c r="U47" i="1"/>
  <c r="V47" i="1"/>
  <c r="W47" i="1"/>
  <c r="X47" i="1"/>
  <c r="Y47" i="1"/>
  <c r="P45" i="1"/>
  <c r="P44" i="1"/>
  <c r="P43" i="1"/>
  <c r="P42" i="1"/>
  <c r="P41" i="1"/>
  <c r="P40" i="1"/>
  <c r="P39" i="1"/>
  <c r="P47" i="1"/>
  <c r="Q17" i="1"/>
  <c r="R17" i="1"/>
  <c r="S17" i="1"/>
  <c r="T17" i="1"/>
  <c r="U17" i="1"/>
  <c r="V17" i="1"/>
  <c r="W17" i="1"/>
  <c r="X17" i="1"/>
  <c r="Y17" i="1"/>
  <c r="Q18" i="1"/>
  <c r="R18" i="1"/>
  <c r="S18" i="1"/>
  <c r="T18" i="1"/>
  <c r="U18" i="1"/>
  <c r="V18" i="1"/>
  <c r="W18" i="1"/>
  <c r="X18" i="1"/>
  <c r="Y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Q21" i="1"/>
  <c r="R21" i="1"/>
  <c r="S21" i="1"/>
  <c r="T21" i="1"/>
  <c r="U21" i="1"/>
  <c r="V21" i="1"/>
  <c r="W21" i="1"/>
  <c r="X21" i="1"/>
  <c r="Y21" i="1"/>
  <c r="Q22" i="1"/>
  <c r="R22" i="1"/>
  <c r="S22" i="1"/>
  <c r="T22" i="1"/>
  <c r="U22" i="1"/>
  <c r="V22" i="1"/>
  <c r="W22" i="1"/>
  <c r="X22" i="1"/>
  <c r="Y22" i="1"/>
  <c r="Q23" i="1"/>
  <c r="R23" i="1"/>
  <c r="S23" i="1"/>
  <c r="T23" i="1"/>
  <c r="U23" i="1"/>
  <c r="V23" i="1"/>
  <c r="W23" i="1"/>
  <c r="X23" i="1"/>
  <c r="Y23" i="1"/>
  <c r="Q24" i="1"/>
  <c r="R24" i="1"/>
  <c r="S24" i="1"/>
  <c r="T24" i="1"/>
  <c r="U24" i="1"/>
  <c r="V24" i="1"/>
  <c r="W24" i="1"/>
  <c r="X24" i="1"/>
  <c r="Y24" i="1"/>
  <c r="Q26" i="1"/>
  <c r="R26" i="1"/>
  <c r="S26" i="1"/>
  <c r="T26" i="1"/>
  <c r="U26" i="1"/>
  <c r="V26" i="1"/>
  <c r="W26" i="1"/>
  <c r="X26" i="1"/>
  <c r="Y26" i="1"/>
  <c r="Q27" i="1"/>
  <c r="R27" i="1"/>
  <c r="S27" i="1"/>
  <c r="T27" i="1"/>
  <c r="U27" i="1"/>
  <c r="V27" i="1"/>
  <c r="W27" i="1"/>
  <c r="X27" i="1"/>
  <c r="Y27" i="1"/>
  <c r="P24" i="1"/>
  <c r="P22" i="1"/>
  <c r="P27" i="1"/>
  <c r="P21" i="1"/>
  <c r="P23" i="1"/>
  <c r="P20" i="1"/>
  <c r="P19" i="1"/>
  <c r="P18" i="1"/>
  <c r="P17" i="1"/>
  <c r="Q3" i="1"/>
  <c r="R3" i="1"/>
  <c r="S3" i="1"/>
  <c r="T3" i="1"/>
  <c r="U3" i="1"/>
  <c r="V3" i="1"/>
  <c r="W3" i="1"/>
  <c r="X3" i="1"/>
  <c r="Y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1" i="1"/>
  <c r="R11" i="1"/>
  <c r="S11" i="1"/>
  <c r="T11" i="1"/>
  <c r="U11" i="1"/>
  <c r="V11" i="1"/>
  <c r="W11" i="1"/>
  <c r="X11" i="1"/>
  <c r="Y11" i="1"/>
  <c r="P9" i="1"/>
  <c r="P11" i="1"/>
  <c r="P8" i="1"/>
  <c r="P7" i="1"/>
  <c r="P6" i="1"/>
  <c r="P5" i="1"/>
  <c r="P4" i="1"/>
  <c r="P3" i="1"/>
  <c r="M61" i="1"/>
  <c r="L61" i="1"/>
  <c r="K61" i="1"/>
  <c r="J61" i="1"/>
  <c r="I61" i="1"/>
  <c r="H61" i="1"/>
  <c r="G61" i="1"/>
  <c r="F61" i="1"/>
  <c r="E61" i="1"/>
  <c r="D61" i="1"/>
  <c r="C61" i="1"/>
</calcChain>
</file>

<file path=xl/sharedStrings.xml><?xml version="1.0" encoding="utf-8"?>
<sst xmlns="http://schemas.openxmlformats.org/spreadsheetml/2006/main" count="862" uniqueCount="94">
  <si>
    <t>Niti Aayog - BAU</t>
  </si>
  <si>
    <t>Electricty capacity mix (GW)</t>
  </si>
  <si>
    <t>Coal + lignite</t>
  </si>
  <si>
    <t>Biomass</t>
  </si>
  <si>
    <t>Gas</t>
  </si>
  <si>
    <t>Coal</t>
  </si>
  <si>
    <t>Solar, including for GH2</t>
  </si>
  <si>
    <t>Diesel</t>
  </si>
  <si>
    <t>Wind (onshore+offshore), including for GH2</t>
  </si>
  <si>
    <t>Nuclear</t>
  </si>
  <si>
    <t>Hydro</t>
  </si>
  <si>
    <t>Lignite</t>
  </si>
  <si>
    <t>Battery</t>
  </si>
  <si>
    <t>Solar</t>
  </si>
  <si>
    <t>Wind</t>
  </si>
  <si>
    <t>H2 turbine</t>
  </si>
  <si>
    <t>Hydro, pumped+imported</t>
  </si>
  <si>
    <t>India CCDR - IPS</t>
  </si>
  <si>
    <t>Electricity Capacity (GW)</t>
  </si>
  <si>
    <t>Wind Onshore</t>
  </si>
  <si>
    <t>Wind Offshore</t>
  </si>
  <si>
    <t>Import hydro (TWh)</t>
  </si>
  <si>
    <t>Pumped hydro</t>
  </si>
  <si>
    <t>BESS (4-hour)</t>
  </si>
  <si>
    <t>BESS (8-hour)</t>
  </si>
  <si>
    <t>H2 turbines</t>
  </si>
  <si>
    <t>For GH2</t>
  </si>
  <si>
    <t>Niti Aayog - NZ</t>
  </si>
  <si>
    <t>India CCDR - NZE</t>
  </si>
  <si>
    <t>(20% H2)</t>
  </si>
  <si>
    <t>(40% H2)</t>
  </si>
  <si>
    <t>(80% H2)</t>
  </si>
  <si>
    <t>(H2 only)</t>
  </si>
  <si>
    <t>Import hydro (GW equivalent)</t>
  </si>
  <si>
    <t>Electricty generation mix (GWh)</t>
  </si>
  <si>
    <t>Battery and H2</t>
  </si>
  <si>
    <t>GH2 as feedstock</t>
  </si>
  <si>
    <t>Imports</t>
  </si>
  <si>
    <t xml:space="preserve">- </t>
  </si>
  <si>
    <t>Strategy</t>
  </si>
  <si>
    <t>Sector</t>
  </si>
  <si>
    <t>Year</t>
  </si>
  <si>
    <t>Value</t>
  </si>
  <si>
    <t>Unit</t>
  </si>
  <si>
    <t>BAU</t>
  </si>
  <si>
    <t xml:space="preserve">Agriculture </t>
  </si>
  <si>
    <t>MtCO2</t>
  </si>
  <si>
    <t>Electricity</t>
  </si>
  <si>
    <t>Transport</t>
  </si>
  <si>
    <t>Cooking</t>
  </si>
  <si>
    <t>Industry</t>
  </si>
  <si>
    <t>Waste</t>
  </si>
  <si>
    <t>NZ</t>
  </si>
  <si>
    <t>GHG Emissions by sector (Million tonne)</t>
  </si>
  <si>
    <t>Agriculture</t>
  </si>
  <si>
    <t>Industry, including CCUS</t>
  </si>
  <si>
    <t>Land Use Change and Forestry</t>
  </si>
  <si>
    <t>Emissions by sector (MT CO2)</t>
  </si>
  <si>
    <t>Transport - Passenger</t>
  </si>
  <si>
    <t>Transport - Freight</t>
  </si>
  <si>
    <t>Industry (post CCUS)</t>
  </si>
  <si>
    <t>Telecom</t>
  </si>
  <si>
    <t>Buildings - Residential</t>
  </si>
  <si>
    <t>Buildings - Commercial</t>
  </si>
  <si>
    <t>Total</t>
  </si>
  <si>
    <t>CCUS in industries</t>
  </si>
  <si>
    <t>2026-2030</t>
  </si>
  <si>
    <t>2031-2040</t>
  </si>
  <si>
    <t>2041-2050</t>
  </si>
  <si>
    <t>2051-2060</t>
  </si>
  <si>
    <t>2061-2070</t>
  </si>
  <si>
    <t>Investment/cost of transition</t>
  </si>
  <si>
    <t>Investment required (Trillion $)</t>
  </si>
  <si>
    <t>2026-30</t>
  </si>
  <si>
    <t>2031-2035</t>
  </si>
  <si>
    <t>2036-2040</t>
  </si>
  <si>
    <t>2041-2045</t>
  </si>
  <si>
    <t>2046-2050</t>
  </si>
  <si>
    <t>Power, including T&amp;D</t>
  </si>
  <si>
    <t xml:space="preserve">Transport BAU </t>
  </si>
  <si>
    <t xml:space="preserve">Power- BAU </t>
  </si>
  <si>
    <t xml:space="preserve">Industry- BAU </t>
  </si>
  <si>
    <t xml:space="preserve">T&amp;D - BAU </t>
  </si>
  <si>
    <t xml:space="preserve">Transport - NZ </t>
  </si>
  <si>
    <t>2022-2030</t>
  </si>
  <si>
    <t>Power- NZ</t>
  </si>
  <si>
    <t xml:space="preserve">Industry- NZ </t>
  </si>
  <si>
    <t xml:space="preserve">T&amp;D- NZ </t>
  </si>
  <si>
    <t>Time Period</t>
  </si>
  <si>
    <t>Scenario</t>
  </si>
  <si>
    <t>IPS</t>
  </si>
  <si>
    <t>RNZS</t>
  </si>
  <si>
    <t xml:space="preserve">Industry 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</si>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</sst>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1" xfId="0" applyBorder="1"/>
    <xf numFmtId="165" fontId="0" fillId="0" borderId="1" xfId="2" applyNumberFormat="1" applyFont="1" applyBorder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2" xfId="2" applyNumberFormat="1" applyFont="1" applyBorder="1"/>
    <xf numFmtId="0" fontId="0" fillId="0" borderId="3" xfId="0" applyBorder="1"/>
    <xf numFmtId="165" fontId="0" fillId="0" borderId="3" xfId="2" applyNumberFormat="1" applyFont="1" applyBorder="1"/>
    <xf numFmtId="0" fontId="3" fillId="0" borderId="0" xfId="0" applyFont="1" applyAlignment="1">
      <alignment horizontal="center" vertical="center"/>
    </xf>
    <xf numFmtId="0" fontId="0" fillId="2" borderId="0" xfId="0" applyFill="1"/>
    <xf numFmtId="1" fontId="0" fillId="0" borderId="0" xfId="0" applyNumberFormat="1"/>
    <xf numFmtId="165" fontId="0" fillId="0" borderId="0" xfId="0" applyNumberForma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1" xfId="2" applyNumberFormat="1" applyFont="1" applyBorder="1"/>
    <xf numFmtId="1" fontId="0" fillId="0" borderId="1" xfId="0" applyNumberFormat="1" applyBorder="1"/>
    <xf numFmtId="1" fontId="0" fillId="0" borderId="0" xfId="0" applyNumberFormat="1" applyAlignment="1">
      <alignment horizontal="center"/>
    </xf>
    <xf numFmtId="165" fontId="3" fillId="0" borderId="1" xfId="2" applyNumberFormat="1" applyFont="1" applyBorder="1"/>
    <xf numFmtId="1" fontId="0" fillId="0" borderId="0" xfId="1" applyNumberFormat="1" applyFont="1" applyBorder="1"/>
    <xf numFmtId="165" fontId="0" fillId="0" borderId="0" xfId="2" applyNumberFormat="1" applyFont="1" applyBorder="1"/>
    <xf numFmtId="165" fontId="0" fillId="0" borderId="1" xfId="0" applyNumberFormat="1" applyBorder="1"/>
    <xf numFmtId="0" fontId="3" fillId="3" borderId="1" xfId="0" applyFont="1" applyFill="1" applyBorder="1"/>
    <xf numFmtId="2" fontId="0" fillId="2" borderId="0" xfId="0" applyNumberFormat="1" applyFill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Comma 13" xfId="2" xr:uid="{C527007B-B572-460D-8F4A-1999241F02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'Power capacity mix'!$O$12</c:f>
              <c:strCache>
                <c:ptCount val="1"/>
                <c:pt idx="0">
                  <c:v>H2 turbine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mix'!$P$12:$Y$12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D56D-4BE4-8726-0151F243109B}"/>
            </c:ext>
          </c:extLst>
        </c:ser>
        <c:ser>
          <c:idx val="7"/>
          <c:order val="1"/>
          <c:tx>
            <c:strRef>
              <c:f>'Power capacity mix'!$O$10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mix'!$P$10:$Y$10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D56D-4BE4-8726-0151F243109B}"/>
            </c:ext>
          </c:extLst>
        </c:ser>
        <c:ser>
          <c:idx val="8"/>
          <c:order val="2"/>
          <c:tx>
            <c:strRef>
              <c:f>'Power capacity mix'!$O$11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mix'!$P$11:$Y$11</c:f>
              <c:numCache>
                <c:formatCode>0</c:formatCode>
                <c:ptCount val="10"/>
                <c:pt idx="0">
                  <c:v>0.58919999999999995</c:v>
                </c:pt>
                <c:pt idx="1">
                  <c:v>0.47136</c:v>
                </c:pt>
                <c:pt idx="2">
                  <c:v>0.35352</c:v>
                </c:pt>
                <c:pt idx="3">
                  <c:v>0.23568</c:v>
                </c:pt>
                <c:pt idx="4">
                  <c:v>0.11784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D-4BE4-8726-0151F243109B}"/>
            </c:ext>
          </c:extLst>
        </c:ser>
        <c:ser>
          <c:idx val="10"/>
          <c:order val="3"/>
          <c:tx>
            <c:strRef>
              <c:f>'Power capacity mix'!$O$13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mix'!$P$13:$Y$13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D56D-4BE4-8726-0151F243109B}"/>
            </c:ext>
          </c:extLst>
        </c:ser>
        <c:ser>
          <c:idx val="6"/>
          <c:order val="4"/>
          <c:tx>
            <c:strRef>
              <c:f>'Power capacity mix'!$O$9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mix'!$P$9:$Y$9</c:f>
              <c:numCache>
                <c:formatCode>0</c:formatCode>
                <c:ptCount val="10"/>
                <c:pt idx="0">
                  <c:v>51.931170000000002</c:v>
                </c:pt>
                <c:pt idx="1">
                  <c:v>70.495619968693802</c:v>
                </c:pt>
                <c:pt idx="2">
                  <c:v>75.828096350410803</c:v>
                </c:pt>
                <c:pt idx="3">
                  <c:v>81.488292780410504</c:v>
                </c:pt>
                <c:pt idx="4">
                  <c:v>87.496350075521207</c:v>
                </c:pt>
                <c:pt idx="5">
                  <c:v>93.873646854484093</c:v>
                </c:pt>
                <c:pt idx="6">
                  <c:v>100.64287561002</c:v>
                </c:pt>
                <c:pt idx="7">
                  <c:v>107.828123456086</c:v>
                </c:pt>
                <c:pt idx="8">
                  <c:v>115.454957837653</c:v>
                </c:pt>
                <c:pt idx="9">
                  <c:v>123.550517507968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D-4BE4-8726-0151F243109B}"/>
            </c:ext>
          </c:extLst>
        </c:ser>
        <c:ser>
          <c:idx val="5"/>
          <c:order val="5"/>
          <c:tx>
            <c:strRef>
              <c:f>'Power capacity mix'!$O$8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mix'!$P$8:$Y$8</c:f>
              <c:numCache>
                <c:formatCode>0</c:formatCode>
                <c:ptCount val="10"/>
                <c:pt idx="0">
                  <c:v>10.940799999999999</c:v>
                </c:pt>
                <c:pt idx="1">
                  <c:v>12.329126650472199</c:v>
                </c:pt>
                <c:pt idx="2">
                  <c:v>13.2667297924202</c:v>
                </c:pt>
                <c:pt idx="3">
                  <c:v>14.2376116971265</c:v>
                </c:pt>
                <c:pt idx="4">
                  <c:v>15.242953542427401</c:v>
                </c:pt>
                <c:pt idx="5">
                  <c:v>16.2839784302267</c:v>
                </c:pt>
                <c:pt idx="6">
                  <c:v>17.361952874524299</c:v>
                </c:pt>
                <c:pt idx="7">
                  <c:v>18.4781883422615</c:v>
                </c:pt>
                <c:pt idx="8">
                  <c:v>19.6340428488556</c:v>
                </c:pt>
                <c:pt idx="9">
                  <c:v>20.8309226103651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D-4BE4-8726-0151F243109B}"/>
            </c:ext>
          </c:extLst>
        </c:ser>
        <c:ser>
          <c:idx val="4"/>
          <c:order val="6"/>
          <c:tx>
            <c:strRef>
              <c:f>'Power capacity mix'!$O$7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mix'!$P$7:$Y$7</c:f>
              <c:numCache>
                <c:formatCode>0</c:formatCode>
                <c:ptCount val="10"/>
                <c:pt idx="0">
                  <c:v>8.18</c:v>
                </c:pt>
                <c:pt idx="1">
                  <c:v>20</c:v>
                </c:pt>
                <c:pt idx="2">
                  <c:v>25.333058048000002</c:v>
                </c:pt>
                <c:pt idx="3">
                  <c:v>30.367957417783401</c:v>
                </c:pt>
                <c:pt idx="4">
                  <c:v>36.204785723882601</c:v>
                </c:pt>
                <c:pt idx="5">
                  <c:v>42.971269455283803</c:v>
                </c:pt>
                <c:pt idx="6">
                  <c:v>50.815478619270102</c:v>
                </c:pt>
                <c:pt idx="7">
                  <c:v>59.909066936465798</c:v>
                </c:pt>
                <c:pt idx="8">
                  <c:v>70.451028114948102</c:v>
                </c:pt>
                <c:pt idx="9">
                  <c:v>82.672050401439705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D-4BE4-8726-0151F243109B}"/>
            </c:ext>
          </c:extLst>
        </c:ser>
        <c:ser>
          <c:idx val="3"/>
          <c:order val="7"/>
          <c:tx>
            <c:strRef>
              <c:f>'Power capacity mix'!$O$6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mix'!$P$6:$Y$6</c:f>
              <c:numCache>
                <c:formatCode>0</c:formatCode>
                <c:ptCount val="10"/>
                <c:pt idx="0">
                  <c:v>50</c:v>
                </c:pt>
                <c:pt idx="1">
                  <c:v>81.525500000000093</c:v>
                </c:pt>
                <c:pt idx="2">
                  <c:v>126.4370872352</c:v>
                </c:pt>
                <c:pt idx="3">
                  <c:v>186.77756222349001</c:v>
                </c:pt>
                <c:pt idx="4">
                  <c:v>239.38075895453699</c:v>
                </c:pt>
                <c:pt idx="5">
                  <c:v>292.24329516075301</c:v>
                </c:pt>
                <c:pt idx="6">
                  <c:v>339.79007546786301</c:v>
                </c:pt>
                <c:pt idx="7">
                  <c:v>394.90982519433402</c:v>
                </c:pt>
                <c:pt idx="8">
                  <c:v>458.80872203413702</c:v>
                </c:pt>
                <c:pt idx="9">
                  <c:v>532.88505651688899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D-4BE4-8726-0151F243109B}"/>
            </c:ext>
          </c:extLst>
        </c:ser>
        <c:ser>
          <c:idx val="2"/>
          <c:order val="8"/>
          <c:tx>
            <c:strRef>
              <c:f>'Power capacity mix'!$O$5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mix'!$P$5:$Y$5</c:f>
              <c:numCache>
                <c:formatCode>0</c:formatCode>
                <c:ptCount val="10"/>
                <c:pt idx="0">
                  <c:v>110</c:v>
                </c:pt>
                <c:pt idx="1">
                  <c:v>266.82443747081197</c:v>
                </c:pt>
                <c:pt idx="2">
                  <c:v>471.23582825120297</c:v>
                </c:pt>
                <c:pt idx="3">
                  <c:v>759.93001375684605</c:v>
                </c:pt>
                <c:pt idx="4">
                  <c:v>1017.9577815953299</c:v>
                </c:pt>
                <c:pt idx="5">
                  <c:v>1363.25714024783</c:v>
                </c:pt>
                <c:pt idx="6">
                  <c:v>1740.89995304478</c:v>
                </c:pt>
                <c:pt idx="7">
                  <c:v>2019.1801815148899</c:v>
                </c:pt>
                <c:pt idx="8">
                  <c:v>2285.5170406719399</c:v>
                </c:pt>
                <c:pt idx="9">
                  <c:v>2524.3954899923601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D-4BE4-8726-0151F243109B}"/>
            </c:ext>
          </c:extLst>
        </c:ser>
        <c:ser>
          <c:idx val="1"/>
          <c:order val="9"/>
          <c:tx>
            <c:strRef>
              <c:f>'Power capacity mix'!$O$4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mix'!$P$4:$Y$4</c:f>
              <c:numCache>
                <c:formatCode>0</c:formatCode>
                <c:ptCount val="10"/>
                <c:pt idx="0">
                  <c:v>25.038209999999999</c:v>
                </c:pt>
                <c:pt idx="1">
                  <c:v>21.4613228571429</c:v>
                </c:pt>
                <c:pt idx="2">
                  <c:v>17.884435714285701</c:v>
                </c:pt>
                <c:pt idx="3">
                  <c:v>14.307548571428599</c:v>
                </c:pt>
                <c:pt idx="4">
                  <c:v>10.7306614285714</c:v>
                </c:pt>
                <c:pt idx="5">
                  <c:v>7.1537742857142801</c:v>
                </c:pt>
                <c:pt idx="6">
                  <c:v>3.57688714285714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D-4BE4-8726-0151F243109B}"/>
            </c:ext>
          </c:extLst>
        </c:ser>
        <c:ser>
          <c:idx val="0"/>
          <c:order val="10"/>
          <c:tx>
            <c:strRef>
              <c:f>'Power capacity mix'!$O$3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mix'!$P$3:$Y$3</c:f>
              <c:numCache>
                <c:formatCode>0</c:formatCode>
                <c:ptCount val="10"/>
                <c:pt idx="0">
                  <c:v>235.15</c:v>
                </c:pt>
                <c:pt idx="1">
                  <c:v>288.328140834762</c:v>
                </c:pt>
                <c:pt idx="2">
                  <c:v>324.80728681224997</c:v>
                </c:pt>
                <c:pt idx="3">
                  <c:v>390.55347209711101</c:v>
                </c:pt>
                <c:pt idx="4">
                  <c:v>399.00982504879101</c:v>
                </c:pt>
                <c:pt idx="5">
                  <c:v>408.64544400555701</c:v>
                </c:pt>
                <c:pt idx="6">
                  <c:v>378.12473250173798</c:v>
                </c:pt>
                <c:pt idx="7">
                  <c:v>362.68113089018601</c:v>
                </c:pt>
                <c:pt idx="8">
                  <c:v>342.18087720053097</c:v>
                </c:pt>
                <c:pt idx="9">
                  <c:v>275.00000000000102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BE4-8726-0151F243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CCDR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Emissions!$N$15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Emissions!$O$14:$X$14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Emissions!$O$15:$X$15</c:f>
              <c:numCache>
                <c:formatCode>_-* #,##0_-;\-* #,##0_-;_-* "-"??_-;_-@_-</c:formatCode>
                <c:ptCount val="10"/>
                <c:pt idx="0">
                  <c:v>47.363303249568986</c:v>
                </c:pt>
                <c:pt idx="1">
                  <c:v>53.116151628187509</c:v>
                </c:pt>
                <c:pt idx="2">
                  <c:v>53.372331104912547</c:v>
                </c:pt>
                <c:pt idx="3">
                  <c:v>50.810139960591286</c:v>
                </c:pt>
                <c:pt idx="4">
                  <c:v>48.537343415153501</c:v>
                </c:pt>
                <c:pt idx="5">
                  <c:v>46.619867605871669</c:v>
                </c:pt>
                <c:pt idx="6">
                  <c:v>45.370345078716262</c:v>
                </c:pt>
                <c:pt idx="7">
                  <c:v>44.462938177141936</c:v>
                </c:pt>
                <c:pt idx="8">
                  <c:v>43.573679413599095</c:v>
                </c:pt>
                <c:pt idx="9">
                  <c:v>42.702205825327106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411-832D-5B8D1C8D3D3B}"/>
            </c:ext>
          </c:extLst>
        </c:ser>
        <c:ser>
          <c:idx val="1"/>
          <c:order val="1"/>
          <c:tx>
            <c:strRef>
              <c:f>Emissions!$N$16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Emissions!$O$14:$X$14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Emissions!$O$16:$X$16</c:f>
              <c:numCache>
                <c:formatCode>_-* #,##0_-;\-* #,##0_-;_-* "-"??_-;_-@_-</c:formatCode>
                <c:ptCount val="10"/>
                <c:pt idx="0">
                  <c:v>1149.3157215582012</c:v>
                </c:pt>
                <c:pt idx="1">
                  <c:v>1140.6061701130113</c:v>
                </c:pt>
                <c:pt idx="2">
                  <c:v>1105.6210304721915</c:v>
                </c:pt>
                <c:pt idx="3">
                  <c:v>1025.6299292573262</c:v>
                </c:pt>
                <c:pt idx="4">
                  <c:v>846.73701354748277</c:v>
                </c:pt>
                <c:pt idx="5">
                  <c:v>570.87891288542346</c:v>
                </c:pt>
                <c:pt idx="6">
                  <c:v>304.18819568568802</c:v>
                </c:pt>
                <c:pt idx="7">
                  <c:v>104.03691584175058</c:v>
                </c:pt>
                <c:pt idx="8">
                  <c:v>13.91735172505531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D-4411-832D-5B8D1C8D3D3B}"/>
            </c:ext>
          </c:extLst>
        </c:ser>
        <c:ser>
          <c:idx val="2"/>
          <c:order val="2"/>
          <c:tx>
            <c:strRef>
              <c:f>Emissions!$N$17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Emissions!$O$14:$X$14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Emissions!$O$17:$X$17</c:f>
              <c:numCache>
                <c:formatCode>_-* #,##0_-;\-* #,##0_-;_-* "-"??_-;_-@_-</c:formatCode>
                <c:ptCount val="10"/>
                <c:pt idx="0">
                  <c:v>369.92557216760883</c:v>
                </c:pt>
                <c:pt idx="1">
                  <c:v>460.66451383989931</c:v>
                </c:pt>
                <c:pt idx="2">
                  <c:v>561.69191124517033</c:v>
                </c:pt>
                <c:pt idx="3">
                  <c:v>656.78843271985011</c:v>
                </c:pt>
                <c:pt idx="4">
                  <c:v>718.23452884824928</c:v>
                </c:pt>
                <c:pt idx="5">
                  <c:v>700.6453932588488</c:v>
                </c:pt>
                <c:pt idx="6">
                  <c:v>629.20549607219448</c:v>
                </c:pt>
                <c:pt idx="7">
                  <c:v>578.34307826025906</c:v>
                </c:pt>
                <c:pt idx="8">
                  <c:v>535.58937548506515</c:v>
                </c:pt>
                <c:pt idx="9">
                  <c:v>480.86758526857614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D-4411-832D-5B8D1C8D3D3B}"/>
            </c:ext>
          </c:extLst>
        </c:ser>
        <c:ser>
          <c:idx val="3"/>
          <c:order val="3"/>
          <c:tx>
            <c:strRef>
              <c:f>Emissions!$N$18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Emissions!$O$14:$X$14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Emissions!$O$18:$X$18</c:f>
              <c:numCache>
                <c:formatCode>_-* #,##0_-;\-* #,##0_-;_-* "-"??_-;_-@_-</c:formatCode>
                <c:ptCount val="10"/>
                <c:pt idx="0">
                  <c:v>74.170178673373002</c:v>
                </c:pt>
                <c:pt idx="1">
                  <c:v>70.191957587380216</c:v>
                </c:pt>
                <c:pt idx="2">
                  <c:v>65.354751845554603</c:v>
                </c:pt>
                <c:pt idx="3">
                  <c:v>60.879713439997076</c:v>
                </c:pt>
                <c:pt idx="4">
                  <c:v>55.250719696259111</c:v>
                </c:pt>
                <c:pt idx="5">
                  <c:v>51.546125468796731</c:v>
                </c:pt>
                <c:pt idx="6">
                  <c:v>49.513325811094852</c:v>
                </c:pt>
                <c:pt idx="7">
                  <c:v>47.01525505373602</c:v>
                </c:pt>
                <c:pt idx="8">
                  <c:v>43.696598696111352</c:v>
                </c:pt>
                <c:pt idx="9">
                  <c:v>39.701798929598908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D-4411-832D-5B8D1C8D3D3B}"/>
            </c:ext>
          </c:extLst>
        </c:ser>
        <c:ser>
          <c:idx val="4"/>
          <c:order val="4"/>
          <c:tx>
            <c:strRef>
              <c:f>Emissions!$N$19</c:f>
              <c:strCache>
                <c:ptCount val="1"/>
                <c:pt idx="0">
                  <c:v>Industry, including CCUS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Emissions!$O$14:$X$14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Emissions!$O$19:$X$19</c:f>
              <c:numCache>
                <c:formatCode>_-* #,##0_-;\-* #,##0_-;_-* "-"??_-;_-@_-</c:formatCode>
                <c:ptCount val="10"/>
                <c:pt idx="0">
                  <c:v>1260.9832640266361</c:v>
                </c:pt>
                <c:pt idx="1">
                  <c:v>1467.2678756473088</c:v>
                </c:pt>
                <c:pt idx="2">
                  <c:v>1683.7253446525051</c:v>
                </c:pt>
                <c:pt idx="3">
                  <c:v>1932.4735735942581</c:v>
                </c:pt>
                <c:pt idx="4">
                  <c:v>2266.8824669770702</c:v>
                </c:pt>
                <c:pt idx="5">
                  <c:v>2612.0351054214675</c:v>
                </c:pt>
                <c:pt idx="6">
                  <c:v>2859.5922795474607</c:v>
                </c:pt>
                <c:pt idx="7">
                  <c:v>2958.1906670910898</c:v>
                </c:pt>
                <c:pt idx="8">
                  <c:v>2891.9437296584138</c:v>
                </c:pt>
                <c:pt idx="9">
                  <c:v>2605.6093446823038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FD-4411-832D-5B8D1C8D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05536"/>
        <c:axId val="556297376"/>
      </c:barChart>
      <c:catAx>
        <c:axId val="556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7376"/>
        <c:crosses val="autoZero"/>
        <c:auto val="1"/>
        <c:lblAlgn val="ctr"/>
        <c:lblOffset val="100"/>
        <c:noMultiLvlLbl val="0"/>
      </c:catAx>
      <c:valAx>
        <c:axId val="55629737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Emissions!$N$31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Emissions!$O$30:$X$30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Emissions!$O$31:$X$31</c:f>
              <c:numCache>
                <c:formatCode>0</c:formatCode>
                <c:ptCount val="10"/>
                <c:pt idx="0">
                  <c:v>486.30297673012211</c:v>
                </c:pt>
                <c:pt idx="1">
                  <c:v>528.35042725961648</c:v>
                </c:pt>
                <c:pt idx="2">
                  <c:v>574.11732267757782</c:v>
                </c:pt>
                <c:pt idx="3">
                  <c:v>621.77347330346083</c:v>
                </c:pt>
                <c:pt idx="4">
                  <c:v>670.08015156826298</c:v>
                </c:pt>
                <c:pt idx="5">
                  <c:v>716.78438691981319</c:v>
                </c:pt>
                <c:pt idx="6">
                  <c:v>754.38641174914426</c:v>
                </c:pt>
                <c:pt idx="7">
                  <c:v>784.48510080167637</c:v>
                </c:pt>
                <c:pt idx="8">
                  <c:v>814.98104718913339</c:v>
                </c:pt>
                <c:pt idx="9">
                  <c:v>838.19571535070293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1-44C6-AC88-E2063DF015A2}"/>
            </c:ext>
          </c:extLst>
        </c:ser>
        <c:ser>
          <c:idx val="1"/>
          <c:order val="1"/>
          <c:tx>
            <c:strRef>
              <c:f>Emissions!$N$32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Emissions!$O$30:$X$30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Emissions!$O$32:$X$32</c:f>
              <c:numCache>
                <c:formatCode>0</c:formatCode>
                <c:ptCount val="10"/>
                <c:pt idx="0">
                  <c:v>1308.404413746812</c:v>
                </c:pt>
                <c:pt idx="1">
                  <c:v>1712.4519161812277</c:v>
                </c:pt>
                <c:pt idx="2">
                  <c:v>1732.435982858221</c:v>
                </c:pt>
                <c:pt idx="3">
                  <c:v>1777.9284122601889</c:v>
                </c:pt>
                <c:pt idx="4">
                  <c:v>1735.3182472675053</c:v>
                </c:pt>
                <c:pt idx="5">
                  <c:v>1657.5683576242839</c:v>
                </c:pt>
                <c:pt idx="6">
                  <c:v>1558.1188298820146</c:v>
                </c:pt>
                <c:pt idx="7">
                  <c:v>908.81809435720731</c:v>
                </c:pt>
                <c:pt idx="8">
                  <c:v>32.804535999801246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1-44C6-AC88-E2063DF015A2}"/>
            </c:ext>
          </c:extLst>
        </c:ser>
        <c:ser>
          <c:idx val="2"/>
          <c:order val="2"/>
          <c:tx>
            <c:strRef>
              <c:f>Emissions!$N$33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Emissions!$O$30:$X$30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Emissions!$O$33:$X$33</c:f>
              <c:numCache>
                <c:formatCode>0</c:formatCode>
                <c:ptCount val="10"/>
                <c:pt idx="0">
                  <c:v>455.27264298944215</c:v>
                </c:pt>
                <c:pt idx="1">
                  <c:v>531.76484033748272</c:v>
                </c:pt>
                <c:pt idx="2">
                  <c:v>615.72058955700811</c:v>
                </c:pt>
                <c:pt idx="3">
                  <c:v>652.05403941934844</c:v>
                </c:pt>
                <c:pt idx="4">
                  <c:v>620.29697084520888</c:v>
                </c:pt>
                <c:pt idx="5">
                  <c:v>538.82741067305778</c:v>
                </c:pt>
                <c:pt idx="6">
                  <c:v>447.5165512411466</c:v>
                </c:pt>
                <c:pt idx="7">
                  <c:v>235.53866949943549</c:v>
                </c:pt>
                <c:pt idx="8">
                  <c:v>177.07125472178217</c:v>
                </c:pt>
                <c:pt idx="9">
                  <c:v>151.09135729916147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1-44C6-AC88-E2063DF015A2}"/>
            </c:ext>
          </c:extLst>
        </c:ser>
        <c:ser>
          <c:idx val="3"/>
          <c:order val="3"/>
          <c:tx>
            <c:strRef>
              <c:f>Emissions!$N$34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Emissions!$O$30:$X$30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Emissions!$O$34:$X$34</c:f>
              <c:numCache>
                <c:formatCode>0</c:formatCode>
                <c:ptCount val="10"/>
                <c:pt idx="0">
                  <c:v>87.49814360882003</c:v>
                </c:pt>
                <c:pt idx="1">
                  <c:v>86.346121953682854</c:v>
                </c:pt>
                <c:pt idx="2">
                  <c:v>85.338286186018962</c:v>
                </c:pt>
                <c:pt idx="3">
                  <c:v>95.930818882769486</c:v>
                </c:pt>
                <c:pt idx="4">
                  <c:v>72.121871806468903</c:v>
                </c:pt>
                <c:pt idx="5">
                  <c:v>63.534355541711605</c:v>
                </c:pt>
                <c:pt idx="6">
                  <c:v>55.747983823120585</c:v>
                </c:pt>
                <c:pt idx="7">
                  <c:v>59.571488455654446</c:v>
                </c:pt>
                <c:pt idx="8">
                  <c:v>42.885253927951815</c:v>
                </c:pt>
                <c:pt idx="9">
                  <c:v>36.038841699866047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1-44C6-AC88-E2063DF015A2}"/>
            </c:ext>
          </c:extLst>
        </c:ser>
        <c:ser>
          <c:idx val="4"/>
          <c:order val="4"/>
          <c:tx>
            <c:strRef>
              <c:f>Emissions!$N$35</c:f>
              <c:strCache>
                <c:ptCount val="1"/>
                <c:pt idx="0">
                  <c:v>Industry, including CCUS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Emissions!$O$30:$X$30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Emissions!$O$35:$X$35</c:f>
              <c:numCache>
                <c:formatCode>0</c:formatCode>
                <c:ptCount val="10"/>
                <c:pt idx="0">
                  <c:v>1448.4316596762881</c:v>
                </c:pt>
                <c:pt idx="1">
                  <c:v>1700.3888218869592</c:v>
                </c:pt>
                <c:pt idx="2">
                  <c:v>1968.0318074995112</c:v>
                </c:pt>
                <c:pt idx="3">
                  <c:v>2159.9995097978317</c:v>
                </c:pt>
                <c:pt idx="4">
                  <c:v>2282.7414418099297</c:v>
                </c:pt>
                <c:pt idx="5">
                  <c:v>2264.3555612057844</c:v>
                </c:pt>
                <c:pt idx="6">
                  <c:v>2161.4724559075385</c:v>
                </c:pt>
                <c:pt idx="7">
                  <c:v>2020.1204773812833</c:v>
                </c:pt>
                <c:pt idx="8">
                  <c:v>1848.7813065317389</c:v>
                </c:pt>
                <c:pt idx="9">
                  <c:v>1694.1831554008611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1-44C6-AC88-E2063DF0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228256"/>
        <c:axId val="556228736"/>
      </c:barChart>
      <c:catAx>
        <c:axId val="5562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8736"/>
        <c:crosses val="autoZero"/>
        <c:auto val="1"/>
        <c:lblAlgn val="ctr"/>
        <c:lblOffset val="100"/>
        <c:noMultiLvlLbl val="0"/>
      </c:catAx>
      <c:valAx>
        <c:axId val="5562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Emissions!$N$43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Emissions!$O$42:$X$42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Emissions!$O$43:$X$43</c:f>
              <c:numCache>
                <c:formatCode>_-* #,##0_-;\-* #,##0_-;_-* "-"??_-;_-@_-</c:formatCode>
                <c:ptCount val="10"/>
                <c:pt idx="0">
                  <c:v>47.363303249568986</c:v>
                </c:pt>
                <c:pt idx="1">
                  <c:v>53.116151628187509</c:v>
                </c:pt>
                <c:pt idx="2">
                  <c:v>53.372331104912547</c:v>
                </c:pt>
                <c:pt idx="3">
                  <c:v>50.810139960591286</c:v>
                </c:pt>
                <c:pt idx="4">
                  <c:v>48.537343415153501</c:v>
                </c:pt>
                <c:pt idx="5">
                  <c:v>46.619867605871669</c:v>
                </c:pt>
                <c:pt idx="6">
                  <c:v>45.370345078716262</c:v>
                </c:pt>
                <c:pt idx="7">
                  <c:v>44.462938177141936</c:v>
                </c:pt>
                <c:pt idx="8">
                  <c:v>43.573679413599095</c:v>
                </c:pt>
                <c:pt idx="9">
                  <c:v>42.702205825327106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C-4953-BEE5-BC8949112D8B}"/>
            </c:ext>
          </c:extLst>
        </c:ser>
        <c:ser>
          <c:idx val="1"/>
          <c:order val="1"/>
          <c:tx>
            <c:strRef>
              <c:f>Emissions!$N$44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Emissions!$O$42:$X$42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Emissions!$O$44:$X$44</c:f>
              <c:numCache>
                <c:formatCode>_-* #,##0_-;\-* #,##0_-;_-* "-"??_-;_-@_-</c:formatCode>
                <c:ptCount val="10"/>
                <c:pt idx="0">
                  <c:v>1133.3587527115824</c:v>
                </c:pt>
                <c:pt idx="1">
                  <c:v>1066.2245990802635</c:v>
                </c:pt>
                <c:pt idx="2">
                  <c:v>952.03373083639303</c:v>
                </c:pt>
                <c:pt idx="3">
                  <c:v>850.47507115208487</c:v>
                </c:pt>
                <c:pt idx="4">
                  <c:v>759.85065660261216</c:v>
                </c:pt>
                <c:pt idx="5">
                  <c:v>576.6453287562897</c:v>
                </c:pt>
                <c:pt idx="6">
                  <c:v>302.60373492168742</c:v>
                </c:pt>
                <c:pt idx="7">
                  <c:v>89.803001750723041</c:v>
                </c:pt>
                <c:pt idx="8">
                  <c:v>10.690820152165696</c:v>
                </c:pt>
                <c:pt idx="9">
                  <c:v>7.7561155670196896E-10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C-4953-BEE5-BC8949112D8B}"/>
            </c:ext>
          </c:extLst>
        </c:ser>
        <c:ser>
          <c:idx val="2"/>
          <c:order val="2"/>
          <c:tx>
            <c:strRef>
              <c:f>Emissions!$N$45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Emissions!$O$42:$X$42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Emissions!$O$45:$X$45</c:f>
              <c:numCache>
                <c:formatCode>_-* #,##0_-;\-* #,##0_-;_-* "-"??_-;_-@_-</c:formatCode>
                <c:ptCount val="10"/>
                <c:pt idx="0">
                  <c:v>334.68990159360663</c:v>
                </c:pt>
                <c:pt idx="1">
                  <c:v>379.76036115672804</c:v>
                </c:pt>
                <c:pt idx="2">
                  <c:v>404.42654402670371</c:v>
                </c:pt>
                <c:pt idx="3">
                  <c:v>373.77171175079195</c:v>
                </c:pt>
                <c:pt idx="4">
                  <c:v>279.11472926246273</c:v>
                </c:pt>
                <c:pt idx="5">
                  <c:v>160.21038838835059</c:v>
                </c:pt>
                <c:pt idx="6">
                  <c:v>68.288720101917193</c:v>
                </c:pt>
                <c:pt idx="7">
                  <c:v>21.529254635598015</c:v>
                </c:pt>
                <c:pt idx="8">
                  <c:v>5.3576602188589675</c:v>
                </c:pt>
                <c:pt idx="9">
                  <c:v>1.2853565933938655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C-4953-BEE5-BC8949112D8B}"/>
            </c:ext>
          </c:extLst>
        </c:ser>
        <c:ser>
          <c:idx val="3"/>
          <c:order val="3"/>
          <c:tx>
            <c:strRef>
              <c:f>Emissions!$N$46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Emissions!$O$42:$X$42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Emissions!$O$46:$X$46</c:f>
              <c:numCache>
                <c:formatCode>_-* #,##0_-;\-* #,##0_-;_-* "-"??_-;_-@_-</c:formatCode>
                <c:ptCount val="10"/>
                <c:pt idx="0">
                  <c:v>71.872359617743641</c:v>
                </c:pt>
                <c:pt idx="1">
                  <c:v>65.327154893852452</c:v>
                </c:pt>
                <c:pt idx="2">
                  <c:v>58.995860468954398</c:v>
                </c:pt>
                <c:pt idx="3">
                  <c:v>53.012716063549647</c:v>
                </c:pt>
                <c:pt idx="4">
                  <c:v>45.621604201655003</c:v>
                </c:pt>
                <c:pt idx="5">
                  <c:v>39.70542917557168</c:v>
                </c:pt>
                <c:pt idx="6">
                  <c:v>34.749257959609139</c:v>
                </c:pt>
                <c:pt idx="7">
                  <c:v>29.248916647555255</c:v>
                </c:pt>
                <c:pt idx="8">
                  <c:v>22.054704156342744</c:v>
                </c:pt>
                <c:pt idx="9">
                  <c:v>13.173626275972753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C-4953-BEE5-BC8949112D8B}"/>
            </c:ext>
          </c:extLst>
        </c:ser>
        <c:ser>
          <c:idx val="4"/>
          <c:order val="4"/>
          <c:tx>
            <c:strRef>
              <c:f>Emissions!$N$47</c:f>
              <c:strCache>
                <c:ptCount val="1"/>
                <c:pt idx="0">
                  <c:v>Industry, including CCUS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Emissions!$O$42:$X$42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Emissions!$O$47:$X$47</c:f>
              <c:numCache>
                <c:formatCode>_-* #,##0_-;\-* #,##0_-;_-* "-"??_-;_-@_-</c:formatCode>
                <c:ptCount val="10"/>
                <c:pt idx="0">
                  <c:v>1234.6860160082488</c:v>
                </c:pt>
                <c:pt idx="1">
                  <c:v>1387.9492112140642</c:v>
                </c:pt>
                <c:pt idx="2">
                  <c:v>1506.8971256555712</c:v>
                </c:pt>
                <c:pt idx="3">
                  <c:v>1578.8122064017148</c:v>
                </c:pt>
                <c:pt idx="4">
                  <c:v>1601.8201768997217</c:v>
                </c:pt>
                <c:pt idx="5">
                  <c:v>1593.4280165892064</c:v>
                </c:pt>
                <c:pt idx="6">
                  <c:v>1549.2853808072093</c:v>
                </c:pt>
                <c:pt idx="7">
                  <c:v>1454.2072614340364</c:v>
                </c:pt>
                <c:pt idx="8">
                  <c:v>1302.160046325675</c:v>
                </c:pt>
                <c:pt idx="9">
                  <c:v>1109.78398888633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C-4953-BEE5-BC894911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236416"/>
        <c:axId val="556230176"/>
      </c:barChart>
      <c:catAx>
        <c:axId val="5562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0176"/>
        <c:crosses val="autoZero"/>
        <c:auto val="1"/>
        <c:lblAlgn val="ctr"/>
        <c:lblOffset val="100"/>
        <c:noMultiLvlLbl val="0"/>
      </c:catAx>
      <c:valAx>
        <c:axId val="5562301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BAU (discounted)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Investments!$S$1:$W$1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Investments!$S$2:$W$2</c:f>
              <c:numCache>
                <c:formatCode>0</c:formatCode>
                <c:ptCount val="5"/>
                <c:pt idx="0">
                  <c:v>103.28760574399321</c:v>
                </c:pt>
                <c:pt idx="1">
                  <c:v>298.12585287514827</c:v>
                </c:pt>
                <c:pt idx="2">
                  <c:v>251.99655838547807</c:v>
                </c:pt>
                <c:pt idx="3">
                  <c:v>176.85253862150662</c:v>
                </c:pt>
                <c:pt idx="4">
                  <c:v>122.62864847493522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D-4B3C-8D27-83A33EE93E9B}"/>
            </c:ext>
          </c:extLst>
        </c:ser>
        <c:ser>
          <c:idx val="1"/>
          <c:order val="1"/>
          <c:tx>
            <c:strRef>
              <c:f>Investments!$R$3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Investments!$S$1:$W$1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Investments!$S$3:$W$3</c:f>
              <c:numCache>
                <c:formatCode>0</c:formatCode>
                <c:ptCount val="5"/>
                <c:pt idx="0">
                  <c:v>346.34113415915186</c:v>
                </c:pt>
                <c:pt idx="1">
                  <c:v>456.71371267978179</c:v>
                </c:pt>
                <c:pt idx="2">
                  <c:v>321.10168490918551</c:v>
                </c:pt>
                <c:pt idx="3">
                  <c:v>199.67405883842994</c:v>
                </c:pt>
                <c:pt idx="4">
                  <c:v>122.88014642420626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D-4B3C-8D27-83A33EE93E9B}"/>
            </c:ext>
          </c:extLst>
        </c:ser>
        <c:ser>
          <c:idx val="2"/>
          <c:order val="2"/>
          <c:tx>
            <c:strRef>
              <c:f>Investments!$R$4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Investments!$S$1:$W$1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Investments!$S$4:$W$4</c:f>
              <c:numCache>
                <c:formatCode>0</c:formatCode>
                <c:ptCount val="5"/>
                <c:pt idx="0">
                  <c:v>231</c:v>
                </c:pt>
                <c:pt idx="1">
                  <c:v>211.07322567391455</c:v>
                </c:pt>
                <c:pt idx="2">
                  <c:v>142.18295546005444</c:v>
                </c:pt>
                <c:pt idx="3">
                  <c:v>89.84082754988728</c:v>
                </c:pt>
                <c:pt idx="4">
                  <c:v>59.597201065313932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D-4B3C-8D27-83A33EE9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43455"/>
        <c:axId val="595443935"/>
      </c:barChart>
      <c:catAx>
        <c:axId val="5954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3935"/>
        <c:crosses val="autoZero"/>
        <c:auto val="1"/>
        <c:lblAlgn val="ctr"/>
        <c:lblOffset val="100"/>
        <c:noMultiLvlLbl val="0"/>
      </c:catAx>
      <c:valAx>
        <c:axId val="595443935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345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CCDR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Investments!$K$14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Investments!$L$13:$P$13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Investments!$L$14:$P$14</c:f>
              <c:numCache>
                <c:formatCode>0</c:formatCode>
                <c:ptCount val="5"/>
                <c:pt idx="0">
                  <c:v>876.81951773507933</c:v>
                </c:pt>
                <c:pt idx="1">
                  <c:v>577.50314353273802</c:v>
                </c:pt>
                <c:pt idx="2">
                  <c:v>326.58263869702455</c:v>
                </c:pt>
                <c:pt idx="3">
                  <c:v>260.21828134185819</c:v>
                </c:pt>
                <c:pt idx="4">
                  <c:v>145.70851501271454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4-43A6-B66C-44FBE5798745}"/>
            </c:ext>
          </c:extLst>
        </c:ser>
        <c:ser>
          <c:idx val="1"/>
          <c:order val="1"/>
          <c:tx>
            <c:strRef>
              <c:f>Investments!$K$15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Investments!$L$13:$P$13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Investments!$L$15:$P$15</c:f>
              <c:numCache>
                <c:formatCode>0</c:formatCode>
                <c:ptCount val="5"/>
                <c:pt idx="0">
                  <c:v>349.43823769825951</c:v>
                </c:pt>
                <c:pt idx="1">
                  <c:v>346.51983563794522</c:v>
                </c:pt>
                <c:pt idx="2">
                  <c:v>233.67803934483933</c:v>
                </c:pt>
                <c:pt idx="3">
                  <c:v>189.75826934028271</c:v>
                </c:pt>
                <c:pt idx="4">
                  <c:v>118.94576911466093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4-43A6-B66C-44FBE5798745}"/>
            </c:ext>
          </c:extLst>
        </c:ser>
        <c:ser>
          <c:idx val="2"/>
          <c:order val="2"/>
          <c:tx>
            <c:strRef>
              <c:f>Investments!$K$16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Investments!$L$13:$P$13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Investments!$L$16:$P$16</c:f>
              <c:numCache>
                <c:formatCode>0</c:formatCode>
                <c:ptCount val="5"/>
                <c:pt idx="0">
                  <c:v>32.035842447276927</c:v>
                </c:pt>
                <c:pt idx="1">
                  <c:v>61.495106413636755</c:v>
                </c:pt>
                <c:pt idx="2">
                  <c:v>73.548334936668113</c:v>
                </c:pt>
                <c:pt idx="3">
                  <c:v>48.60684636685334</c:v>
                </c:pt>
                <c:pt idx="4">
                  <c:v>26.277070960643108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4-43A6-B66C-44FBE579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8575"/>
        <c:axId val="595448735"/>
      </c:barChart>
      <c:catAx>
        <c:axId val="5954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8735"/>
        <c:crosses val="autoZero"/>
        <c:auto val="1"/>
        <c:lblAlgn val="ctr"/>
        <c:lblOffset val="100"/>
        <c:noMultiLvlLbl val="0"/>
      </c:catAx>
      <c:valAx>
        <c:axId val="595448735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85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BAU (not discounted)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Investments!$K$2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Investments!$L$1:$P$1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Investments!$L$2:$P$2</c:f>
              <c:numCache>
                <c:formatCode>0</c:formatCode>
                <c:ptCount val="5"/>
                <c:pt idx="0">
                  <c:v>103.28760574399321</c:v>
                </c:pt>
                <c:pt idx="1">
                  <c:v>533.89799690133327</c:v>
                </c:pt>
                <c:pt idx="2">
                  <c:v>808.18710127362272</c:v>
                </c:pt>
                <c:pt idx="3">
                  <c:v>1015.7509944799245</c:v>
                </c:pt>
                <c:pt idx="4">
                  <c:v>1261.3236892241514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1-4322-B37D-64BDBC572E14}"/>
            </c:ext>
          </c:extLst>
        </c:ser>
        <c:ser>
          <c:idx val="1"/>
          <c:order val="1"/>
          <c:tx>
            <c:strRef>
              <c:f>Investments!$K$3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Investments!$L$1:$P$1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Investments!$L$3:$P$3</c:f>
              <c:numCache>
                <c:formatCode>0</c:formatCode>
                <c:ptCount val="5"/>
                <c:pt idx="0">
                  <c:v>346.34113415915186</c:v>
                </c:pt>
                <c:pt idx="1">
                  <c:v>817.90470033212239</c:v>
                </c:pt>
                <c:pt idx="2">
                  <c:v>1029.8166038595618</c:v>
                </c:pt>
                <c:pt idx="3">
                  <c:v>1146.8261943982852</c:v>
                </c:pt>
                <c:pt idx="4">
                  <c:v>1263.9105261921188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1-4322-B37D-64BDBC572E14}"/>
            </c:ext>
          </c:extLst>
        </c:ser>
        <c:ser>
          <c:idx val="2"/>
          <c:order val="2"/>
          <c:tx>
            <c:strRef>
              <c:f>Investments!$K$4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Investments!$L$1:$P$1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Investments!$L$4:$P$4</c:f>
              <c:numCache>
                <c:formatCode>0</c:formatCode>
                <c:ptCount val="5"/>
                <c:pt idx="0">
                  <c:v>231</c:v>
                </c:pt>
                <c:pt idx="1">
                  <c:v>378</c:v>
                </c:pt>
                <c:pt idx="2">
                  <c:v>456</c:v>
                </c:pt>
                <c:pt idx="3">
                  <c:v>516</c:v>
                </c:pt>
                <c:pt idx="4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1-4322-B37D-64BDBC57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07439"/>
        <c:axId val="750207919"/>
      </c:barChart>
      <c:catAx>
        <c:axId val="7502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919"/>
        <c:crosses val="autoZero"/>
        <c:auto val="1"/>
        <c:lblAlgn val="ctr"/>
        <c:lblOffset val="100"/>
        <c:noMultiLvlLbl val="0"/>
      </c:catAx>
      <c:valAx>
        <c:axId val="750207919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43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NZ (discounted)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Investments!$R$8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Investments!$S$7:$W$7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Investments!$S$8:$W$8</c:f>
              <c:numCache>
                <c:formatCode>0</c:formatCode>
                <c:ptCount val="5"/>
                <c:pt idx="0">
                  <c:v>145.47794281387303</c:v>
                </c:pt>
                <c:pt idx="1">
                  <c:v>434.638310462969</c:v>
                </c:pt>
                <c:pt idx="2">
                  <c:v>365.19704301240898</c:v>
                </c:pt>
                <c:pt idx="3">
                  <c:v>267.62523285269822</c:v>
                </c:pt>
                <c:pt idx="4">
                  <c:v>171.00252210767707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3-4C14-A784-A5A65645A9CB}"/>
            </c:ext>
          </c:extLst>
        </c:ser>
        <c:ser>
          <c:idx val="1"/>
          <c:order val="1"/>
          <c:tx>
            <c:strRef>
              <c:f>Investments!$R$9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Investments!$S$7:$W$7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Investments!$S$9:$W$9</c:f>
              <c:numCache>
                <c:formatCode>0</c:formatCode>
                <c:ptCount val="5"/>
                <c:pt idx="0">
                  <c:v>394.17590897485888</c:v>
                </c:pt>
                <c:pt idx="1">
                  <c:v>576.87869926668884</c:v>
                </c:pt>
                <c:pt idx="2">
                  <c:v>428.7256980939348</c:v>
                </c:pt>
                <c:pt idx="3">
                  <c:v>249.26999667711061</c:v>
                </c:pt>
                <c:pt idx="4">
                  <c:v>183.21611184112584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3-4C14-A784-A5A65645A9CB}"/>
            </c:ext>
          </c:extLst>
        </c:ser>
        <c:ser>
          <c:idx val="2"/>
          <c:order val="2"/>
          <c:tx>
            <c:strRef>
              <c:f>Investments!$R$10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Investments!$S$7:$W$7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Investments!$S$10:$W$10</c:f>
              <c:numCache>
                <c:formatCode>0</c:formatCode>
                <c:ptCount val="5"/>
                <c:pt idx="0">
                  <c:v>231</c:v>
                </c:pt>
                <c:pt idx="1">
                  <c:v>214.98198911232038</c:v>
                </c:pt>
                <c:pt idx="2">
                  <c:v>162.76206743453599</c:v>
                </c:pt>
                <c:pt idx="3">
                  <c:v>90.711378204440464</c:v>
                </c:pt>
                <c:pt idx="4">
                  <c:v>65.819421078658294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3-4C14-A784-A5A65645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43455"/>
        <c:axId val="595443935"/>
      </c:barChart>
      <c:catAx>
        <c:axId val="5954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3935"/>
        <c:crosses val="autoZero"/>
        <c:auto val="1"/>
        <c:lblAlgn val="ctr"/>
        <c:lblOffset val="100"/>
        <c:noMultiLvlLbl val="0"/>
      </c:catAx>
      <c:valAx>
        <c:axId val="595443935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345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CCDR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Investments!$K$20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Investments!$L$19:$P$19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Investments!$L$20:$P$20</c:f>
              <c:numCache>
                <c:formatCode>0</c:formatCode>
                <c:ptCount val="5"/>
                <c:pt idx="0">
                  <c:v>856.70619256589805</c:v>
                </c:pt>
                <c:pt idx="1">
                  <c:v>538.5599763565275</c:v>
                </c:pt>
                <c:pt idx="2">
                  <c:v>286.78222592617817</c:v>
                </c:pt>
                <c:pt idx="3">
                  <c:v>243.26032412319182</c:v>
                </c:pt>
                <c:pt idx="4">
                  <c:v>137.89636157319936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E-48B0-BC71-7792A36F6429}"/>
            </c:ext>
          </c:extLst>
        </c:ser>
        <c:ser>
          <c:idx val="1"/>
          <c:order val="1"/>
          <c:tx>
            <c:strRef>
              <c:f>Investments!$K$21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Investments!$L$19:$P$19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Investments!$L$21:$P$21</c:f>
              <c:numCache>
                <c:formatCode>0</c:formatCode>
                <c:ptCount val="5"/>
                <c:pt idx="0">
                  <c:v>411.14725249736358</c:v>
                </c:pt>
                <c:pt idx="1">
                  <c:v>316.79034128833496</c:v>
                </c:pt>
                <c:pt idx="2">
                  <c:v>296.31654776110378</c:v>
                </c:pt>
                <c:pt idx="3">
                  <c:v>139.77964707790645</c:v>
                </c:pt>
                <c:pt idx="4">
                  <c:v>123.44488268074218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E-48B0-BC71-7792A36F6429}"/>
            </c:ext>
          </c:extLst>
        </c:ser>
        <c:ser>
          <c:idx val="2"/>
          <c:order val="2"/>
          <c:tx>
            <c:strRef>
              <c:f>Investments!$K$22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Investments!$L$19:$P$19</c:f>
              <c:strCache>
                <c:ptCount val="5"/>
                <c:pt idx="0">
                  <c:v>2022-2030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Investments!$L$22:$P$22</c:f>
              <c:numCache>
                <c:formatCode>0</c:formatCode>
                <c:ptCount val="5"/>
                <c:pt idx="0">
                  <c:v>65.145062565114046</c:v>
                </c:pt>
                <c:pt idx="1">
                  <c:v>165.88529175295048</c:v>
                </c:pt>
                <c:pt idx="2">
                  <c:v>194.38622602745502</c:v>
                </c:pt>
                <c:pt idx="3">
                  <c:v>93.875296691624413</c:v>
                </c:pt>
                <c:pt idx="4">
                  <c:v>50.225377916687421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E-48B0-BC71-7792A36F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8575"/>
        <c:axId val="595448735"/>
      </c:barChart>
      <c:catAx>
        <c:axId val="5954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48735"/>
        <c:crosses val="autoZero"/>
        <c:auto val="1"/>
        <c:lblAlgn val="ctr"/>
        <c:lblOffset val="100"/>
        <c:noMultiLvlLbl val="0"/>
      </c:catAx>
      <c:valAx>
        <c:axId val="5954487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857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NZ (not discounted)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Investments!$K$8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Investments!$L$7:$P$7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Investments!$L$8:$P$8</c:f>
              <c:numCache>
                <c:formatCode>0</c:formatCode>
                <c:ptCount val="5"/>
                <c:pt idx="0">
                  <c:v>145.47794281387303</c:v>
                </c:pt>
                <c:pt idx="1">
                  <c:v>778.3710171218861</c:v>
                </c:pt>
                <c:pt idx="2">
                  <c:v>1171.2363909923381</c:v>
                </c:pt>
                <c:pt idx="3">
                  <c:v>1537.1031625383278</c:v>
                </c:pt>
                <c:pt idx="4">
                  <c:v>1758.8837089367071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2-4220-A2E2-8F32ABC3696F}"/>
            </c:ext>
          </c:extLst>
        </c:ser>
        <c:ser>
          <c:idx val="1"/>
          <c:order val="1"/>
          <c:tx>
            <c:strRef>
              <c:f>Investments!$K$9</c:f>
              <c:strCache>
                <c:ptCount val="1"/>
                <c:pt idx="0">
                  <c:v>Power, including T&amp;D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Investments!$L$7:$P$7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Investments!$L$9:$P$9</c:f>
              <c:numCache>
                <c:formatCode>0</c:formatCode>
                <c:ptCount val="5"/>
                <c:pt idx="0">
                  <c:v>394.17590897485888</c:v>
                </c:pt>
                <c:pt idx="1">
                  <c:v>1033.1018897663878</c:v>
                </c:pt>
                <c:pt idx="2">
                  <c:v>1374.9813942062744</c:v>
                </c:pt>
                <c:pt idx="3">
                  <c:v>1431.6800255871024</c:v>
                </c:pt>
                <c:pt idx="4">
                  <c:v>1884.5092479347384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2-4220-A2E2-8F32ABC3696F}"/>
            </c:ext>
          </c:extLst>
        </c:ser>
        <c:ser>
          <c:idx val="2"/>
          <c:order val="2"/>
          <c:tx>
            <c:strRef>
              <c:f>Investments!$K$10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Investments!$L$7:$P$7</c:f>
              <c:strCache>
                <c:ptCount val="5"/>
                <c:pt idx="0">
                  <c:v>2026-2030</c:v>
                </c:pt>
                <c:pt idx="1">
                  <c:v>2031-2040</c:v>
                </c:pt>
                <c:pt idx="2">
                  <c:v>2041-2050</c:v>
                </c:pt>
                <c:pt idx="3">
                  <c:v>2051-2060</c:v>
                </c:pt>
                <c:pt idx="4">
                  <c:v>2061-2070</c:v>
                </c:pt>
              </c:strCache>
            </c:strRef>
          </c:cat>
          <c:val>
            <c:numRef>
              <c:f>Investments!$L$10:$P$10</c:f>
              <c:numCache>
                <c:formatCode>0</c:formatCode>
                <c:ptCount val="5"/>
                <c:pt idx="0">
                  <c:v>231</c:v>
                </c:pt>
                <c:pt idx="1">
                  <c:v>385</c:v>
                </c:pt>
                <c:pt idx="2">
                  <c:v>522</c:v>
                </c:pt>
                <c:pt idx="3">
                  <c:v>521</c:v>
                </c:pt>
                <c:pt idx="4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2-4220-A2E2-8F32ABC3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07439"/>
        <c:axId val="750207919"/>
      </c:barChart>
      <c:catAx>
        <c:axId val="7502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919"/>
        <c:crosses val="autoZero"/>
        <c:auto val="1"/>
        <c:lblAlgn val="ctr"/>
        <c:lblOffset val="100"/>
        <c:noMultiLvlLbl val="0"/>
      </c:catAx>
      <c:valAx>
        <c:axId val="750207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$,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43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CCDR -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'Power capacity mix'!$O$26</c:f>
              <c:strCache>
                <c:ptCount val="1"/>
                <c:pt idx="0">
                  <c:v>H2 turbine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mix'!$P$26:$Y$26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2-4985-A2BA-DF8432094245}"/>
            </c:ext>
          </c:extLst>
        </c:ser>
        <c:ser>
          <c:idx val="7"/>
          <c:order val="1"/>
          <c:tx>
            <c:strRef>
              <c:f>'Power capacity mix'!$O$24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mix'!$P$24:$Y$24</c:f>
              <c:numCache>
                <c:formatCode>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87.623220871447032</c:v>
                </c:pt>
                <c:pt idx="4">
                  <c:v>371.53508316031775</c:v>
                </c:pt>
                <c:pt idx="5">
                  <c:v>372.30602673933902</c:v>
                </c:pt>
                <c:pt idx="6">
                  <c:v>555.35117521341101</c:v>
                </c:pt>
                <c:pt idx="7">
                  <c:v>702.6105669707481</c:v>
                </c:pt>
                <c:pt idx="8">
                  <c:v>686.83962339172695</c:v>
                </c:pt>
                <c:pt idx="9">
                  <c:v>679.47057787908102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2-4985-A2BA-DF8432094245}"/>
            </c:ext>
          </c:extLst>
        </c:ser>
        <c:ser>
          <c:idx val="8"/>
          <c:order val="2"/>
          <c:tx>
            <c:strRef>
              <c:f>'Power capacity mix'!$O$25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mix'!$P$25:$Y$25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B02-4985-A2BA-DF8432094245}"/>
            </c:ext>
          </c:extLst>
        </c:ser>
        <c:ser>
          <c:idx val="10"/>
          <c:order val="3"/>
          <c:tx>
            <c:strRef>
              <c:f>'Power capacity mix'!$O$27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mix'!$P$27:$Y$27</c:f>
              <c:numCache>
                <c:formatCode>0</c:formatCode>
                <c:ptCount val="10"/>
                <c:pt idx="0">
                  <c:v>13</c:v>
                </c:pt>
                <c:pt idx="1">
                  <c:v>31</c:v>
                </c:pt>
                <c:pt idx="2">
                  <c:v>56</c:v>
                </c:pt>
                <c:pt idx="3">
                  <c:v>75</c:v>
                </c:pt>
                <c:pt idx="4">
                  <c:v>103</c:v>
                </c:pt>
                <c:pt idx="5">
                  <c:v>131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2-4985-A2BA-DF8432094245}"/>
            </c:ext>
          </c:extLst>
        </c:ser>
        <c:ser>
          <c:idx val="6"/>
          <c:order val="4"/>
          <c:tx>
            <c:strRef>
              <c:f>'Power capacity mix'!$O$23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mix'!$P$23:$Y$23</c:f>
              <c:numCache>
                <c:formatCode>0</c:formatCode>
                <c:ptCount val="10"/>
                <c:pt idx="0">
                  <c:v>59.870474366197186</c:v>
                </c:pt>
                <c:pt idx="1">
                  <c:v>67.828490516431941</c:v>
                </c:pt>
                <c:pt idx="2">
                  <c:v>70.946942097026607</c:v>
                </c:pt>
                <c:pt idx="3">
                  <c:v>73.789984350547726</c:v>
                </c:pt>
                <c:pt idx="4">
                  <c:v>82.702754201648546</c:v>
                </c:pt>
                <c:pt idx="5">
                  <c:v>93.51708644920555</c:v>
                </c:pt>
                <c:pt idx="6">
                  <c:v>103.48522681510707</c:v>
                </c:pt>
                <c:pt idx="7">
                  <c:v>116.99194082505628</c:v>
                </c:pt>
                <c:pt idx="8">
                  <c:v>132.01529842697948</c:v>
                </c:pt>
                <c:pt idx="9">
                  <c:v>137.80000000000001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2-4985-A2BA-DF8432094245}"/>
            </c:ext>
          </c:extLst>
        </c:ser>
        <c:ser>
          <c:idx val="5"/>
          <c:order val="5"/>
          <c:tx>
            <c:strRef>
              <c:f>'Power capacity mix'!$O$22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mix'!$P$22:$Y$22</c:f>
              <c:numCache>
                <c:formatCode>0</c:formatCode>
                <c:ptCount val="10"/>
                <c:pt idx="0">
                  <c:v>4.5796428606577022</c:v>
                </c:pt>
                <c:pt idx="1">
                  <c:v>5.321647710606344</c:v>
                </c:pt>
                <c:pt idx="2">
                  <c:v>5.8878797382768226</c:v>
                </c:pt>
                <c:pt idx="3">
                  <c:v>6.5723360354609195</c:v>
                </c:pt>
                <c:pt idx="4">
                  <c:v>7.3501272822610275</c:v>
                </c:pt>
                <c:pt idx="5">
                  <c:v>7.9179185290611365</c:v>
                </c:pt>
                <c:pt idx="6">
                  <c:v>8.5557097758612457</c:v>
                </c:pt>
                <c:pt idx="7">
                  <c:v>9.3335010226613555</c:v>
                </c:pt>
                <c:pt idx="8">
                  <c:v>10.027290814807053</c:v>
                </c:pt>
                <c:pt idx="9">
                  <c:v>10.539077455201523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02-4985-A2BA-DF8432094245}"/>
            </c:ext>
          </c:extLst>
        </c:ser>
        <c:ser>
          <c:idx val="4"/>
          <c:order val="6"/>
          <c:tx>
            <c:strRef>
              <c:f>'Power capacity mix'!$O$21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mix'!$P$21:$Y$21</c:f>
              <c:numCache>
                <c:formatCode>0</c:formatCode>
                <c:ptCount val="10"/>
                <c:pt idx="0">
                  <c:v>11.9496</c:v>
                </c:pt>
                <c:pt idx="1">
                  <c:v>18.172342857142866</c:v>
                </c:pt>
                <c:pt idx="2">
                  <c:v>24.874285714285744</c:v>
                </c:pt>
                <c:pt idx="3">
                  <c:v>33.571428571428612</c:v>
                </c:pt>
                <c:pt idx="4">
                  <c:v>44.21234100379084</c:v>
                </c:pt>
                <c:pt idx="5">
                  <c:v>55.023385533918415</c:v>
                </c:pt>
                <c:pt idx="6">
                  <c:v>67.287683500199037</c:v>
                </c:pt>
                <c:pt idx="7">
                  <c:v>78.198079793494969</c:v>
                </c:pt>
                <c:pt idx="8">
                  <c:v>88.993517631683702</c:v>
                </c:pt>
                <c:pt idx="9">
                  <c:v>93.714285714285722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2-4985-A2BA-DF8432094245}"/>
            </c:ext>
          </c:extLst>
        </c:ser>
        <c:ser>
          <c:idx val="3"/>
          <c:order val="7"/>
          <c:tx>
            <c:strRef>
              <c:f>'Power capacity mix'!$O$20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mix'!$P$20:$Y$20</c:f>
              <c:numCache>
                <c:formatCode>0</c:formatCode>
                <c:ptCount val="10"/>
                <c:pt idx="0">
                  <c:v>109.31938578588897</c:v>
                </c:pt>
                <c:pt idx="1">
                  <c:v>175.66482285336258</c:v>
                </c:pt>
                <c:pt idx="2">
                  <c:v>237.55274177706369</c:v>
                </c:pt>
                <c:pt idx="3">
                  <c:v>329.09337345952804</c:v>
                </c:pt>
                <c:pt idx="4">
                  <c:v>483.98062476285105</c:v>
                </c:pt>
                <c:pt idx="5">
                  <c:v>709.37434584146627</c:v>
                </c:pt>
                <c:pt idx="6">
                  <c:v>842.50011819625024</c:v>
                </c:pt>
                <c:pt idx="7">
                  <c:v>960.48487418793616</c:v>
                </c:pt>
                <c:pt idx="8">
                  <c:v>1052.1729655176271</c:v>
                </c:pt>
                <c:pt idx="9">
                  <c:v>1128.655783959699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02-4985-A2BA-DF8432094245}"/>
            </c:ext>
          </c:extLst>
        </c:ser>
        <c:ser>
          <c:idx val="2"/>
          <c:order val="8"/>
          <c:tx>
            <c:strRef>
              <c:f>'Power capacity mix'!$O$19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mix'!$P$19:$Y$19</c:f>
              <c:numCache>
                <c:formatCode>0</c:formatCode>
                <c:ptCount val="10"/>
                <c:pt idx="0">
                  <c:v>133.26523462974512</c:v>
                </c:pt>
                <c:pt idx="1">
                  <c:v>245.74420000816824</c:v>
                </c:pt>
                <c:pt idx="2">
                  <c:v>408.85402917987585</c:v>
                </c:pt>
                <c:pt idx="3">
                  <c:v>635.63287169428611</c:v>
                </c:pt>
                <c:pt idx="4">
                  <c:v>932.44728302548879</c:v>
                </c:pt>
                <c:pt idx="5">
                  <c:v>1275.015713162112</c:v>
                </c:pt>
                <c:pt idx="6">
                  <c:v>1621.3127118814307</c:v>
                </c:pt>
                <c:pt idx="7">
                  <c:v>1789.3765171624307</c:v>
                </c:pt>
                <c:pt idx="8">
                  <c:v>1919.3935803034365</c:v>
                </c:pt>
                <c:pt idx="9">
                  <c:v>2094.8326652616743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2-4985-A2BA-DF8432094245}"/>
            </c:ext>
          </c:extLst>
        </c:ser>
        <c:ser>
          <c:idx val="1"/>
          <c:order val="9"/>
          <c:tx>
            <c:strRef>
              <c:f>'Power capacity mix'!$O$18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mix'!$P$18:$Y$18</c:f>
              <c:numCache>
                <c:formatCode>0</c:formatCode>
                <c:ptCount val="10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02-4985-A2BA-DF8432094245}"/>
            </c:ext>
          </c:extLst>
        </c:ser>
        <c:ser>
          <c:idx val="0"/>
          <c:order val="10"/>
          <c:tx>
            <c:strRef>
              <c:f>'Power capacity mix'!$O$17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mix'!$P$17:$Y$17</c:f>
              <c:numCache>
                <c:formatCode>0</c:formatCode>
                <c:ptCount val="10"/>
                <c:pt idx="0">
                  <c:v>223.86943833286233</c:v>
                </c:pt>
                <c:pt idx="1">
                  <c:v>228.00465257144486</c:v>
                </c:pt>
                <c:pt idx="2">
                  <c:v>218.69090777182214</c:v>
                </c:pt>
                <c:pt idx="3">
                  <c:v>196.3393426250322</c:v>
                </c:pt>
                <c:pt idx="4">
                  <c:v>149.08296762524168</c:v>
                </c:pt>
                <c:pt idx="5">
                  <c:v>90.217635398380366</c:v>
                </c:pt>
                <c:pt idx="6">
                  <c:v>46.213852052141874</c:v>
                </c:pt>
                <c:pt idx="7">
                  <c:v>17.073726338872202</c:v>
                </c:pt>
                <c:pt idx="8">
                  <c:v>2.7487199999999352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2-4985-A2BA-DF843209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net 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'Power capacity mix'!$O$48</c:f>
              <c:strCache>
                <c:ptCount val="1"/>
                <c:pt idx="0">
                  <c:v>H2 turbine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mix'!$P$48:$Y$48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6AD-4C6D-A4B5-1A677D30183B}"/>
            </c:ext>
          </c:extLst>
        </c:ser>
        <c:ser>
          <c:idx val="7"/>
          <c:order val="1"/>
          <c:tx>
            <c:strRef>
              <c:f>'Power capacity mix'!$O$46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mix'!$P$46:$Y$46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6AD-4C6D-A4B5-1A677D30183B}"/>
            </c:ext>
          </c:extLst>
        </c:ser>
        <c:ser>
          <c:idx val="8"/>
          <c:order val="2"/>
          <c:tx>
            <c:strRef>
              <c:f>'Power capacity mix'!$O$47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mix'!$P$47:$Y$47</c:f>
              <c:numCache>
                <c:formatCode>0</c:formatCode>
                <c:ptCount val="10"/>
                <c:pt idx="0">
                  <c:v>0.58919999999999995</c:v>
                </c:pt>
                <c:pt idx="1">
                  <c:v>0.47136</c:v>
                </c:pt>
                <c:pt idx="2">
                  <c:v>0.35352</c:v>
                </c:pt>
                <c:pt idx="3">
                  <c:v>0.23568</c:v>
                </c:pt>
                <c:pt idx="4">
                  <c:v>0.11784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D-4C6D-A4B5-1A677D30183B}"/>
            </c:ext>
          </c:extLst>
        </c:ser>
        <c:ser>
          <c:idx val="10"/>
          <c:order val="3"/>
          <c:tx>
            <c:strRef>
              <c:f>'Power capacity mix'!$O$49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mix'!$P$49:$Y$49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66AD-4C6D-A4B5-1A677D30183B}"/>
            </c:ext>
          </c:extLst>
        </c:ser>
        <c:ser>
          <c:idx val="6"/>
          <c:order val="4"/>
          <c:tx>
            <c:strRef>
              <c:f>'Power capacity mix'!$O$45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mix'!$P$45:$Y$45</c:f>
              <c:numCache>
                <c:formatCode>0</c:formatCode>
                <c:ptCount val="10"/>
                <c:pt idx="0">
                  <c:v>51.931170000000002</c:v>
                </c:pt>
                <c:pt idx="1">
                  <c:v>70.495619968693802</c:v>
                </c:pt>
                <c:pt idx="2">
                  <c:v>76.9438037361857</c:v>
                </c:pt>
                <c:pt idx="3">
                  <c:v>83.890328963011598</c:v>
                </c:pt>
                <c:pt idx="4">
                  <c:v>91.3737094724504</c:v>
                </c:pt>
                <c:pt idx="5">
                  <c:v>99.435435590249</c:v>
                </c:pt>
                <c:pt idx="6">
                  <c:v>108.12020418065001</c:v>
                </c:pt>
                <c:pt idx="7">
                  <c:v>117.476166460526</c:v>
                </c:pt>
                <c:pt idx="8">
                  <c:v>127.555194965583</c:v>
                </c:pt>
                <c:pt idx="9">
                  <c:v>138.41317114877501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D-4C6D-A4B5-1A677D30183B}"/>
            </c:ext>
          </c:extLst>
        </c:ser>
        <c:ser>
          <c:idx val="5"/>
          <c:order val="5"/>
          <c:tx>
            <c:strRef>
              <c:f>'Power capacity mix'!$O$44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mix'!$P$44:$Y$44</c:f>
              <c:numCache>
                <c:formatCode>0</c:formatCode>
                <c:ptCount val="10"/>
                <c:pt idx="0">
                  <c:v>10.940799999999999</c:v>
                </c:pt>
                <c:pt idx="1">
                  <c:v>12.329126650472199</c:v>
                </c:pt>
                <c:pt idx="2">
                  <c:v>13.2667297924202</c:v>
                </c:pt>
                <c:pt idx="3">
                  <c:v>14.2376116971265</c:v>
                </c:pt>
                <c:pt idx="4">
                  <c:v>15.242953542427401</c:v>
                </c:pt>
                <c:pt idx="5">
                  <c:v>16.2839784302267</c:v>
                </c:pt>
                <c:pt idx="6">
                  <c:v>17.361952874524299</c:v>
                </c:pt>
                <c:pt idx="7">
                  <c:v>18.4781883422615</c:v>
                </c:pt>
                <c:pt idx="8">
                  <c:v>19.6340428488556</c:v>
                </c:pt>
                <c:pt idx="9">
                  <c:v>20.8309226103651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D-4C6D-A4B5-1A677D30183B}"/>
            </c:ext>
          </c:extLst>
        </c:ser>
        <c:ser>
          <c:idx val="4"/>
          <c:order val="6"/>
          <c:tx>
            <c:strRef>
              <c:f>'Power capacity mix'!$O$43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mix'!$P$43:$Y$43</c:f>
              <c:numCache>
                <c:formatCode>0</c:formatCode>
                <c:ptCount val="10"/>
                <c:pt idx="0">
                  <c:v>8.18</c:v>
                </c:pt>
                <c:pt idx="1">
                  <c:v>22</c:v>
                </c:pt>
                <c:pt idx="2">
                  <c:v>29.078194374999999</c:v>
                </c:pt>
                <c:pt idx="3">
                  <c:v>36.378069582895201</c:v>
                </c:pt>
                <c:pt idx="4">
                  <c:v>47.428659487991098</c:v>
                </c:pt>
                <c:pt idx="5">
                  <c:v>58.704216223005702</c:v>
                </c:pt>
                <c:pt idx="6">
                  <c:v>69.054275919431902</c:v>
                </c:pt>
                <c:pt idx="7">
                  <c:v>81.052831792956297</c:v>
                </c:pt>
                <c:pt idx="8">
                  <c:v>94.962446546172899</c:v>
                </c:pt>
                <c:pt idx="9">
                  <c:v>111.08750231307801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AD-4C6D-A4B5-1A677D30183B}"/>
            </c:ext>
          </c:extLst>
        </c:ser>
        <c:ser>
          <c:idx val="3"/>
          <c:order val="7"/>
          <c:tx>
            <c:strRef>
              <c:f>'Power capacity mix'!$O$42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mix'!$P$42:$Y$42</c:f>
              <c:numCache>
                <c:formatCode>0</c:formatCode>
                <c:ptCount val="10"/>
                <c:pt idx="0">
                  <c:v>50</c:v>
                </c:pt>
                <c:pt idx="1">
                  <c:v>101.567859375</c:v>
                </c:pt>
                <c:pt idx="2">
                  <c:v>188.132197198695</c:v>
                </c:pt>
                <c:pt idx="3">
                  <c:v>277.42791949411702</c:v>
                </c:pt>
                <c:pt idx="4">
                  <c:v>408.63263140091698</c:v>
                </c:pt>
                <c:pt idx="5">
                  <c:v>547.84263918270005</c:v>
                </c:pt>
                <c:pt idx="6">
                  <c:v>700.20145954021996</c:v>
                </c:pt>
                <c:pt idx="7">
                  <c:v>894.654212846772</c:v>
                </c:pt>
                <c:pt idx="8">
                  <c:v>1142.8306766692899</c:v>
                </c:pt>
                <c:pt idx="9">
                  <c:v>1459.5737216924099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D-4C6D-A4B5-1A677D30183B}"/>
            </c:ext>
          </c:extLst>
        </c:ser>
        <c:ser>
          <c:idx val="2"/>
          <c:order val="8"/>
          <c:tx>
            <c:strRef>
              <c:f>'Power capacity mix'!$O$41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mix'!$P$41:$Y$41</c:f>
              <c:numCache>
                <c:formatCode>0</c:formatCode>
                <c:ptCount val="10"/>
                <c:pt idx="0">
                  <c:v>117</c:v>
                </c:pt>
                <c:pt idx="1">
                  <c:v>304.4678678317</c:v>
                </c:pt>
                <c:pt idx="2">
                  <c:v>613.39363432609002</c:v>
                </c:pt>
                <c:pt idx="3">
                  <c:v>1034.60394580761</c:v>
                </c:pt>
                <c:pt idx="4">
                  <c:v>1438.5746102405001</c:v>
                </c:pt>
                <c:pt idx="5">
                  <c:v>1990.5483057906599</c:v>
                </c:pt>
                <c:pt idx="6">
                  <c:v>2481.5853447023501</c:v>
                </c:pt>
                <c:pt idx="7">
                  <c:v>2740.8707405883201</c:v>
                </c:pt>
                <c:pt idx="8">
                  <c:v>3027.1427687361302</c:v>
                </c:pt>
                <c:pt idx="9">
                  <c:v>3094.04110117557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D-4C6D-A4B5-1A677D30183B}"/>
            </c:ext>
          </c:extLst>
        </c:ser>
        <c:ser>
          <c:idx val="1"/>
          <c:order val="9"/>
          <c:tx>
            <c:strRef>
              <c:f>'Power capacity mix'!$O$40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mix'!$P$40:$Y$40</c:f>
              <c:numCache>
                <c:formatCode>0</c:formatCode>
                <c:ptCount val="10"/>
                <c:pt idx="0">
                  <c:v>25.038209999999999</c:v>
                </c:pt>
                <c:pt idx="1">
                  <c:v>25</c:v>
                </c:pt>
                <c:pt idx="2">
                  <c:v>21.423112857142801</c:v>
                </c:pt>
                <c:pt idx="3">
                  <c:v>17.846225714285701</c:v>
                </c:pt>
                <c:pt idx="4">
                  <c:v>14.2693385714285</c:v>
                </c:pt>
                <c:pt idx="5">
                  <c:v>10.692451428571401</c:v>
                </c:pt>
                <c:pt idx="6">
                  <c:v>7.1155642857142398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D-4C6D-A4B5-1A677D30183B}"/>
            </c:ext>
          </c:extLst>
        </c:ser>
        <c:ser>
          <c:idx val="0"/>
          <c:order val="10"/>
          <c:tx>
            <c:strRef>
              <c:f>'Power capacity mix'!$O$39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mix'!$P$39:$Y$39</c:f>
              <c:numCache>
                <c:formatCode>0</c:formatCode>
                <c:ptCount val="10"/>
                <c:pt idx="0">
                  <c:v>235.15</c:v>
                </c:pt>
                <c:pt idx="1">
                  <c:v>264.82499999999999</c:v>
                </c:pt>
                <c:pt idx="2">
                  <c:v>279.71385443829996</c:v>
                </c:pt>
                <c:pt idx="3">
                  <c:v>287.16474565280998</c:v>
                </c:pt>
                <c:pt idx="4">
                  <c:v>279.09804565281001</c:v>
                </c:pt>
                <c:pt idx="5">
                  <c:v>262.18804565280999</c:v>
                </c:pt>
                <c:pt idx="6">
                  <c:v>197.53404565280999</c:v>
                </c:pt>
                <c:pt idx="7">
                  <c:v>158.6003</c:v>
                </c:pt>
                <c:pt idx="8">
                  <c:v>117.55778756983899</c:v>
                </c:pt>
                <c:pt idx="9">
                  <c:v>70.000000000000099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AD-4C6D-A4B5-1A677D30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CCDR - net</a:t>
            </a:r>
            <a:r>
              <a:rPr lang="en-US" baseline="0"/>
              <a:t> 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'Power capacity mix'!$O$62</c:f>
              <c:strCache>
                <c:ptCount val="1"/>
                <c:pt idx="0">
                  <c:v>H2 turbine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mix'!$P$62:$Y$62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50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5-4439-BC90-5A7D4D93678A}"/>
            </c:ext>
          </c:extLst>
        </c:ser>
        <c:ser>
          <c:idx val="7"/>
          <c:order val="1"/>
          <c:tx>
            <c:strRef>
              <c:f>'Power capacity mix'!$O$60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mix'!$P$60:$Y$60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175.24644174289406</c:v>
                </c:pt>
                <c:pt idx="4">
                  <c:v>743.07016632063551</c:v>
                </c:pt>
                <c:pt idx="5">
                  <c:v>744.61205347867804</c:v>
                </c:pt>
                <c:pt idx="6">
                  <c:v>1090.702350426822</c:v>
                </c:pt>
                <c:pt idx="7">
                  <c:v>1345.2211339414962</c:v>
                </c:pt>
                <c:pt idx="8">
                  <c:v>1313.6792467834539</c:v>
                </c:pt>
                <c:pt idx="9">
                  <c:v>1298.941155758162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5-4439-BC90-5A7D4D93678A}"/>
            </c:ext>
          </c:extLst>
        </c:ser>
        <c:ser>
          <c:idx val="8"/>
          <c:order val="2"/>
          <c:tx>
            <c:strRef>
              <c:f>'Power capacity mix'!$O$61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mix'!$P$61:$Y$61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B05-4439-BC90-5A7D4D93678A}"/>
            </c:ext>
          </c:extLst>
        </c:ser>
        <c:ser>
          <c:idx val="10"/>
          <c:order val="3"/>
          <c:tx>
            <c:strRef>
              <c:f>'Power capacity mix'!$O$63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mix'!$P$63:$Y$63</c:f>
              <c:numCache>
                <c:formatCode>_-* #,##0_-;\-* #,##0_-;_-* "-"??_-;_-@_-</c:formatCode>
                <c:ptCount val="10"/>
                <c:pt idx="0">
                  <c:v>5.9619999999999997</c:v>
                </c:pt>
                <c:pt idx="1">
                  <c:v>14.842000000000001</c:v>
                </c:pt>
                <c:pt idx="2">
                  <c:v>19.841999999999999</c:v>
                </c:pt>
                <c:pt idx="3">
                  <c:v>27.341999999999999</c:v>
                </c:pt>
                <c:pt idx="4">
                  <c:v>34.841999999999999</c:v>
                </c:pt>
                <c:pt idx="5">
                  <c:v>34.841999999999999</c:v>
                </c:pt>
                <c:pt idx="6">
                  <c:v>34.841999999999999</c:v>
                </c:pt>
                <c:pt idx="7">
                  <c:v>34.841999999999999</c:v>
                </c:pt>
                <c:pt idx="8">
                  <c:v>34.841999999999999</c:v>
                </c:pt>
                <c:pt idx="9">
                  <c:v>34.841999999999999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5-4439-BC90-5A7D4D93678A}"/>
            </c:ext>
          </c:extLst>
        </c:ser>
        <c:ser>
          <c:idx val="6"/>
          <c:order val="4"/>
          <c:tx>
            <c:strRef>
              <c:f>'Power capacity mix'!$O$59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mix'!$P$59:$Y$59</c:f>
              <c:numCache>
                <c:formatCode>_-* #,##0_-;\-* #,##0_-;_-* "-"??_-;_-@_-</c:formatCode>
                <c:ptCount val="10"/>
                <c:pt idx="0">
                  <c:v>56.679975561609304</c:v>
                </c:pt>
                <c:pt idx="1">
                  <c:v>63.681119757329206</c:v>
                </c:pt>
                <c:pt idx="2">
                  <c:v>70.036932707355263</c:v>
                </c:pt>
                <c:pt idx="3">
                  <c:v>76.557391819281648</c:v>
                </c:pt>
                <c:pt idx="4">
                  <c:v>85.623787167449152</c:v>
                </c:pt>
                <c:pt idx="5">
                  <c:v>96.015023474178435</c:v>
                </c:pt>
                <c:pt idx="6">
                  <c:v>106.40625978090767</c:v>
                </c:pt>
                <c:pt idx="7">
                  <c:v>116.79749608763693</c:v>
                </c:pt>
                <c:pt idx="8">
                  <c:v>127.18873239436621</c:v>
                </c:pt>
                <c:pt idx="9">
                  <c:v>137.57996870109551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5-4439-BC90-5A7D4D93678A}"/>
            </c:ext>
          </c:extLst>
        </c:ser>
        <c:ser>
          <c:idx val="5"/>
          <c:order val="5"/>
          <c:tx>
            <c:strRef>
              <c:f>'Power capacity mix'!$O$58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mix'!$P$58:$Y$58</c:f>
              <c:numCache>
                <c:formatCode>_-* #,##0_-;\-* #,##0_-;_-* "-"??_-;_-@_-</c:formatCode>
                <c:ptCount val="10"/>
                <c:pt idx="0">
                  <c:v>4.5796428606577022</c:v>
                </c:pt>
                <c:pt idx="1">
                  <c:v>5.321647710606344</c:v>
                </c:pt>
                <c:pt idx="2">
                  <c:v>5.8878797382768226</c:v>
                </c:pt>
                <c:pt idx="3">
                  <c:v>6.5723360354609195</c:v>
                </c:pt>
                <c:pt idx="4">
                  <c:v>7.3501272822610275</c:v>
                </c:pt>
                <c:pt idx="5">
                  <c:v>7.9179185290611365</c:v>
                </c:pt>
                <c:pt idx="6">
                  <c:v>8.5557097758612457</c:v>
                </c:pt>
                <c:pt idx="7">
                  <c:v>9.3335010226613555</c:v>
                </c:pt>
                <c:pt idx="8">
                  <c:v>10.027290814807053</c:v>
                </c:pt>
                <c:pt idx="9">
                  <c:v>10.539077455201523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5-4439-BC90-5A7D4D93678A}"/>
            </c:ext>
          </c:extLst>
        </c:ser>
        <c:ser>
          <c:idx val="4"/>
          <c:order val="6"/>
          <c:tx>
            <c:strRef>
              <c:f>'Power capacity mix'!$O$57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mix'!$P$57:$Y$57</c:f>
              <c:numCache>
                <c:formatCode>_-* #,##0_-;\-* #,##0_-;_-* "-"??_-;_-@_-</c:formatCode>
                <c:ptCount val="10"/>
                <c:pt idx="0">
                  <c:v>13.3896</c:v>
                </c:pt>
                <c:pt idx="1">
                  <c:v>21.635200000000005</c:v>
                </c:pt>
                <c:pt idx="2">
                  <c:v>27.228571428571442</c:v>
                </c:pt>
                <c:pt idx="3">
                  <c:v>35.28571428571432</c:v>
                </c:pt>
                <c:pt idx="4">
                  <c:v>47.738095238095305</c:v>
                </c:pt>
                <c:pt idx="5">
                  <c:v>61.190476190476296</c:v>
                </c:pt>
                <c:pt idx="6">
                  <c:v>74.642857142857295</c:v>
                </c:pt>
                <c:pt idx="7">
                  <c:v>88.095238095238301</c:v>
                </c:pt>
                <c:pt idx="8">
                  <c:v>101.54761904761929</c:v>
                </c:pt>
                <c:pt idx="9">
                  <c:v>115.00000000000033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05-4439-BC90-5A7D4D93678A}"/>
            </c:ext>
          </c:extLst>
        </c:ser>
        <c:ser>
          <c:idx val="3"/>
          <c:order val="7"/>
          <c:tx>
            <c:strRef>
              <c:f>'Power capacity mix'!$O$56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mix'!$P$56:$Y$56</c:f>
              <c:numCache>
                <c:formatCode>_-* #,##0_-;\-* #,##0_-;_-* "-"??_-;_-@_-</c:formatCode>
                <c:ptCount val="10"/>
                <c:pt idx="0">
                  <c:v>106.02545645045997</c:v>
                </c:pt>
                <c:pt idx="1">
                  <c:v>240.41831257735015</c:v>
                </c:pt>
                <c:pt idx="2">
                  <c:v>487.63658290237714</c:v>
                </c:pt>
                <c:pt idx="3">
                  <c:v>682.55928407649844</c:v>
                </c:pt>
                <c:pt idx="4">
                  <c:v>883.6321728541933</c:v>
                </c:pt>
                <c:pt idx="5">
                  <c:v>1168.0393713571234</c:v>
                </c:pt>
                <c:pt idx="6">
                  <c:v>1485.1302971266903</c:v>
                </c:pt>
                <c:pt idx="7">
                  <c:v>1775.3914695280337</c:v>
                </c:pt>
                <c:pt idx="8">
                  <c:v>2015.1388160503304</c:v>
                </c:pt>
                <c:pt idx="9">
                  <c:v>2045.336477293728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05-4439-BC90-5A7D4D93678A}"/>
            </c:ext>
          </c:extLst>
        </c:ser>
        <c:ser>
          <c:idx val="2"/>
          <c:order val="8"/>
          <c:tx>
            <c:strRef>
              <c:f>'Power capacity mix'!$O$55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mix'!$P$55:$Y$55</c:f>
              <c:numCache>
                <c:formatCode>_-* #,##0_-;\-* #,##0_-;_-* "-"??_-;_-@_-</c:formatCode>
                <c:ptCount val="10"/>
                <c:pt idx="0">
                  <c:v>148.04667060258467</c:v>
                </c:pt>
                <c:pt idx="1">
                  <c:v>234.67715264418248</c:v>
                </c:pt>
                <c:pt idx="2">
                  <c:v>348.58063165250036</c:v>
                </c:pt>
                <c:pt idx="3">
                  <c:v>655.24651706654538</c:v>
                </c:pt>
                <c:pt idx="4">
                  <c:v>1156.1908815468091</c:v>
                </c:pt>
                <c:pt idx="5">
                  <c:v>2107.2381209877594</c:v>
                </c:pt>
                <c:pt idx="6">
                  <c:v>2628.9238781659678</c:v>
                </c:pt>
                <c:pt idx="7">
                  <c:v>3016.1464081217046</c:v>
                </c:pt>
                <c:pt idx="8">
                  <c:v>3453.4139441859002</c:v>
                </c:pt>
                <c:pt idx="9">
                  <c:v>3426.2556816951019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05-4439-BC90-5A7D4D93678A}"/>
            </c:ext>
          </c:extLst>
        </c:ser>
        <c:ser>
          <c:idx val="1"/>
          <c:order val="9"/>
          <c:tx>
            <c:strRef>
              <c:f>'Power capacity mix'!$O$54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mix'!$P$54:$Y$54</c:f>
              <c:numCache>
                <c:formatCode>_-* #,##0_-;\-* #,##0_-;_-* "-"??_-;_-@_-</c:formatCode>
                <c:ptCount val="10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05-4439-BC90-5A7D4D93678A}"/>
            </c:ext>
          </c:extLst>
        </c:ser>
        <c:ser>
          <c:idx val="0"/>
          <c:order val="10"/>
          <c:tx>
            <c:strRef>
              <c:f>'Power capacity mix'!$O$53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capacity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capacity mix'!$P$53:$Y$53</c:f>
              <c:numCache>
                <c:formatCode>_-* #,##0_-;\-* #,##0_-;_-* "-"??_-;_-@_-</c:formatCode>
                <c:ptCount val="10"/>
                <c:pt idx="0">
                  <c:v>227.88000000000002</c:v>
                </c:pt>
                <c:pt idx="1">
                  <c:v>232.44932638692626</c:v>
                </c:pt>
                <c:pt idx="2">
                  <c:v>224.71164709775002</c:v>
                </c:pt>
                <c:pt idx="3">
                  <c:v>214.5713075460711</c:v>
                </c:pt>
                <c:pt idx="4">
                  <c:v>205.34790248652618</c:v>
                </c:pt>
                <c:pt idx="5">
                  <c:v>161.98427038736111</c:v>
                </c:pt>
                <c:pt idx="6">
                  <c:v>78.032511536482673</c:v>
                </c:pt>
                <c:pt idx="7">
                  <c:v>13.106387225094352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05-4439-BC90-5A7D4D93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'Power generation mix'!$O$10</c:f>
              <c:strCache>
                <c:ptCount val="1"/>
                <c:pt idx="0">
                  <c:v>Battery and 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mix'!$P$10:$Y$10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FCD-48B4-96E8-6F47F2A78C22}"/>
            </c:ext>
          </c:extLst>
        </c:ser>
        <c:ser>
          <c:idx val="9"/>
          <c:order val="1"/>
          <c:tx>
            <c:strRef>
              <c:f>'Power generation mix'!$O$13</c:f>
              <c:strCache>
                <c:ptCount val="1"/>
                <c:pt idx="0">
                  <c:v>GH2 as feedstock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mix'!$P$13:$Y$13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CD-48B4-96E8-6F47F2A78C22}"/>
            </c:ext>
          </c:extLst>
        </c:ser>
        <c:ser>
          <c:idx val="8"/>
          <c:order val="2"/>
          <c:tx>
            <c:strRef>
              <c:f>'Power generation mix'!$O$11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mix'!$P$11:$Y$11</c:f>
              <c:numCache>
                <c:formatCode>0</c:formatCode>
                <c:ptCount val="10"/>
                <c:pt idx="0">
                  <c:v>0.247547195349795</c:v>
                </c:pt>
                <c:pt idx="1">
                  <c:v>0.198037756279836</c:v>
                </c:pt>
                <c:pt idx="2">
                  <c:v>0.148528317209877</c:v>
                </c:pt>
                <c:pt idx="3">
                  <c:v>9.9018878139917998E-2</c:v>
                </c:pt>
                <c:pt idx="4">
                  <c:v>4.9509439069958999E-2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D-48B4-96E8-6F47F2A78C22}"/>
            </c:ext>
          </c:extLst>
        </c:ser>
        <c:ser>
          <c:idx val="10"/>
          <c:order val="3"/>
          <c:tx>
            <c:strRef>
              <c:f>'Power generation mix'!$O$12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mix'!$P$12:$Y$12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FCD-48B4-96E8-6F47F2A78C22}"/>
            </c:ext>
          </c:extLst>
        </c:ser>
        <c:ser>
          <c:idx val="6"/>
          <c:order val="4"/>
          <c:tx>
            <c:strRef>
              <c:f>'Power generation mix'!$O$9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mix'!$P$9:$Y$9</c:f>
              <c:numCache>
                <c:formatCode>0</c:formatCode>
                <c:ptCount val="10"/>
                <c:pt idx="0">
                  <c:v>161.99937102865701</c:v>
                </c:pt>
                <c:pt idx="1">
                  <c:v>173.15461229675</c:v>
                </c:pt>
                <c:pt idx="2">
                  <c:v>224.15541517651499</c:v>
                </c:pt>
                <c:pt idx="3">
                  <c:v>243.98875933389601</c:v>
                </c:pt>
                <c:pt idx="4">
                  <c:v>265.04100893775001</c:v>
                </c:pt>
                <c:pt idx="5">
                  <c:v>289.068361804147</c:v>
                </c:pt>
                <c:pt idx="6">
                  <c:v>316.05844638525201</c:v>
                </c:pt>
                <c:pt idx="7">
                  <c:v>338.548480759732</c:v>
                </c:pt>
                <c:pt idx="8">
                  <c:v>362.18634927693699</c:v>
                </c:pt>
                <c:pt idx="9">
                  <c:v>387.440078720023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D-48B4-96E8-6F47F2A78C22}"/>
            </c:ext>
          </c:extLst>
        </c:ser>
        <c:ser>
          <c:idx val="5"/>
          <c:order val="5"/>
          <c:tx>
            <c:strRef>
              <c:f>'Power generation mix'!$O$8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mix'!$P$8:$Y$8</c:f>
              <c:numCache>
                <c:formatCode>0</c:formatCode>
                <c:ptCount val="10"/>
                <c:pt idx="0">
                  <c:v>16.988862200010498</c:v>
                </c:pt>
                <c:pt idx="1">
                  <c:v>19.2503562299644</c:v>
                </c:pt>
                <c:pt idx="2">
                  <c:v>20.762289997948798</c:v>
                </c:pt>
                <c:pt idx="3">
                  <c:v>22.326581558482101</c:v>
                </c:pt>
                <c:pt idx="4">
                  <c:v>23.945089269838501</c:v>
                </c:pt>
                <c:pt idx="5">
                  <c:v>25.619737449823798</c:v>
                </c:pt>
                <c:pt idx="6">
                  <c:v>27.3157248498845</c:v>
                </c:pt>
                <c:pt idx="7">
                  <c:v>29.071908680398902</c:v>
                </c:pt>
                <c:pt idx="8">
                  <c:v>30.890425519881198</c:v>
                </c:pt>
                <c:pt idx="9">
                  <c:v>32.7734877813715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CD-48B4-96E8-6F47F2A78C22}"/>
            </c:ext>
          </c:extLst>
        </c:ser>
        <c:ser>
          <c:idx val="4"/>
          <c:order val="6"/>
          <c:tx>
            <c:strRef>
              <c:f>'Power generation mix'!$O$7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mix'!$P$7:$Y$7</c:f>
              <c:numCache>
                <c:formatCode>0</c:formatCode>
                <c:ptCount val="10"/>
                <c:pt idx="0">
                  <c:v>57.325485860351996</c:v>
                </c:pt>
                <c:pt idx="1">
                  <c:v>140.16011212800001</c:v>
                </c:pt>
                <c:pt idx="2">
                  <c:v>177.534212827641</c:v>
                </c:pt>
                <c:pt idx="3">
                  <c:v>212.81881583874201</c:v>
                </c:pt>
                <c:pt idx="4">
                  <c:v>253.72334133148001</c:v>
                </c:pt>
                <c:pt idx="5">
                  <c:v>301.14289725675496</c:v>
                </c:pt>
                <c:pt idx="6">
                  <c:v>356.11515905574299</c:v>
                </c:pt>
                <c:pt idx="7">
                  <c:v>419.843076964945</c:v>
                </c:pt>
                <c:pt idx="8">
                  <c:v>493.721200006201</c:v>
                </c:pt>
                <c:pt idx="9">
                  <c:v>579.36619270587198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CD-48B4-96E8-6F47F2A78C22}"/>
            </c:ext>
          </c:extLst>
        </c:ser>
        <c:ser>
          <c:idx val="3"/>
          <c:order val="7"/>
          <c:tx>
            <c:strRef>
              <c:f>'Power generation mix'!$O$6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mix'!$P$6:$Y$6</c:f>
              <c:numCache>
                <c:formatCode>0</c:formatCode>
                <c:ptCount val="10"/>
                <c:pt idx="0">
                  <c:v>90.841272672960002</c:v>
                </c:pt>
                <c:pt idx="1">
                  <c:v>183.86423516425</c:v>
                </c:pt>
                <c:pt idx="2">
                  <c:v>339.83698053198498</c:v>
                </c:pt>
                <c:pt idx="3">
                  <c:v>511.755727036812</c:v>
                </c:pt>
                <c:pt idx="4">
                  <c:v>665.66966004217295</c:v>
                </c:pt>
                <c:pt idx="5">
                  <c:v>831.11821057661803</c:v>
                </c:pt>
                <c:pt idx="6">
                  <c:v>1000.8268718235</c:v>
                </c:pt>
                <c:pt idx="7">
                  <c:v>1221.00620071657</c:v>
                </c:pt>
                <c:pt idx="8">
                  <c:v>1515.4364072859498</c:v>
                </c:pt>
                <c:pt idx="9">
                  <c:v>1890.54275281573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CD-48B4-96E8-6F47F2A78C22}"/>
            </c:ext>
          </c:extLst>
        </c:ser>
        <c:ser>
          <c:idx val="2"/>
          <c:order val="8"/>
          <c:tx>
            <c:strRef>
              <c:f>'Power generation mix'!$O$5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mix'!$P$5:$Y$5</c:f>
              <c:numCache>
                <c:formatCode>0</c:formatCode>
                <c:ptCount val="10"/>
                <c:pt idx="0">
                  <c:v>155.930949204163</c:v>
                </c:pt>
                <c:pt idx="1">
                  <c:v>429.76504960498801</c:v>
                </c:pt>
                <c:pt idx="2">
                  <c:v>850.00478109319795</c:v>
                </c:pt>
                <c:pt idx="3">
                  <c:v>1517.4965197205599</c:v>
                </c:pt>
                <c:pt idx="4">
                  <c:v>2229.3293251558098</c:v>
                </c:pt>
                <c:pt idx="5">
                  <c:v>2985.5355255692402</c:v>
                </c:pt>
                <c:pt idx="6">
                  <c:v>3812.5739472247701</c:v>
                </c:pt>
                <c:pt idx="7">
                  <c:v>4422.0081351212893</c:v>
                </c:pt>
                <c:pt idx="8">
                  <c:v>5005.2863232973996</c:v>
                </c:pt>
                <c:pt idx="9">
                  <c:v>5528.4305458241697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CD-48B4-96E8-6F47F2A78C22}"/>
            </c:ext>
          </c:extLst>
        </c:ser>
        <c:ser>
          <c:idx val="1"/>
          <c:order val="9"/>
          <c:tx>
            <c:strRef>
              <c:f>'Power generation mix'!$O$4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mix'!$P$4:$Y$4</c:f>
              <c:numCache>
                <c:formatCode>0</c:formatCode>
                <c:ptCount val="10"/>
                <c:pt idx="0">
                  <c:v>31.295955036743997</c:v>
                </c:pt>
                <c:pt idx="1">
                  <c:v>26.825104317209103</c:v>
                </c:pt>
                <c:pt idx="2">
                  <c:v>22.354253597674202</c:v>
                </c:pt>
                <c:pt idx="3">
                  <c:v>17.8834028781394</c:v>
                </c:pt>
                <c:pt idx="4">
                  <c:v>13.4125521586045</c:v>
                </c:pt>
                <c:pt idx="5">
                  <c:v>8.9417014390697087</c:v>
                </c:pt>
                <c:pt idx="6">
                  <c:v>4.4708507195348499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CD-48B4-96E8-6F47F2A78C22}"/>
            </c:ext>
          </c:extLst>
        </c:ser>
        <c:ser>
          <c:idx val="0"/>
          <c:order val="10"/>
          <c:tx>
            <c:strRef>
              <c:f>'Power generation mix'!$O$3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mix'!$P$3:$Y$3</c:f>
              <c:numCache>
                <c:formatCode>0</c:formatCode>
                <c:ptCount val="10"/>
                <c:pt idx="0">
                  <c:v>1164.7049036522005</c:v>
                </c:pt>
                <c:pt idx="1">
                  <c:v>1566.7323295615129</c:v>
                </c:pt>
                <c:pt idx="2">
                  <c:v>1798.6014238465177</c:v>
                </c:pt>
                <c:pt idx="3">
                  <c:v>2209.4528238632279</c:v>
                </c:pt>
                <c:pt idx="4">
                  <c:v>2267.1705032318318</c:v>
                </c:pt>
                <c:pt idx="5">
                  <c:v>2346.414624374614</c:v>
                </c:pt>
                <c:pt idx="6">
                  <c:v>2248.3422687153002</c:v>
                </c:pt>
                <c:pt idx="7">
                  <c:v>2208.3124362421299</c:v>
                </c:pt>
                <c:pt idx="8">
                  <c:v>2098.2548175961701</c:v>
                </c:pt>
                <c:pt idx="9">
                  <c:v>1686.3013490400001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CD-48B4-96E8-6F47F2A7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CCDR -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'Power generation mix'!$O$24</c:f>
              <c:strCache>
                <c:ptCount val="1"/>
                <c:pt idx="0">
                  <c:v>Battery and 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mix'!$P$24:$Y$24</c:f>
              <c:numCache>
                <c:formatCode>0</c:formatCode>
                <c:ptCount val="10"/>
                <c:pt idx="0">
                  <c:v>-0.70079999999999742</c:v>
                </c:pt>
                <c:pt idx="1">
                  <c:v>-3.270399999999988</c:v>
                </c:pt>
                <c:pt idx="2">
                  <c:v>-18.863199999999974</c:v>
                </c:pt>
                <c:pt idx="3">
                  <c:v>-46.469877799889289</c:v>
                </c:pt>
                <c:pt idx="4">
                  <c:v>-83.952087467678894</c:v>
                </c:pt>
                <c:pt idx="5">
                  <c:v>-204.40191611162913</c:v>
                </c:pt>
                <c:pt idx="6">
                  <c:v>-328.52761671806616</c:v>
                </c:pt>
                <c:pt idx="7">
                  <c:v>-320.64956835948419</c:v>
                </c:pt>
                <c:pt idx="8">
                  <c:v>-321.21757347075788</c:v>
                </c:pt>
                <c:pt idx="9">
                  <c:v>-357.00238680934331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94D-A501-D7504B7C7B92}"/>
            </c:ext>
          </c:extLst>
        </c:ser>
        <c:ser>
          <c:idx val="9"/>
          <c:order val="1"/>
          <c:tx>
            <c:strRef>
              <c:f>'Power generation mix'!$O$27</c:f>
              <c:strCache>
                <c:ptCount val="1"/>
                <c:pt idx="0">
                  <c:v>GH2 as feedstock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mix'!$P$27:$Y$27</c:f>
              <c:numCache>
                <c:formatCode>0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130</c:v>
                </c:pt>
                <c:pt idx="3">
                  <c:v>309</c:v>
                </c:pt>
                <c:pt idx="4">
                  <c:v>538</c:v>
                </c:pt>
                <c:pt idx="5">
                  <c:v>833</c:v>
                </c:pt>
                <c:pt idx="6">
                  <c:v>1134</c:v>
                </c:pt>
                <c:pt idx="7">
                  <c:v>1443</c:v>
                </c:pt>
                <c:pt idx="8">
                  <c:v>1772</c:v>
                </c:pt>
                <c:pt idx="9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94D-A501-D7504B7C7B92}"/>
            </c:ext>
          </c:extLst>
        </c:ser>
        <c:ser>
          <c:idx val="8"/>
          <c:order val="2"/>
          <c:tx>
            <c:strRef>
              <c:f>'Power generation mix'!$O$25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mix'!$P$25:$Y$25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1788-494D-A501-D7504B7C7B92}"/>
            </c:ext>
          </c:extLst>
        </c:ser>
        <c:ser>
          <c:idx val="10"/>
          <c:order val="3"/>
          <c:tx>
            <c:strRef>
              <c:f>'Power generation mix'!$O$26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mix'!$P$26:$Y$26</c:f>
              <c:numCache>
                <c:formatCode>0</c:formatCode>
                <c:ptCount val="10"/>
                <c:pt idx="0">
                  <c:v>3.3523797999999991</c:v>
                </c:pt>
                <c:pt idx="1">
                  <c:v>8.383836999999998</c:v>
                </c:pt>
                <c:pt idx="2">
                  <c:v>24.808005000000001</c:v>
                </c:pt>
                <c:pt idx="3">
                  <c:v>41.439265480000003</c:v>
                </c:pt>
                <c:pt idx="4">
                  <c:v>59.707638190099587</c:v>
                </c:pt>
                <c:pt idx="5">
                  <c:v>70.986449305215757</c:v>
                </c:pt>
                <c:pt idx="6">
                  <c:v>71.841579510099592</c:v>
                </c:pt>
                <c:pt idx="7">
                  <c:v>72.792854160000019</c:v>
                </c:pt>
                <c:pt idx="8">
                  <c:v>72.308784479999986</c:v>
                </c:pt>
                <c:pt idx="9">
                  <c:v>71.395691999999983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94D-A501-D7504B7C7B92}"/>
            </c:ext>
          </c:extLst>
        </c:ser>
        <c:ser>
          <c:idx val="6"/>
          <c:order val="4"/>
          <c:tx>
            <c:strRef>
              <c:f>'Power generation mix'!$O$23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mix'!$P$23:$Y$23</c:f>
              <c:numCache>
                <c:formatCode>0</c:formatCode>
                <c:ptCount val="10"/>
                <c:pt idx="0">
                  <c:v>196.61122011481669</c:v>
                </c:pt>
                <c:pt idx="1">
                  <c:v>228.06378276609485</c:v>
                </c:pt>
                <c:pt idx="2">
                  <c:v>238.63906612358113</c:v>
                </c:pt>
                <c:pt idx="3">
                  <c:v>248.2803822226943</c:v>
                </c:pt>
                <c:pt idx="4">
                  <c:v>278.50533978239389</c:v>
                </c:pt>
                <c:pt idx="5">
                  <c:v>315.1788698610967</c:v>
                </c:pt>
                <c:pt idx="6">
                  <c:v>348.98279664725624</c:v>
                </c:pt>
                <c:pt idx="7">
                  <c:v>394.786723433416</c:v>
                </c:pt>
                <c:pt idx="8">
                  <c:v>445.73388727903421</c:v>
                </c:pt>
                <c:pt idx="9">
                  <c:v>465.35094936647027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94D-A501-D7504B7C7B92}"/>
            </c:ext>
          </c:extLst>
        </c:ser>
        <c:ser>
          <c:idx val="5"/>
          <c:order val="5"/>
          <c:tx>
            <c:strRef>
              <c:f>'Power generation mix'!$O$22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mix'!$P$22:$Y$22</c:f>
              <c:numCache>
                <c:formatCode>0</c:formatCode>
                <c:ptCount val="10"/>
                <c:pt idx="0">
                  <c:v>32.116119453220342</c:v>
                </c:pt>
                <c:pt idx="1">
                  <c:v>37.319651064940182</c:v>
                </c:pt>
                <c:pt idx="2">
                  <c:v>41.290523028587714</c:v>
                </c:pt>
                <c:pt idx="3">
                  <c:v>46.090478149480347</c:v>
                </c:pt>
                <c:pt idx="4">
                  <c:v>51.544972605040151</c:v>
                </c:pt>
                <c:pt idx="5">
                  <c:v>56.999467060599954</c:v>
                </c:pt>
                <c:pt idx="6">
                  <c:v>62.453961516159751</c:v>
                </c:pt>
                <c:pt idx="7">
                  <c:v>67.908455971719562</c:v>
                </c:pt>
                <c:pt idx="8">
                  <c:v>72.773865026078909</c:v>
                </c:pt>
                <c:pt idx="9">
                  <c:v>76.362922377837251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88-494D-A501-D7504B7C7B92}"/>
            </c:ext>
          </c:extLst>
        </c:ser>
        <c:ser>
          <c:idx val="4"/>
          <c:order val="6"/>
          <c:tx>
            <c:strRef>
              <c:f>'Power generation mix'!$O$21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mix'!$P$21:$Y$21</c:f>
              <c:numCache>
                <c:formatCode>0</c:formatCode>
                <c:ptCount val="10"/>
                <c:pt idx="0">
                  <c:v>87.625329431234519</c:v>
                </c:pt>
                <c:pt idx="1">
                  <c:v>134.22202822957905</c:v>
                </c:pt>
                <c:pt idx="2">
                  <c:v>183.72298528481522</c:v>
                </c:pt>
                <c:pt idx="3">
                  <c:v>247.9606107393268</c:v>
                </c:pt>
                <c:pt idx="4">
                  <c:v>326.55503635152093</c:v>
                </c:pt>
                <c:pt idx="5">
                  <c:v>406.4060679725568</c:v>
                </c:pt>
                <c:pt idx="6">
                  <c:v>496.99091775151925</c:v>
                </c:pt>
                <c:pt idx="7">
                  <c:v>577.57576753048181</c:v>
                </c:pt>
                <c:pt idx="8">
                  <c:v>657.31152717682221</c:v>
                </c:pt>
                <c:pt idx="9">
                  <c:v>692.17940699999235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88-494D-A501-D7504B7C7B92}"/>
            </c:ext>
          </c:extLst>
        </c:ser>
        <c:ser>
          <c:idx val="3"/>
          <c:order val="7"/>
          <c:tx>
            <c:strRef>
              <c:f>'Power generation mix'!$O$20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mix'!$P$20:$Y$20</c:f>
              <c:numCache>
                <c:formatCode>0</c:formatCode>
                <c:ptCount val="10"/>
                <c:pt idx="0">
                  <c:v>226.20775199852687</c:v>
                </c:pt>
                <c:pt idx="1">
                  <c:v>387.49035262050586</c:v>
                </c:pt>
                <c:pt idx="2">
                  <c:v>548.1585251092572</c:v>
                </c:pt>
                <c:pt idx="3">
                  <c:v>766.63567024272925</c:v>
                </c:pt>
                <c:pt idx="4">
                  <c:v>1112.4046022297121</c:v>
                </c:pt>
                <c:pt idx="5">
                  <c:v>1537.3442483788017</c:v>
                </c:pt>
                <c:pt idx="6">
                  <c:v>1864.5508211996814</c:v>
                </c:pt>
                <c:pt idx="7">
                  <c:v>2112.7130738699279</c:v>
                </c:pt>
                <c:pt idx="8">
                  <c:v>2276.6401403854265</c:v>
                </c:pt>
                <c:pt idx="9">
                  <c:v>2378.8405705940704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88-494D-A501-D7504B7C7B92}"/>
            </c:ext>
          </c:extLst>
        </c:ser>
        <c:ser>
          <c:idx val="2"/>
          <c:order val="8"/>
          <c:tx>
            <c:strRef>
              <c:f>'Power generation mix'!$O$19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mix'!$P$19:$Y$19</c:f>
              <c:numCache>
                <c:formatCode>0</c:formatCode>
                <c:ptCount val="10"/>
                <c:pt idx="0">
                  <c:v>241.77319275619112</c:v>
                </c:pt>
                <c:pt idx="1">
                  <c:v>450.91219294945824</c:v>
                </c:pt>
                <c:pt idx="2">
                  <c:v>736.61929309562311</c:v>
                </c:pt>
                <c:pt idx="3">
                  <c:v>1077.8243187310311</c:v>
                </c:pt>
                <c:pt idx="4">
                  <c:v>1470.233851750341</c:v>
                </c:pt>
                <c:pt idx="5">
                  <c:v>1981.6174074458156</c:v>
                </c:pt>
                <c:pt idx="6">
                  <c:v>2440.4762877634298</c:v>
                </c:pt>
                <c:pt idx="7">
                  <c:v>2646.8658399520546</c:v>
                </c:pt>
                <c:pt idx="8">
                  <c:v>2771.4615637809625</c:v>
                </c:pt>
                <c:pt idx="9">
                  <c:v>2958.9867256952889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88-494D-A501-D7504B7C7B92}"/>
            </c:ext>
          </c:extLst>
        </c:ser>
        <c:ser>
          <c:idx val="1"/>
          <c:order val="9"/>
          <c:tx>
            <c:strRef>
              <c:f>'Power generation mix'!$O$18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mix'!$P$18:$Y$18</c:f>
              <c:numCache>
                <c:formatCode>0</c:formatCode>
                <c:ptCount val="10"/>
                <c:pt idx="0">
                  <c:v>26.609842160623245</c:v>
                </c:pt>
                <c:pt idx="1">
                  <c:v>21.556693942528664</c:v>
                </c:pt>
                <c:pt idx="2">
                  <c:v>22.056774605292649</c:v>
                </c:pt>
                <c:pt idx="3">
                  <c:v>22.261954489194313</c:v>
                </c:pt>
                <c:pt idx="4">
                  <c:v>24.379768685092372</c:v>
                </c:pt>
                <c:pt idx="5">
                  <c:v>30.944266938285786</c:v>
                </c:pt>
                <c:pt idx="6">
                  <c:v>41.589449593410819</c:v>
                </c:pt>
                <c:pt idx="7">
                  <c:v>47.779446877134497</c:v>
                </c:pt>
                <c:pt idx="8">
                  <c:v>50.248716902465141</c:v>
                </c:pt>
                <c:pt idx="9">
                  <c:v>50.488985554457528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88-494D-A501-D7504B7C7B92}"/>
            </c:ext>
          </c:extLst>
        </c:ser>
        <c:ser>
          <c:idx val="0"/>
          <c:order val="10"/>
          <c:tx>
            <c:strRef>
              <c:f>'Power generation mix'!$O$17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mix'!$P$17:$Y$17</c:f>
              <c:numCache>
                <c:formatCode>0</c:formatCode>
                <c:ptCount val="10"/>
                <c:pt idx="0">
                  <c:v>1026.461264557724</c:v>
                </c:pt>
                <c:pt idx="1">
                  <c:v>1023.4854002336212</c:v>
                </c:pt>
                <c:pt idx="2">
                  <c:v>995.60068109577753</c:v>
                </c:pt>
                <c:pt idx="3">
                  <c:v>932.18116945664701</c:v>
                </c:pt>
                <c:pt idx="4">
                  <c:v>785.34138177214004</c:v>
                </c:pt>
                <c:pt idx="5">
                  <c:v>549.31972693705848</c:v>
                </c:pt>
                <c:pt idx="6">
                  <c:v>301.17016308566872</c:v>
                </c:pt>
                <c:pt idx="7">
                  <c:v>104.30955653716882</c:v>
                </c:pt>
                <c:pt idx="8">
                  <c:v>14.447272320000005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8-494D-A501-D7504B7C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 Aayog - net 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'Power generation mix'!$O$46</c:f>
              <c:strCache>
                <c:ptCount val="1"/>
                <c:pt idx="0">
                  <c:v>Battery and 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mix'!$P$46:$Y$46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621-409A-86B9-D3A6981DAE3E}"/>
            </c:ext>
          </c:extLst>
        </c:ser>
        <c:ser>
          <c:idx val="9"/>
          <c:order val="1"/>
          <c:tx>
            <c:strRef>
              <c:f>'Power generation mix'!$O$49</c:f>
              <c:strCache>
                <c:ptCount val="1"/>
                <c:pt idx="0">
                  <c:v>GH2 as feedstock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mix'!$P$49:$Y$49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621-409A-86B9-D3A6981DAE3E}"/>
            </c:ext>
          </c:extLst>
        </c:ser>
        <c:ser>
          <c:idx val="8"/>
          <c:order val="2"/>
          <c:tx>
            <c:strRef>
              <c:f>'Power generation mix'!$O$47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mix'!$P$47:$Y$47</c:f>
              <c:numCache>
                <c:formatCode>0</c:formatCode>
                <c:ptCount val="10"/>
                <c:pt idx="0">
                  <c:v>0.247547195349795</c:v>
                </c:pt>
                <c:pt idx="1">
                  <c:v>0.198037756279836</c:v>
                </c:pt>
                <c:pt idx="2">
                  <c:v>0.148528317209877</c:v>
                </c:pt>
                <c:pt idx="3">
                  <c:v>9.9018878139917998E-2</c:v>
                </c:pt>
                <c:pt idx="4">
                  <c:v>4.9509439069958999E-2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1-409A-86B9-D3A6981DAE3E}"/>
            </c:ext>
          </c:extLst>
        </c:ser>
        <c:ser>
          <c:idx val="10"/>
          <c:order val="3"/>
          <c:tx>
            <c:strRef>
              <c:f>'Power generation mix'!$O$48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mix'!$P$48:$Y$48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621-409A-86B9-D3A6981DAE3E}"/>
            </c:ext>
          </c:extLst>
        </c:ser>
        <c:ser>
          <c:idx val="6"/>
          <c:order val="4"/>
          <c:tx>
            <c:strRef>
              <c:f>'Power generation mix'!$O$45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mix'!$P$45:$Y$45</c:f>
              <c:numCache>
                <c:formatCode>0</c:formatCode>
                <c:ptCount val="10"/>
                <c:pt idx="0">
                  <c:v>161.99937102865701</c:v>
                </c:pt>
                <c:pt idx="1">
                  <c:v>183.33103771437098</c:v>
                </c:pt>
                <c:pt idx="2">
                  <c:v>231.59142344195701</c:v>
                </c:pt>
                <c:pt idx="3">
                  <c:v>255.93206730925399</c:v>
                </c:pt>
                <c:pt idx="4">
                  <c:v>282.15385359174098</c:v>
                </c:pt>
                <c:pt idx="5">
                  <c:v>300.57520848481698</c:v>
                </c:pt>
                <c:pt idx="6">
                  <c:v>324.34832390515305</c:v>
                </c:pt>
                <c:pt idx="7">
                  <c:v>359.64733789583499</c:v>
                </c:pt>
                <c:pt idx="8">
                  <c:v>395.51566518208199</c:v>
                </c:pt>
                <c:pt idx="9">
                  <c:v>381.11251343117004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1-409A-86B9-D3A6981DAE3E}"/>
            </c:ext>
          </c:extLst>
        </c:ser>
        <c:ser>
          <c:idx val="5"/>
          <c:order val="5"/>
          <c:tx>
            <c:strRef>
              <c:f>'Power generation mix'!$O$44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mix'!$P$44:$Y$44</c:f>
              <c:numCache>
                <c:formatCode>0</c:formatCode>
                <c:ptCount val="10"/>
                <c:pt idx="0">
                  <c:v>16.988862200010498</c:v>
                </c:pt>
                <c:pt idx="1">
                  <c:v>19.2503562299644</c:v>
                </c:pt>
                <c:pt idx="2">
                  <c:v>20.762289997948798</c:v>
                </c:pt>
                <c:pt idx="3">
                  <c:v>22.326581558482101</c:v>
                </c:pt>
                <c:pt idx="4">
                  <c:v>23.945089269838501</c:v>
                </c:pt>
                <c:pt idx="5">
                  <c:v>25.619737449823798</c:v>
                </c:pt>
                <c:pt idx="6">
                  <c:v>27.3157248498845</c:v>
                </c:pt>
                <c:pt idx="7">
                  <c:v>29.071908680398902</c:v>
                </c:pt>
                <c:pt idx="8">
                  <c:v>30.890425519881198</c:v>
                </c:pt>
                <c:pt idx="9">
                  <c:v>32.7734877813715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1-409A-86B9-D3A6981DAE3E}"/>
            </c:ext>
          </c:extLst>
        </c:ser>
        <c:ser>
          <c:idx val="4"/>
          <c:order val="6"/>
          <c:tx>
            <c:strRef>
              <c:f>'Power generation mix'!$O$43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mix'!$P$43:$Y$43</c:f>
              <c:numCache>
                <c:formatCode>0</c:formatCode>
                <c:ptCount val="10"/>
                <c:pt idx="0">
                  <c:v>57.325485860351996</c:v>
                </c:pt>
                <c:pt idx="1">
                  <c:v>154.17612334079999</c:v>
                </c:pt>
                <c:pt idx="2">
                  <c:v>203.78014920398903</c:v>
                </c:pt>
                <c:pt idx="3">
                  <c:v>254.937715586938</c:v>
                </c:pt>
                <c:pt idx="4">
                  <c:v>332.38031159587797</c:v>
                </c:pt>
                <c:pt idx="5">
                  <c:v>411.399476410143</c:v>
                </c:pt>
                <c:pt idx="6">
                  <c:v>483.93275278927098</c:v>
                </c:pt>
                <c:pt idx="7">
                  <c:v>568.01869961963303</c:v>
                </c:pt>
                <c:pt idx="8">
                  <c:v>665.49735779304103</c:v>
                </c:pt>
                <c:pt idx="9">
                  <c:v>778.501839011024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1-409A-86B9-D3A6981DAE3E}"/>
            </c:ext>
          </c:extLst>
        </c:ser>
        <c:ser>
          <c:idx val="3"/>
          <c:order val="7"/>
          <c:tx>
            <c:strRef>
              <c:f>'Power generation mix'!$O$42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mix'!$P$42:$Y$42</c:f>
              <c:numCache>
                <c:formatCode>0</c:formatCode>
                <c:ptCount val="10"/>
                <c:pt idx="0">
                  <c:v>90.841272672960002</c:v>
                </c:pt>
                <c:pt idx="1">
                  <c:v>229.42286781002201</c:v>
                </c:pt>
                <c:pt idx="2">
                  <c:v>499.63880029344904</c:v>
                </c:pt>
                <c:pt idx="3">
                  <c:v>738.87443246944292</c:v>
                </c:pt>
                <c:pt idx="4">
                  <c:v>1091.5760671176199</c:v>
                </c:pt>
                <c:pt idx="5">
                  <c:v>1468.10678062745</c:v>
                </c:pt>
                <c:pt idx="6">
                  <c:v>1882.69621347111</c:v>
                </c:pt>
                <c:pt idx="7">
                  <c:v>2414.0161022092498</c:v>
                </c:pt>
                <c:pt idx="8">
                  <c:v>3095.0290831552702</c:v>
                </c:pt>
                <c:pt idx="9">
                  <c:v>3968.0304922918199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21-409A-86B9-D3A6981DAE3E}"/>
            </c:ext>
          </c:extLst>
        </c:ser>
        <c:ser>
          <c:idx val="2"/>
          <c:order val="8"/>
          <c:tx>
            <c:strRef>
              <c:f>'Power generation mix'!$O$41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mix'!$P$41:$Y$41</c:f>
              <c:numCache>
                <c:formatCode>0</c:formatCode>
                <c:ptCount val="10"/>
                <c:pt idx="0">
                  <c:v>165.85382778988199</c:v>
                </c:pt>
                <c:pt idx="1">
                  <c:v>490.39604303908499</c:v>
                </c:pt>
                <c:pt idx="2">
                  <c:v>1106.4258925392501</c:v>
                </c:pt>
                <c:pt idx="3">
                  <c:v>2065.9901025498298</c:v>
                </c:pt>
                <c:pt idx="4">
                  <c:v>3150.4809168094203</c:v>
                </c:pt>
                <c:pt idx="5">
                  <c:v>4359.3042771221608</c:v>
                </c:pt>
                <c:pt idx="6">
                  <c:v>5434.6762526356697</c:v>
                </c:pt>
                <c:pt idx="7">
                  <c:v>6002.5117238939602</c:v>
                </c:pt>
                <c:pt idx="8">
                  <c:v>6629.4479670862502</c:v>
                </c:pt>
                <c:pt idx="9">
                  <c:v>6775.9554323345201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1-409A-86B9-D3A6981DAE3E}"/>
            </c:ext>
          </c:extLst>
        </c:ser>
        <c:ser>
          <c:idx val="1"/>
          <c:order val="9"/>
          <c:tx>
            <c:strRef>
              <c:f>'Power generation mix'!$O$40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mix'!$P$40:$Y$40</c:f>
              <c:numCache>
                <c:formatCode>0</c:formatCode>
                <c:ptCount val="10"/>
                <c:pt idx="0">
                  <c:v>31.295955036743997</c:v>
                </c:pt>
                <c:pt idx="1">
                  <c:v>34.092609335398897</c:v>
                </c:pt>
                <c:pt idx="2">
                  <c:v>22.354253597674202</c:v>
                </c:pt>
                <c:pt idx="3">
                  <c:v>17.8834028781394</c:v>
                </c:pt>
                <c:pt idx="4">
                  <c:v>13.4125521586045</c:v>
                </c:pt>
                <c:pt idx="5">
                  <c:v>8.9417014390697087</c:v>
                </c:pt>
                <c:pt idx="6">
                  <c:v>4.4708507195348499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1-409A-86B9-D3A6981DAE3E}"/>
            </c:ext>
          </c:extLst>
        </c:ser>
        <c:ser>
          <c:idx val="0"/>
          <c:order val="10"/>
          <c:tx>
            <c:strRef>
              <c:f>'Power generation mix'!$O$39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mix'!$P$39:$Y$39</c:f>
              <c:numCache>
                <c:formatCode>0</c:formatCode>
                <c:ptCount val="10"/>
                <c:pt idx="0">
                  <c:v>1164.7049036522005</c:v>
                </c:pt>
                <c:pt idx="1">
                  <c:v>1422.6109546657428</c:v>
                </c:pt>
                <c:pt idx="2">
                  <c:v>1522.0882753191079</c:v>
                </c:pt>
                <c:pt idx="3">
                  <c:v>1575.472646123038</c:v>
                </c:pt>
                <c:pt idx="4">
                  <c:v>1531.8708837364516</c:v>
                </c:pt>
                <c:pt idx="5">
                  <c:v>1322.7107055797039</c:v>
                </c:pt>
                <c:pt idx="6">
                  <c:v>1026.70831195592</c:v>
                </c:pt>
                <c:pt idx="7">
                  <c:v>904.376772371475</c:v>
                </c:pt>
                <c:pt idx="8">
                  <c:v>416.447691003015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21-409A-86B9-D3A6981D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1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CCDR - net</a:t>
            </a:r>
            <a:r>
              <a:rPr lang="en-US" baseline="0"/>
              <a:t> 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'Power generation mix'!$O$60</c:f>
              <c:strCache>
                <c:ptCount val="1"/>
                <c:pt idx="0">
                  <c:v>Battery and 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mix'!$P$60:$Y$60</c:f>
              <c:numCache>
                <c:formatCode>_-* #,##0_-;\-* #,##0_-;_-* "-"??_-;_-@_-</c:formatCode>
                <c:ptCount val="10"/>
                <c:pt idx="0">
                  <c:v>-0.70079999999999742</c:v>
                </c:pt>
                <c:pt idx="1">
                  <c:v>-3.270399999999988</c:v>
                </c:pt>
                <c:pt idx="2">
                  <c:v>-18.863199999999974</c:v>
                </c:pt>
                <c:pt idx="3">
                  <c:v>-46.469877799889289</c:v>
                </c:pt>
                <c:pt idx="4">
                  <c:v>-83.952087467678894</c:v>
                </c:pt>
                <c:pt idx="5">
                  <c:v>-204.40191611162913</c:v>
                </c:pt>
                <c:pt idx="6">
                  <c:v>-328.52761671806616</c:v>
                </c:pt>
                <c:pt idx="7">
                  <c:v>-320.64956835948419</c:v>
                </c:pt>
                <c:pt idx="8">
                  <c:v>-321.21757347075788</c:v>
                </c:pt>
                <c:pt idx="9">
                  <c:v>-357.00238680934331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D-425D-A9A5-7CE8E69FF475}"/>
            </c:ext>
          </c:extLst>
        </c:ser>
        <c:ser>
          <c:idx val="9"/>
          <c:order val="1"/>
          <c:tx>
            <c:strRef>
              <c:f>'Power generation mix'!$O$63</c:f>
              <c:strCache>
                <c:ptCount val="1"/>
                <c:pt idx="0">
                  <c:v>GH2 as feedstock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mix'!$P$63:$Y$63</c:f>
              <c:numCache>
                <c:formatCode>_-* #,##0_-;\-* #,##0_-;_-* "-"??_-;_-@_-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130</c:v>
                </c:pt>
                <c:pt idx="3">
                  <c:v>309</c:v>
                </c:pt>
                <c:pt idx="4">
                  <c:v>538</c:v>
                </c:pt>
                <c:pt idx="5">
                  <c:v>833</c:v>
                </c:pt>
                <c:pt idx="6">
                  <c:v>1134</c:v>
                </c:pt>
                <c:pt idx="7">
                  <c:v>1443</c:v>
                </c:pt>
                <c:pt idx="8">
                  <c:v>1772</c:v>
                </c:pt>
                <c:pt idx="9">
                  <c:v>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25D-A9A5-7CE8E69FF475}"/>
            </c:ext>
          </c:extLst>
        </c:ser>
        <c:ser>
          <c:idx val="8"/>
          <c:order val="2"/>
          <c:tx>
            <c:strRef>
              <c:f>'Power generation mix'!$O$61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mix'!$P$61:$Y$61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608D-425D-A9A5-7CE8E69FF475}"/>
            </c:ext>
          </c:extLst>
        </c:ser>
        <c:ser>
          <c:idx val="10"/>
          <c:order val="3"/>
          <c:tx>
            <c:strRef>
              <c:f>'Power generation mix'!$O$62</c:f>
              <c:strCache>
                <c:ptCount val="1"/>
                <c:pt idx="0">
                  <c:v>Hydro, pumped+imported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mix'!$P$62:$Y$62</c:f>
              <c:numCache>
                <c:formatCode>_-* #,##0_-;\-* #,##0_-;_-* "-"??_-;_-@_-</c:formatCode>
                <c:ptCount val="10"/>
                <c:pt idx="0">
                  <c:v>3.3523797999999991</c:v>
                </c:pt>
                <c:pt idx="1">
                  <c:v>8.383836999999998</c:v>
                </c:pt>
                <c:pt idx="2">
                  <c:v>24.808005000000001</c:v>
                </c:pt>
                <c:pt idx="3">
                  <c:v>41.439265480000003</c:v>
                </c:pt>
                <c:pt idx="4">
                  <c:v>59.707638190099587</c:v>
                </c:pt>
                <c:pt idx="5">
                  <c:v>70.986449305215757</c:v>
                </c:pt>
                <c:pt idx="6">
                  <c:v>71.841579510099592</c:v>
                </c:pt>
                <c:pt idx="7">
                  <c:v>72.792854160000019</c:v>
                </c:pt>
                <c:pt idx="8">
                  <c:v>72.308784479999986</c:v>
                </c:pt>
                <c:pt idx="9">
                  <c:v>71.395691999999983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D-425D-A9A5-7CE8E69FF475}"/>
            </c:ext>
          </c:extLst>
        </c:ser>
        <c:ser>
          <c:idx val="6"/>
          <c:order val="4"/>
          <c:tx>
            <c:strRef>
              <c:f>'Power generation mix'!$O$59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mix'!$P$59:$Y$59</c:f>
              <c:numCache>
                <c:formatCode>_-* #,##0_-;\-* #,##0_-;_-* "-"??_-;_-@_-</c:formatCode>
                <c:ptCount val="10"/>
                <c:pt idx="0">
                  <c:v>196.61122011481669</c:v>
                </c:pt>
                <c:pt idx="1">
                  <c:v>228.06378276609485</c:v>
                </c:pt>
                <c:pt idx="2">
                  <c:v>238.63906612358113</c:v>
                </c:pt>
                <c:pt idx="3">
                  <c:v>248.2803822226943</c:v>
                </c:pt>
                <c:pt idx="4">
                  <c:v>278.50533978239389</c:v>
                </c:pt>
                <c:pt idx="5">
                  <c:v>315.1788698610967</c:v>
                </c:pt>
                <c:pt idx="6">
                  <c:v>348.98279664725624</c:v>
                </c:pt>
                <c:pt idx="7">
                  <c:v>394.786723433416</c:v>
                </c:pt>
                <c:pt idx="8">
                  <c:v>445.73388727903421</c:v>
                </c:pt>
                <c:pt idx="9">
                  <c:v>465.35094936647027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D-425D-A9A5-7CE8E69FF475}"/>
            </c:ext>
          </c:extLst>
        </c:ser>
        <c:ser>
          <c:idx val="5"/>
          <c:order val="5"/>
          <c:tx>
            <c:strRef>
              <c:f>'Power generation mix'!$O$58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mix'!$P$58:$Y$58</c:f>
              <c:numCache>
                <c:formatCode>_-* #,##0_-;\-* #,##0_-;_-* "-"??_-;_-@_-</c:formatCode>
                <c:ptCount val="10"/>
                <c:pt idx="0">
                  <c:v>32.116119453220342</c:v>
                </c:pt>
                <c:pt idx="1">
                  <c:v>37.319651064940182</c:v>
                </c:pt>
                <c:pt idx="2">
                  <c:v>41.290523028587714</c:v>
                </c:pt>
                <c:pt idx="3">
                  <c:v>46.090478149480347</c:v>
                </c:pt>
                <c:pt idx="4">
                  <c:v>51.544972605040151</c:v>
                </c:pt>
                <c:pt idx="5">
                  <c:v>56.999467060599954</c:v>
                </c:pt>
                <c:pt idx="6">
                  <c:v>62.453961516159751</c:v>
                </c:pt>
                <c:pt idx="7">
                  <c:v>67.908455971719562</c:v>
                </c:pt>
                <c:pt idx="8">
                  <c:v>72.773865026078909</c:v>
                </c:pt>
                <c:pt idx="9">
                  <c:v>76.362922377837251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D-425D-A9A5-7CE8E69FF475}"/>
            </c:ext>
          </c:extLst>
        </c:ser>
        <c:ser>
          <c:idx val="4"/>
          <c:order val="6"/>
          <c:tx>
            <c:strRef>
              <c:f>'Power generation mix'!$O$57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mix'!$P$57:$Y$57</c:f>
              <c:numCache>
                <c:formatCode>_-* #,##0_-;\-* #,##0_-;_-* "-"??_-;_-@_-</c:formatCode>
                <c:ptCount val="10"/>
                <c:pt idx="0">
                  <c:v>87.625329431234519</c:v>
                </c:pt>
                <c:pt idx="1">
                  <c:v>134.22202822957905</c:v>
                </c:pt>
                <c:pt idx="2">
                  <c:v>183.72298528481522</c:v>
                </c:pt>
                <c:pt idx="3">
                  <c:v>247.9606107393268</c:v>
                </c:pt>
                <c:pt idx="4">
                  <c:v>326.55503635152093</c:v>
                </c:pt>
                <c:pt idx="5">
                  <c:v>406.4060679725568</c:v>
                </c:pt>
                <c:pt idx="6">
                  <c:v>496.99091775151925</c:v>
                </c:pt>
                <c:pt idx="7">
                  <c:v>577.57576753048181</c:v>
                </c:pt>
                <c:pt idx="8">
                  <c:v>657.31152717682221</c:v>
                </c:pt>
                <c:pt idx="9">
                  <c:v>692.17940699999235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D-425D-A9A5-7CE8E69FF475}"/>
            </c:ext>
          </c:extLst>
        </c:ser>
        <c:ser>
          <c:idx val="3"/>
          <c:order val="7"/>
          <c:tx>
            <c:strRef>
              <c:f>'Power generation mix'!$O$56</c:f>
              <c:strCache>
                <c:ptCount val="1"/>
                <c:pt idx="0">
                  <c:v>Wind (onshore+offshore), including for GH2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mix'!$P$56:$Y$56</c:f>
              <c:numCache>
                <c:formatCode>_-* #,##0_-;\-* #,##0_-;_-* "-"??_-;_-@_-</c:formatCode>
                <c:ptCount val="10"/>
                <c:pt idx="0">
                  <c:v>226.20775199852687</c:v>
                </c:pt>
                <c:pt idx="1">
                  <c:v>387.49035262050586</c:v>
                </c:pt>
                <c:pt idx="2">
                  <c:v>548.1585251092572</c:v>
                </c:pt>
                <c:pt idx="3">
                  <c:v>766.63567024272925</c:v>
                </c:pt>
                <c:pt idx="4">
                  <c:v>1112.4046022297121</c:v>
                </c:pt>
                <c:pt idx="5">
                  <c:v>1537.3442483788017</c:v>
                </c:pt>
                <c:pt idx="6">
                  <c:v>1864.5508211996814</c:v>
                </c:pt>
                <c:pt idx="7">
                  <c:v>2112.7130738699279</c:v>
                </c:pt>
                <c:pt idx="8">
                  <c:v>2276.6401403854265</c:v>
                </c:pt>
                <c:pt idx="9">
                  <c:v>2378.8405705940704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8D-425D-A9A5-7CE8E69FF475}"/>
            </c:ext>
          </c:extLst>
        </c:ser>
        <c:ser>
          <c:idx val="2"/>
          <c:order val="8"/>
          <c:tx>
            <c:strRef>
              <c:f>'Power generation mix'!$O$55</c:f>
              <c:strCache>
                <c:ptCount val="1"/>
                <c:pt idx="0">
                  <c:v>Solar, including for GH2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mix'!$P$55:$Y$55</c:f>
              <c:numCache>
                <c:formatCode>_-* #,##0_-;\-* #,##0_-;_-* "-"??_-;_-@_-</c:formatCode>
                <c:ptCount val="10"/>
                <c:pt idx="0">
                  <c:v>241.77319275619112</c:v>
                </c:pt>
                <c:pt idx="1">
                  <c:v>450.91219294945824</c:v>
                </c:pt>
                <c:pt idx="2">
                  <c:v>736.61929309562311</c:v>
                </c:pt>
                <c:pt idx="3">
                  <c:v>1077.8243187310311</c:v>
                </c:pt>
                <c:pt idx="4">
                  <c:v>1470.233851750341</c:v>
                </c:pt>
                <c:pt idx="5">
                  <c:v>1981.6174074458156</c:v>
                </c:pt>
                <c:pt idx="6">
                  <c:v>2440.4762877634298</c:v>
                </c:pt>
                <c:pt idx="7">
                  <c:v>2646.8658399520546</c:v>
                </c:pt>
                <c:pt idx="8">
                  <c:v>2771.4615637809625</c:v>
                </c:pt>
                <c:pt idx="9">
                  <c:v>2958.9867256952889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8D-425D-A9A5-7CE8E69FF475}"/>
            </c:ext>
          </c:extLst>
        </c:ser>
        <c:ser>
          <c:idx val="1"/>
          <c:order val="9"/>
          <c:tx>
            <c:strRef>
              <c:f>'Power generation mix'!$O$54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mix'!$P$54:$Y$54</c:f>
              <c:numCache>
                <c:formatCode>_-* #,##0_-;\-* #,##0_-;_-* "-"??_-;_-@_-</c:formatCode>
                <c:ptCount val="10"/>
                <c:pt idx="0">
                  <c:v>26.609842160623245</c:v>
                </c:pt>
                <c:pt idx="1">
                  <c:v>21.556693942528664</c:v>
                </c:pt>
                <c:pt idx="2">
                  <c:v>22.056774605292649</c:v>
                </c:pt>
                <c:pt idx="3">
                  <c:v>22.261954489194313</c:v>
                </c:pt>
                <c:pt idx="4">
                  <c:v>24.379768685092372</c:v>
                </c:pt>
                <c:pt idx="5">
                  <c:v>30.944266938285786</c:v>
                </c:pt>
                <c:pt idx="6">
                  <c:v>41.589449593410819</c:v>
                </c:pt>
                <c:pt idx="7">
                  <c:v>47.779446877134497</c:v>
                </c:pt>
                <c:pt idx="8">
                  <c:v>50.248716902465141</c:v>
                </c:pt>
                <c:pt idx="9">
                  <c:v>50.488985554457528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8D-425D-A9A5-7CE8E69FF475}"/>
            </c:ext>
          </c:extLst>
        </c:ser>
        <c:ser>
          <c:idx val="0"/>
          <c:order val="10"/>
          <c:tx>
            <c:strRef>
              <c:f>'Power generation mix'!$O$53</c:f>
              <c:strCache>
                <c:ptCount val="1"/>
                <c:pt idx="0">
                  <c:v>Coal + lignite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generation mix'!$P$2:$Y$2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'Power generation mix'!$P$53:$Y$53</c:f>
              <c:numCache>
                <c:formatCode>_-* #,##0_-;\-* #,##0_-;_-* "-"??_-;_-@_-</c:formatCode>
                <c:ptCount val="10"/>
                <c:pt idx="0">
                  <c:v>1026.461264557724</c:v>
                </c:pt>
                <c:pt idx="1">
                  <c:v>1023.4854002336212</c:v>
                </c:pt>
                <c:pt idx="2">
                  <c:v>995.60068109577753</c:v>
                </c:pt>
                <c:pt idx="3">
                  <c:v>932.18116945664701</c:v>
                </c:pt>
                <c:pt idx="4">
                  <c:v>785.34138177214004</c:v>
                </c:pt>
                <c:pt idx="5">
                  <c:v>549.31972693705848</c:v>
                </c:pt>
                <c:pt idx="6">
                  <c:v>301.17016308566872</c:v>
                </c:pt>
                <c:pt idx="7">
                  <c:v>104.30955653716882</c:v>
                </c:pt>
                <c:pt idx="8">
                  <c:v>14.447272320000005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8D-425D-A9A5-7CE8E69F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89936"/>
        <c:axId val="435603376"/>
      </c:barChart>
      <c:catAx>
        <c:axId val="435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376"/>
        <c:crosses val="autoZero"/>
        <c:auto val="1"/>
        <c:lblAlgn val="ctr"/>
        <c:lblOffset val="100"/>
        <c:noMultiLvlLbl val="0"/>
      </c:catAx>
      <c:valAx>
        <c:axId val="435603376"/>
        <c:scaling>
          <c:orientation val="minMax"/>
          <c:max val="1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74890638671"/>
          <c:y val="0.13556845470652046"/>
          <c:w val="0.31007458442694663"/>
          <c:h val="0.8429601834121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</a:t>
            </a:r>
            <a:r>
              <a:rPr lang="en-US" baseline="0"/>
              <a:t> Aayog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Emissions!$N$3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Emissions!$O$2:$X$2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Emissions!$O$3:$X$3</c:f>
              <c:numCache>
                <c:formatCode>_-* #,##0_-;\-* #,##0_-;_-* "-"??_-;_-@_-</c:formatCode>
                <c:ptCount val="10"/>
                <c:pt idx="0">
                  <c:v>486.23416361004104</c:v>
                </c:pt>
                <c:pt idx="1">
                  <c:v>532.78706273947887</c:v>
                </c:pt>
                <c:pt idx="2">
                  <c:v>578.85764132409463</c:v>
                </c:pt>
                <c:pt idx="3">
                  <c:v>626.68153327350103</c:v>
                </c:pt>
                <c:pt idx="4">
                  <c:v>672.53479692640781</c:v>
                </c:pt>
                <c:pt idx="5">
                  <c:v>718.87239288171088</c:v>
                </c:pt>
                <c:pt idx="6">
                  <c:v>756.94816220439748</c:v>
                </c:pt>
                <c:pt idx="7">
                  <c:v>786.9044677330279</c:v>
                </c:pt>
                <c:pt idx="8">
                  <c:v>816.86818941588854</c:v>
                </c:pt>
                <c:pt idx="9">
                  <c:v>839.58554666113332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4D7D-A6F3-C21CF2D2CABD}"/>
            </c:ext>
          </c:extLst>
        </c:ser>
        <c:ser>
          <c:idx val="1"/>
          <c:order val="1"/>
          <c:tx>
            <c:strRef>
              <c:f>Emissions!$N$4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Emissions!$O$2:$X$2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Emissions!$O$4:$X$4</c:f>
              <c:numCache>
                <c:formatCode>_-* #,##0_-;\-* #,##0_-;_-* "-"??_-;_-@_-</c:formatCode>
                <c:ptCount val="10"/>
                <c:pt idx="0">
                  <c:v>1288.8216158053583</c:v>
                </c:pt>
                <c:pt idx="1">
                  <c:v>1701.5190953357437</c:v>
                </c:pt>
                <c:pt idx="2">
                  <c:v>1891.9129222938627</c:v>
                </c:pt>
                <c:pt idx="3">
                  <c:v>2223.5406496385745</c:v>
                </c:pt>
                <c:pt idx="4">
                  <c:v>2284.7473910161834</c:v>
                </c:pt>
                <c:pt idx="5">
                  <c:v>2370.400814114807</c:v>
                </c:pt>
                <c:pt idx="6">
                  <c:v>2264.3459771750277</c:v>
                </c:pt>
                <c:pt idx="7">
                  <c:v>2234.6464643696177</c:v>
                </c:pt>
                <c:pt idx="8">
                  <c:v>2132.1087972784189</c:v>
                </c:pt>
                <c:pt idx="9">
                  <c:v>1703.0330740638117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C-4D7D-A6F3-C21CF2D2CABD}"/>
            </c:ext>
          </c:extLst>
        </c:ser>
        <c:ser>
          <c:idx val="2"/>
          <c:order val="2"/>
          <c:tx>
            <c:strRef>
              <c:f>Emissions!$N$5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Emissions!$O$2:$X$2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Emissions!$O$5:$X$5</c:f>
              <c:numCache>
                <c:formatCode>_-* #,##0_-;\-* #,##0_-;_-* "-"??_-;_-@_-</c:formatCode>
                <c:ptCount val="10"/>
                <c:pt idx="0">
                  <c:v>464.57812473573625</c:v>
                </c:pt>
                <c:pt idx="1">
                  <c:v>540.7699995572093</c:v>
                </c:pt>
                <c:pt idx="2">
                  <c:v>639.05649280071475</c:v>
                </c:pt>
                <c:pt idx="3">
                  <c:v>726.39282206683265</c:v>
                </c:pt>
                <c:pt idx="4">
                  <c:v>764.47046997067775</c:v>
                </c:pt>
                <c:pt idx="5">
                  <c:v>786.38038144387269</c:v>
                </c:pt>
                <c:pt idx="6">
                  <c:v>767.88202790154082</c:v>
                </c:pt>
                <c:pt idx="7">
                  <c:v>725.95859771784671</c:v>
                </c:pt>
                <c:pt idx="8">
                  <c:v>668.65912244301444</c:v>
                </c:pt>
                <c:pt idx="9">
                  <c:v>642.01528756385301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C-4D7D-A6F3-C21CF2D2CABD}"/>
            </c:ext>
          </c:extLst>
        </c:ser>
        <c:ser>
          <c:idx val="3"/>
          <c:order val="3"/>
          <c:tx>
            <c:strRef>
              <c:f>Emissions!$N$6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Emissions!$O$2:$X$2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Emissions!$O$6:$X$6</c:f>
              <c:numCache>
                <c:formatCode>_-* #,##0_-;\-* #,##0_-;_-* "-"??_-;_-@_-</c:formatCode>
                <c:ptCount val="10"/>
                <c:pt idx="0">
                  <c:v>86.762004026639147</c:v>
                </c:pt>
                <c:pt idx="1">
                  <c:v>94.157969760851429</c:v>
                </c:pt>
                <c:pt idx="2">
                  <c:v>95.612926241207902</c:v>
                </c:pt>
                <c:pt idx="3">
                  <c:v>88.597285935948008</c:v>
                </c:pt>
                <c:pt idx="4">
                  <c:v>85.368686293176438</c:v>
                </c:pt>
                <c:pt idx="5">
                  <c:v>90.984269760262862</c:v>
                </c:pt>
                <c:pt idx="6">
                  <c:v>85.304265507552202</c:v>
                </c:pt>
                <c:pt idx="7">
                  <c:v>94.579913548937526</c:v>
                </c:pt>
                <c:pt idx="8">
                  <c:v>87.760861501437475</c:v>
                </c:pt>
                <c:pt idx="9">
                  <c:v>82.017766680647213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C-4D7D-A6F3-C21CF2D2CABD}"/>
            </c:ext>
          </c:extLst>
        </c:ser>
        <c:ser>
          <c:idx val="4"/>
          <c:order val="4"/>
          <c:tx>
            <c:strRef>
              <c:f>Emissions!$N$7</c:f>
              <c:strCache>
                <c:ptCount val="1"/>
                <c:pt idx="0">
                  <c:v>Industry, including CCUS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Emissions!$O$2:$X$2</c:f>
              <c:numCache>
                <c:formatCode>General</c:formatCode>
                <c:ptCount val="10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</c:numCache>
            </c:numRef>
          </c:cat>
          <c:val>
            <c:numRef>
              <c:f>Emissions!$O$7:$X$7</c:f>
              <c:numCache>
                <c:formatCode>_-* #,##0_-;\-* #,##0_-;_-* "-"??_-;_-@_-</c:formatCode>
                <c:ptCount val="10"/>
                <c:pt idx="0">
                  <c:v>1464.5123331149928</c:v>
                </c:pt>
                <c:pt idx="1">
                  <c:v>1776.0260933325994</c:v>
                </c:pt>
                <c:pt idx="2">
                  <c:v>2103.9434346295097</c:v>
                </c:pt>
                <c:pt idx="3">
                  <c:v>2368.2759453502204</c:v>
                </c:pt>
                <c:pt idx="4">
                  <c:v>2606.2430374970932</c:v>
                </c:pt>
                <c:pt idx="5">
                  <c:v>2732.0806636365205</c:v>
                </c:pt>
                <c:pt idx="6">
                  <c:v>2718.5305571615327</c:v>
                </c:pt>
                <c:pt idx="7">
                  <c:v>2614.0590174604399</c:v>
                </c:pt>
                <c:pt idx="8">
                  <c:v>2507.9596173295927</c:v>
                </c:pt>
                <c:pt idx="9">
                  <c:v>2424.0020962132271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AC-4D7D-A6F3-C21CF2D2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289696"/>
        <c:axId val="556296416"/>
      </c:barChart>
      <c:catAx>
        <c:axId val="5562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6416"/>
        <c:crosses val="autoZero"/>
        <c:auto val="1"/>
        <c:lblAlgn val="ctr"/>
        <c:lblOffset val="100"/>
        <c:noMultiLvlLbl val="0"/>
      </c:catAx>
      <c:valAx>
        <c:axId val="556296416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</xdr:row>
      <xdr:rowOff>64770</xdr:rowOff>
    </xdr:from>
    <xdr:to>
      <xdr:col>18</xdr:col>
      <xdr:colOff>464820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01B50-ABA9-50E3-AF7D-3AD856F35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</xdr:colOff>
      <xdr:row>3</xdr:row>
      <xdr:rowOff>68580</xdr:rowOff>
    </xdr:from>
    <xdr:to>
      <xdr:col>27</xdr:col>
      <xdr:colOff>38100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2FD3C-4E5D-4B9C-B161-3E68495E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274320</xdr:colOff>
      <xdr:row>33</xdr:row>
      <xdr:rowOff>91440</xdr:rowOff>
    </xdr:from>
    <xdr:to>
      <xdr:col>18</xdr:col>
      <xdr:colOff>205740</xdr:colOff>
      <xdr:row>52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643A8-2EB6-4541-A631-7C3C0ACC9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33</xdr:row>
      <xdr:rowOff>110490</xdr:rowOff>
    </xdr:from>
    <xdr:to>
      <xdr:col>26</xdr:col>
      <xdr:colOff>411480</xdr:colOff>
      <xdr:row>52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BA9C4-98EE-4C96-9845-6B950DA41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148590</xdr:rowOff>
    </xdr:from>
    <xdr:to>
      <xdr:col>18</xdr:col>
      <xdr:colOff>541020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479F0-8904-4C3F-9BD1-12794C902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99060</xdr:colOff>
      <xdr:row>3</xdr:row>
      <xdr:rowOff>137160</xdr:rowOff>
    </xdr:from>
    <xdr:to>
      <xdr:col>27</xdr:col>
      <xdr:colOff>91440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3DB08-574C-4E22-AE37-22DB9F92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38</xdr:row>
      <xdr:rowOff>114300</xdr:rowOff>
    </xdr:from>
    <xdr:to>
      <xdr:col>19</xdr:col>
      <xdr:colOff>137160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960B3-004C-45FA-9A7F-E88F8922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38</xdr:row>
      <xdr:rowOff>171450</xdr:rowOff>
    </xdr:from>
    <xdr:to>
      <xdr:col>28</xdr:col>
      <xdr:colOff>15240</xdr:colOff>
      <xdr:row>58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56088-8917-4CF7-B163-F89217E7E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19050</xdr:rowOff>
    </xdr:from>
    <xdr:to>
      <xdr:col>18</xdr:col>
      <xdr:colOff>167640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46648-4406-4288-EEF7-547FFBE3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</xdr:row>
      <xdr:rowOff>19050</xdr:rowOff>
    </xdr:from>
    <xdr:to>
      <xdr:col>25</xdr:col>
      <xdr:colOff>579120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B2BE1-5850-7C6A-0E42-EE76AD13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472440</xdr:colOff>
      <xdr:row>29</xdr:row>
      <xdr:rowOff>110490</xdr:rowOff>
    </xdr:from>
    <xdr:to>
      <xdr:col>16</xdr:col>
      <xdr:colOff>579120</xdr:colOff>
      <xdr:row>44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9FFDF-0AC9-F5C3-ABB4-DA9A09C1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</xdr:colOff>
      <xdr:row>29</xdr:row>
      <xdr:rowOff>87630</xdr:rowOff>
    </xdr:from>
    <xdr:to>
      <xdr:col>24</xdr:col>
      <xdr:colOff>335280</xdr:colOff>
      <xdr:row>44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30B0D8-5371-AEB5-B353-52D444F2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22</xdr:row>
      <xdr:rowOff>133350</xdr:rowOff>
    </xdr:from>
    <xdr:to>
      <xdr:col>16</xdr:col>
      <xdr:colOff>53340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4A21D-8E14-F11F-CEF0-2A99BABF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541020</xdr:colOff>
      <xdr:row>22</xdr:row>
      <xdr:rowOff>156210</xdr:rowOff>
    </xdr:from>
    <xdr:to>
      <xdr:col>23</xdr:col>
      <xdr:colOff>190500</xdr:colOff>
      <xdr:row>37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83EAF-D065-4564-263C-AAF13A788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205740</xdr:colOff>
      <xdr:row>22</xdr:row>
      <xdr:rowOff>156210</xdr:rowOff>
    </xdr:from>
    <xdr:to>
      <xdr:col>8</xdr:col>
      <xdr:colOff>510540</xdr:colOff>
      <xdr:row>37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B2CCD-B5B1-A420-11B4-85445D4F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510540</xdr:colOff>
      <xdr:row>39</xdr:row>
      <xdr:rowOff>0</xdr:rowOff>
    </xdr:from>
    <xdr:to>
      <xdr:col>15</xdr:col>
      <xdr:colOff>457200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E74542-AC04-4AF1-B32C-7905EE81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335280</xdr:colOff>
      <xdr:row>39</xdr:row>
      <xdr:rowOff>22860</xdr:rowOff>
    </xdr:from>
    <xdr:to>
      <xdr:col>22</xdr:col>
      <xdr:colOff>594360</xdr:colOff>
      <xdr:row>54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BE1447-A9FE-4945-BE4B-0703A8458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22860</xdr:rowOff>
    </xdr:from>
    <xdr:to>
      <xdr:col>8</xdr:col>
      <xdr:colOff>304800</xdr:colOff>
      <xdr:row>54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C39DA7-BD8C-4662-ACBD-1DC3C207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DB21-FC9F-4BCE-A3CD-14A940DC7C0B}">
  <dimension ref="A1:Y70"/>
  <sheetViews>
    <sheetView topLeftCell="A28" workbookViewId="0">
      <selection activeCell="A51" sqref="A51"/>
    </sheetView>
  </sheetViews>
  <sheetFormatPr defaultRowHeight="14.45"/>
  <cols>
    <col min="15" max="15" width="36.42578125" customWidth="1"/>
  </cols>
  <sheetData>
    <row r="1" spans="1:25">
      <c r="A1" s="8" t="s">
        <v>0</v>
      </c>
      <c r="O1" s="8" t="s">
        <v>0</v>
      </c>
    </row>
    <row r="2" spans="1:25">
      <c r="B2">
        <v>2022</v>
      </c>
      <c r="C2">
        <v>2025</v>
      </c>
      <c r="D2">
        <v>2030</v>
      </c>
      <c r="E2">
        <v>2035</v>
      </c>
      <c r="F2">
        <v>2040</v>
      </c>
      <c r="G2">
        <v>2045</v>
      </c>
      <c r="H2">
        <v>2050</v>
      </c>
      <c r="I2">
        <v>2055</v>
      </c>
      <c r="J2">
        <v>2060</v>
      </c>
      <c r="K2">
        <v>2065</v>
      </c>
      <c r="L2">
        <v>2070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  <c r="V2">
        <v>2055</v>
      </c>
      <c r="W2">
        <v>2060</v>
      </c>
      <c r="X2">
        <v>2065</v>
      </c>
      <c r="Y2">
        <v>2070</v>
      </c>
    </row>
    <row r="3" spans="1:25">
      <c r="A3" s="1" t="s">
        <v>1</v>
      </c>
      <c r="O3" t="s">
        <v>2</v>
      </c>
      <c r="P3" s="16">
        <f>C5+C9</f>
        <v>235.15</v>
      </c>
      <c r="Q3" s="16">
        <f t="shared" ref="Q3:Y3" si="0">D5+D9</f>
        <v>288.328140834762</v>
      </c>
      <c r="R3" s="16">
        <f t="shared" si="0"/>
        <v>324.80728681224997</v>
      </c>
      <c r="S3" s="16">
        <f t="shared" si="0"/>
        <v>390.55347209711101</v>
      </c>
      <c r="T3" s="16">
        <f t="shared" si="0"/>
        <v>399.00982504879101</v>
      </c>
      <c r="U3" s="16">
        <f t="shared" si="0"/>
        <v>408.64544400555701</v>
      </c>
      <c r="V3" s="16">
        <f t="shared" si="0"/>
        <v>378.12473250173798</v>
      </c>
      <c r="W3" s="16">
        <f t="shared" si="0"/>
        <v>362.68113089018601</v>
      </c>
      <c r="X3" s="16">
        <f t="shared" si="0"/>
        <v>342.18087720053097</v>
      </c>
      <c r="Y3" s="16">
        <f t="shared" si="0"/>
        <v>275.00000000000102</v>
      </c>
    </row>
    <row r="4" spans="1:25">
      <c r="A4" s="2" t="s">
        <v>3</v>
      </c>
      <c r="B4" s="3">
        <v>10.682359999999999</v>
      </c>
      <c r="C4" s="3">
        <v>10.940799999999999</v>
      </c>
      <c r="D4" s="3">
        <v>12.329126650472199</v>
      </c>
      <c r="E4" s="3">
        <v>13.2667297924202</v>
      </c>
      <c r="F4" s="3">
        <v>14.2376116971265</v>
      </c>
      <c r="G4" s="3">
        <v>15.242953542427401</v>
      </c>
      <c r="H4" s="3">
        <v>16.2839784302267</v>
      </c>
      <c r="I4" s="3">
        <v>17.361952874524299</v>
      </c>
      <c r="J4" s="3">
        <v>18.4781883422615</v>
      </c>
      <c r="K4" s="3">
        <v>19.6340428488556</v>
      </c>
      <c r="L4" s="3">
        <v>20.8309226103651</v>
      </c>
      <c r="O4" t="s">
        <v>4</v>
      </c>
      <c r="P4" s="16">
        <f>C7</f>
        <v>25.038209999999999</v>
      </c>
      <c r="Q4" s="16">
        <f t="shared" ref="Q4:Y4" si="1">D7</f>
        <v>21.4613228571429</v>
      </c>
      <c r="R4" s="16">
        <f t="shared" si="1"/>
        <v>17.884435714285701</v>
      </c>
      <c r="S4" s="16">
        <f t="shared" si="1"/>
        <v>14.307548571428599</v>
      </c>
      <c r="T4" s="16">
        <f t="shared" si="1"/>
        <v>10.7306614285714</v>
      </c>
      <c r="U4" s="16">
        <f t="shared" si="1"/>
        <v>7.1537742857142801</v>
      </c>
      <c r="V4" s="16">
        <f t="shared" si="1"/>
        <v>3.57688714285714</v>
      </c>
      <c r="W4" s="16">
        <f t="shared" si="1"/>
        <v>0</v>
      </c>
      <c r="X4" s="16">
        <f t="shared" si="1"/>
        <v>0</v>
      </c>
      <c r="Y4" s="16">
        <f t="shared" si="1"/>
        <v>0</v>
      </c>
    </row>
    <row r="5" spans="1:25">
      <c r="A5" s="2" t="s">
        <v>5</v>
      </c>
      <c r="B5" s="3">
        <v>204.0795</v>
      </c>
      <c r="C5" s="3">
        <v>230</v>
      </c>
      <c r="D5" s="3">
        <v>283.50314083476201</v>
      </c>
      <c r="E5" s="3">
        <v>320.90228681225</v>
      </c>
      <c r="F5" s="3">
        <v>387.49347209711101</v>
      </c>
      <c r="G5" s="3">
        <v>397.50982504879101</v>
      </c>
      <c r="H5" s="3">
        <v>408.14544400555701</v>
      </c>
      <c r="I5" s="3">
        <v>378.12473250173798</v>
      </c>
      <c r="J5" s="3">
        <v>362.68113089018601</v>
      </c>
      <c r="K5" s="3">
        <v>342.18087720053097</v>
      </c>
      <c r="L5" s="3">
        <v>275.00000000000102</v>
      </c>
      <c r="O5" t="s">
        <v>6</v>
      </c>
      <c r="P5" s="16">
        <f>C11</f>
        <v>110</v>
      </c>
      <c r="Q5" s="16">
        <f t="shared" ref="Q5:Y5" si="2">D11</f>
        <v>266.82443747081197</v>
      </c>
      <c r="R5" s="16">
        <f t="shared" si="2"/>
        <v>471.23582825120297</v>
      </c>
      <c r="S5" s="16">
        <f t="shared" si="2"/>
        <v>759.93001375684605</v>
      </c>
      <c r="T5" s="16">
        <f t="shared" si="2"/>
        <v>1017.9577815953299</v>
      </c>
      <c r="U5" s="16">
        <f t="shared" si="2"/>
        <v>1363.25714024783</v>
      </c>
      <c r="V5" s="16">
        <f t="shared" si="2"/>
        <v>1740.89995304478</v>
      </c>
      <c r="W5" s="16">
        <f t="shared" si="2"/>
        <v>2019.1801815148899</v>
      </c>
      <c r="X5" s="16">
        <f t="shared" si="2"/>
        <v>2285.5170406719399</v>
      </c>
      <c r="Y5" s="16">
        <f t="shared" si="2"/>
        <v>2524.3954899923601</v>
      </c>
    </row>
    <row r="6" spans="1:25">
      <c r="A6" s="2" t="s">
        <v>7</v>
      </c>
      <c r="B6" s="3">
        <v>0.50900000000000001</v>
      </c>
      <c r="C6" s="3">
        <v>0.58919999999999995</v>
      </c>
      <c r="D6" s="3">
        <v>0.47136</v>
      </c>
      <c r="E6" s="3">
        <v>0.35352</v>
      </c>
      <c r="F6" s="3">
        <v>0.23568</v>
      </c>
      <c r="G6" s="3">
        <v>0.11784</v>
      </c>
      <c r="H6" s="3"/>
      <c r="I6" s="3"/>
      <c r="J6" s="3"/>
      <c r="K6" s="3"/>
      <c r="L6" s="3"/>
      <c r="O6" t="s">
        <v>8</v>
      </c>
      <c r="P6" s="16">
        <f>C12</f>
        <v>50</v>
      </c>
      <c r="Q6" s="16">
        <f t="shared" ref="Q6:Y6" si="3">D12</f>
        <v>81.525500000000093</v>
      </c>
      <c r="R6" s="16">
        <f t="shared" si="3"/>
        <v>126.4370872352</v>
      </c>
      <c r="S6" s="16">
        <f t="shared" si="3"/>
        <v>186.77756222349001</v>
      </c>
      <c r="T6" s="16">
        <f t="shared" si="3"/>
        <v>239.38075895453699</v>
      </c>
      <c r="U6" s="16">
        <f t="shared" si="3"/>
        <v>292.24329516075301</v>
      </c>
      <c r="V6" s="16">
        <f t="shared" si="3"/>
        <v>339.79007546786301</v>
      </c>
      <c r="W6" s="16">
        <f t="shared" si="3"/>
        <v>394.90982519433402</v>
      </c>
      <c r="X6" s="16">
        <f t="shared" si="3"/>
        <v>458.80872203413702</v>
      </c>
      <c r="Y6" s="16">
        <f t="shared" si="3"/>
        <v>532.88505651688899</v>
      </c>
    </row>
    <row r="7" spans="1:25">
      <c r="A7" s="2" t="s">
        <v>4</v>
      </c>
      <c r="B7" s="3">
        <v>24.899509999999999</v>
      </c>
      <c r="C7" s="3">
        <v>25.038209999999999</v>
      </c>
      <c r="D7" s="3">
        <v>21.4613228571429</v>
      </c>
      <c r="E7" s="3">
        <v>17.884435714285701</v>
      </c>
      <c r="F7" s="3">
        <v>14.307548571428599</v>
      </c>
      <c r="G7" s="3">
        <v>10.7306614285714</v>
      </c>
      <c r="H7" s="3">
        <v>7.1537742857142801</v>
      </c>
      <c r="I7" s="3">
        <v>3.57688714285714</v>
      </c>
      <c r="J7" s="3"/>
      <c r="K7" s="3"/>
      <c r="L7" s="3"/>
      <c r="O7" t="s">
        <v>9</v>
      </c>
      <c r="P7" s="16">
        <f>C10</f>
        <v>8.18</v>
      </c>
      <c r="Q7" s="16">
        <f t="shared" ref="Q7:Y7" si="4">D10</f>
        <v>20</v>
      </c>
      <c r="R7" s="16">
        <f t="shared" si="4"/>
        <v>25.333058048000002</v>
      </c>
      <c r="S7" s="16">
        <f t="shared" si="4"/>
        <v>30.367957417783401</v>
      </c>
      <c r="T7" s="16">
        <f t="shared" si="4"/>
        <v>36.204785723882601</v>
      </c>
      <c r="U7" s="16">
        <f t="shared" si="4"/>
        <v>42.971269455283803</v>
      </c>
      <c r="V7" s="16">
        <f t="shared" si="4"/>
        <v>50.815478619270102</v>
      </c>
      <c r="W7" s="16">
        <f t="shared" si="4"/>
        <v>59.909066936465798</v>
      </c>
      <c r="X7" s="16">
        <f t="shared" si="4"/>
        <v>70.451028114948102</v>
      </c>
      <c r="Y7" s="16">
        <f t="shared" si="4"/>
        <v>82.672050401439705</v>
      </c>
    </row>
    <row r="8" spans="1:25">
      <c r="A8" s="2" t="s">
        <v>10</v>
      </c>
      <c r="B8" s="3">
        <v>51.57</v>
      </c>
      <c r="C8" s="3">
        <v>51.931170000000002</v>
      </c>
      <c r="D8" s="3">
        <v>70.495619968693802</v>
      </c>
      <c r="E8" s="3">
        <v>75.828096350410803</v>
      </c>
      <c r="F8" s="3">
        <v>81.488292780410504</v>
      </c>
      <c r="G8" s="3">
        <v>87.496350075521207</v>
      </c>
      <c r="H8" s="3">
        <v>93.873646854484093</v>
      </c>
      <c r="I8" s="3">
        <v>100.64287561002</v>
      </c>
      <c r="J8" s="3">
        <v>107.828123456086</v>
      </c>
      <c r="K8" s="3">
        <v>115.454957837653</v>
      </c>
      <c r="L8" s="3">
        <v>123.550517507968</v>
      </c>
      <c r="O8" t="s">
        <v>3</v>
      </c>
      <c r="P8" s="16">
        <f>C4</f>
        <v>10.940799999999999</v>
      </c>
      <c r="Q8" s="16">
        <f t="shared" ref="Q8:Y8" si="5">D4</f>
        <v>12.329126650472199</v>
      </c>
      <c r="R8" s="16">
        <f t="shared" si="5"/>
        <v>13.2667297924202</v>
      </c>
      <c r="S8" s="16">
        <f t="shared" si="5"/>
        <v>14.2376116971265</v>
      </c>
      <c r="T8" s="16">
        <f t="shared" si="5"/>
        <v>15.242953542427401</v>
      </c>
      <c r="U8" s="16">
        <f t="shared" si="5"/>
        <v>16.2839784302267</v>
      </c>
      <c r="V8" s="16">
        <f t="shared" si="5"/>
        <v>17.361952874524299</v>
      </c>
      <c r="W8" s="16">
        <f t="shared" si="5"/>
        <v>18.4781883422615</v>
      </c>
      <c r="X8" s="16">
        <f t="shared" si="5"/>
        <v>19.6340428488556</v>
      </c>
      <c r="Y8" s="16">
        <f t="shared" si="5"/>
        <v>20.8309226103651</v>
      </c>
    </row>
    <row r="9" spans="1:25">
      <c r="A9" s="2" t="s">
        <v>11</v>
      </c>
      <c r="B9" s="3">
        <v>6.62</v>
      </c>
      <c r="C9" s="3">
        <v>5.15</v>
      </c>
      <c r="D9" s="3">
        <v>4.8250000000000002</v>
      </c>
      <c r="E9" s="3">
        <v>3.9049999999999998</v>
      </c>
      <c r="F9" s="3">
        <v>3.06</v>
      </c>
      <c r="G9" s="3">
        <v>1.5</v>
      </c>
      <c r="H9" s="3">
        <v>0.5</v>
      </c>
      <c r="I9" s="3"/>
      <c r="J9" s="3"/>
      <c r="K9" s="3"/>
      <c r="L9" s="3"/>
      <c r="O9" t="s">
        <v>10</v>
      </c>
      <c r="P9" s="16">
        <f>C8</f>
        <v>51.931170000000002</v>
      </c>
      <c r="Q9" s="16">
        <f t="shared" ref="Q9:Y9" si="6">D8</f>
        <v>70.495619968693802</v>
      </c>
      <c r="R9" s="16">
        <f t="shared" si="6"/>
        <v>75.828096350410803</v>
      </c>
      <c r="S9" s="16">
        <f t="shared" si="6"/>
        <v>81.488292780410504</v>
      </c>
      <c r="T9" s="16">
        <f t="shared" si="6"/>
        <v>87.496350075521207</v>
      </c>
      <c r="U9" s="16">
        <f t="shared" si="6"/>
        <v>93.873646854484093</v>
      </c>
      <c r="V9" s="16">
        <f t="shared" si="6"/>
        <v>100.64287561002</v>
      </c>
      <c r="W9" s="16">
        <f t="shared" si="6"/>
        <v>107.828123456086</v>
      </c>
      <c r="X9" s="16">
        <f t="shared" si="6"/>
        <v>115.454957837653</v>
      </c>
      <c r="Y9" s="16">
        <f t="shared" si="6"/>
        <v>123.550517507968</v>
      </c>
    </row>
    <row r="10" spans="1:25">
      <c r="A10" s="2" t="s">
        <v>9</v>
      </c>
      <c r="B10" s="3">
        <v>6.78</v>
      </c>
      <c r="C10" s="3">
        <v>8.18</v>
      </c>
      <c r="D10" s="3">
        <v>20</v>
      </c>
      <c r="E10" s="3">
        <v>25.333058048000002</v>
      </c>
      <c r="F10" s="3">
        <v>30.367957417783401</v>
      </c>
      <c r="G10" s="3">
        <v>36.204785723882601</v>
      </c>
      <c r="H10" s="3">
        <v>42.971269455283803</v>
      </c>
      <c r="I10" s="3">
        <v>50.815478619270102</v>
      </c>
      <c r="J10" s="3">
        <v>59.909066936465798</v>
      </c>
      <c r="K10" s="3">
        <v>70.451028114948102</v>
      </c>
      <c r="L10" s="3">
        <v>82.672050401439705</v>
      </c>
      <c r="O10" t="s">
        <v>12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2" t="s">
        <v>13</v>
      </c>
      <c r="B11" s="3">
        <v>53.996540000000003</v>
      </c>
      <c r="C11" s="3">
        <v>110</v>
      </c>
      <c r="D11" s="3">
        <v>266.82443747081197</v>
      </c>
      <c r="E11" s="3">
        <v>471.23582825120297</v>
      </c>
      <c r="F11" s="3">
        <v>759.93001375684605</v>
      </c>
      <c r="G11" s="3">
        <v>1017.9577815953299</v>
      </c>
      <c r="H11" s="3">
        <v>1363.25714024783</v>
      </c>
      <c r="I11" s="3">
        <v>1740.89995304478</v>
      </c>
      <c r="J11" s="3">
        <v>2019.1801815148899</v>
      </c>
      <c r="K11" s="3">
        <v>2285.5170406719399</v>
      </c>
      <c r="L11" s="3">
        <v>2524.3954899923601</v>
      </c>
      <c r="O11" t="s">
        <v>7</v>
      </c>
      <c r="P11" s="16">
        <f>C6</f>
        <v>0.58919999999999995</v>
      </c>
      <c r="Q11" s="16">
        <f t="shared" ref="Q11:Y11" si="7">D6</f>
        <v>0.47136</v>
      </c>
      <c r="R11" s="16">
        <f t="shared" si="7"/>
        <v>0.35352</v>
      </c>
      <c r="S11" s="16">
        <f t="shared" si="7"/>
        <v>0.23568</v>
      </c>
      <c r="T11" s="16">
        <f t="shared" si="7"/>
        <v>0.11784</v>
      </c>
      <c r="U11" s="16">
        <f t="shared" si="7"/>
        <v>0</v>
      </c>
      <c r="V11" s="16">
        <f t="shared" si="7"/>
        <v>0</v>
      </c>
      <c r="W11" s="16">
        <f t="shared" si="7"/>
        <v>0</v>
      </c>
      <c r="X11" s="16">
        <f t="shared" si="7"/>
        <v>0</v>
      </c>
      <c r="Y11" s="16">
        <f t="shared" si="7"/>
        <v>0</v>
      </c>
    </row>
    <row r="12" spans="1:25">
      <c r="A12" t="s">
        <v>14</v>
      </c>
      <c r="B12" s="3">
        <v>40.36</v>
      </c>
      <c r="C12" s="3">
        <v>50</v>
      </c>
      <c r="D12" s="3">
        <v>81.525500000000093</v>
      </c>
      <c r="E12" s="3">
        <v>126.4370872352</v>
      </c>
      <c r="F12" s="3">
        <v>186.77756222349001</v>
      </c>
      <c r="G12" s="3">
        <v>239.38075895453699</v>
      </c>
      <c r="H12" s="3">
        <v>292.24329516075301</v>
      </c>
      <c r="I12" s="3">
        <v>339.79007546786301</v>
      </c>
      <c r="J12" s="3">
        <v>394.90982519433402</v>
      </c>
      <c r="K12" s="3">
        <v>458.80872203413702</v>
      </c>
      <c r="L12" s="3">
        <v>532.88505651688899</v>
      </c>
      <c r="O12" t="s">
        <v>15</v>
      </c>
    </row>
    <row r="13" spans="1:25">
      <c r="O13" t="s">
        <v>16</v>
      </c>
    </row>
    <row r="15" spans="1:25">
      <c r="A15" s="8" t="s">
        <v>17</v>
      </c>
      <c r="O15" s="8" t="s">
        <v>17</v>
      </c>
    </row>
    <row r="16" spans="1:25">
      <c r="A16" s="1"/>
      <c r="B16" s="4" t="s">
        <v>18</v>
      </c>
      <c r="C16" s="4">
        <v>2020</v>
      </c>
      <c r="D16" s="4">
        <v>2025</v>
      </c>
      <c r="E16" s="4">
        <v>2030</v>
      </c>
      <c r="F16" s="4">
        <v>2035</v>
      </c>
      <c r="G16" s="4">
        <v>2040</v>
      </c>
      <c r="H16" s="4">
        <v>2045</v>
      </c>
      <c r="I16" s="4">
        <v>2050</v>
      </c>
      <c r="J16" s="4">
        <v>2055</v>
      </c>
      <c r="K16" s="4">
        <v>2060</v>
      </c>
      <c r="L16" s="4">
        <v>2065</v>
      </c>
      <c r="M16" s="4">
        <v>2070</v>
      </c>
      <c r="P16">
        <v>2025</v>
      </c>
      <c r="Q16">
        <v>2030</v>
      </c>
      <c r="R16">
        <v>2035</v>
      </c>
      <c r="S16">
        <v>2040</v>
      </c>
      <c r="T16">
        <v>2045</v>
      </c>
      <c r="U16">
        <v>2050</v>
      </c>
      <c r="V16">
        <v>2055</v>
      </c>
      <c r="W16">
        <v>2060</v>
      </c>
      <c r="X16">
        <v>2065</v>
      </c>
      <c r="Y16">
        <v>2070</v>
      </c>
    </row>
    <row r="17" spans="1:25">
      <c r="B17" s="5" t="s">
        <v>5</v>
      </c>
      <c r="C17" s="18">
        <v>206.6</v>
      </c>
      <c r="D17" s="18">
        <v>223.86943833286233</v>
      </c>
      <c r="E17" s="18">
        <v>228.00465257144486</v>
      </c>
      <c r="F17" s="18">
        <v>218.69090777182214</v>
      </c>
      <c r="G17" s="18">
        <v>196.3393426250322</v>
      </c>
      <c r="H17" s="18">
        <v>149.08296762524168</v>
      </c>
      <c r="I17" s="18">
        <v>90.217635398380366</v>
      </c>
      <c r="J17" s="18">
        <v>46.213852052141874</v>
      </c>
      <c r="K17" s="18">
        <v>17.073726338872202</v>
      </c>
      <c r="L17" s="18">
        <v>2.7487199999999352</v>
      </c>
      <c r="M17" s="18">
        <v>0</v>
      </c>
      <c r="O17" t="s">
        <v>2</v>
      </c>
      <c r="P17" s="16">
        <f>D17</f>
        <v>223.86943833286233</v>
      </c>
      <c r="Q17" s="16">
        <f t="shared" ref="Q17:Y18" si="8">E17</f>
        <v>228.00465257144486</v>
      </c>
      <c r="R17" s="16">
        <f t="shared" si="8"/>
        <v>218.69090777182214</v>
      </c>
      <c r="S17" s="16">
        <f t="shared" si="8"/>
        <v>196.3393426250322</v>
      </c>
      <c r="T17" s="16">
        <f t="shared" si="8"/>
        <v>149.08296762524168</v>
      </c>
      <c r="U17" s="16">
        <f t="shared" si="8"/>
        <v>90.217635398380366</v>
      </c>
      <c r="V17" s="16">
        <f t="shared" si="8"/>
        <v>46.213852052141874</v>
      </c>
      <c r="W17" s="16">
        <f t="shared" si="8"/>
        <v>17.073726338872202</v>
      </c>
      <c r="X17" s="16">
        <f t="shared" si="8"/>
        <v>2.7487199999999352</v>
      </c>
      <c r="Y17" s="16">
        <f t="shared" si="8"/>
        <v>0</v>
      </c>
    </row>
    <row r="18" spans="1:25">
      <c r="B18" s="6" t="s">
        <v>4</v>
      </c>
      <c r="C18" s="19">
        <v>25.3</v>
      </c>
      <c r="D18" s="19">
        <v>25.3</v>
      </c>
      <c r="E18" s="19">
        <v>25.3</v>
      </c>
      <c r="F18" s="19">
        <v>25.3</v>
      </c>
      <c r="G18" s="19">
        <v>25.3</v>
      </c>
      <c r="H18" s="19">
        <v>25.3</v>
      </c>
      <c r="I18" s="19">
        <v>25.3</v>
      </c>
      <c r="J18" s="19">
        <v>25.3</v>
      </c>
      <c r="K18" s="19">
        <v>25.3</v>
      </c>
      <c r="L18" s="19">
        <v>25.3</v>
      </c>
      <c r="M18" s="19">
        <v>25.3</v>
      </c>
      <c r="O18" t="s">
        <v>4</v>
      </c>
      <c r="P18" s="16">
        <f>D18</f>
        <v>25.3</v>
      </c>
      <c r="Q18" s="16">
        <f t="shared" si="8"/>
        <v>25.3</v>
      </c>
      <c r="R18" s="16">
        <f t="shared" si="8"/>
        <v>25.3</v>
      </c>
      <c r="S18" s="16">
        <f t="shared" si="8"/>
        <v>25.3</v>
      </c>
      <c r="T18" s="16">
        <f t="shared" si="8"/>
        <v>25.3</v>
      </c>
      <c r="U18" s="16">
        <f t="shared" si="8"/>
        <v>25.3</v>
      </c>
      <c r="V18" s="16">
        <f t="shared" si="8"/>
        <v>25.3</v>
      </c>
      <c r="W18" s="16">
        <f t="shared" si="8"/>
        <v>25.3</v>
      </c>
      <c r="X18" s="16">
        <f t="shared" si="8"/>
        <v>25.3</v>
      </c>
      <c r="Y18" s="16">
        <f t="shared" si="8"/>
        <v>25.3</v>
      </c>
    </row>
    <row r="19" spans="1:25">
      <c r="B19" s="6" t="s">
        <v>13</v>
      </c>
      <c r="C19" s="19">
        <v>44.64181370976366</v>
      </c>
      <c r="D19" s="19">
        <v>131.26228686457608</v>
      </c>
      <c r="E19" s="19">
        <v>233.67824961558358</v>
      </c>
      <c r="F19" s="19">
        <v>366.8624779720742</v>
      </c>
      <c r="G19" s="19">
        <v>518.23531478308257</v>
      </c>
      <c r="H19" s="19">
        <v>700.11496854385928</v>
      </c>
      <c r="I19" s="19">
        <v>946.68724589098167</v>
      </c>
      <c r="J19" s="19">
        <v>1161.775247237716</v>
      </c>
      <c r="K19" s="19">
        <v>1253.308724735396</v>
      </c>
      <c r="L19" s="19">
        <v>1305.7862900502278</v>
      </c>
      <c r="M19" s="19">
        <v>1399.1160119074152</v>
      </c>
      <c r="O19" t="s">
        <v>6</v>
      </c>
      <c r="P19" s="16">
        <f>D19+D31</f>
        <v>133.26523462974512</v>
      </c>
      <c r="Q19" s="16">
        <f t="shared" ref="Q19:Y19" si="9">E19+E31</f>
        <v>245.74420000816824</v>
      </c>
      <c r="R19" s="16">
        <f t="shared" si="9"/>
        <v>408.85402917987585</v>
      </c>
      <c r="S19" s="16">
        <f t="shared" si="9"/>
        <v>635.63287169428611</v>
      </c>
      <c r="T19" s="16">
        <f t="shared" si="9"/>
        <v>932.44728302548879</v>
      </c>
      <c r="U19" s="16">
        <f t="shared" si="9"/>
        <v>1275.015713162112</v>
      </c>
      <c r="V19" s="16">
        <f t="shared" si="9"/>
        <v>1621.3127118814307</v>
      </c>
      <c r="W19" s="16">
        <f t="shared" si="9"/>
        <v>1789.3765171624307</v>
      </c>
      <c r="X19" s="16">
        <f t="shared" si="9"/>
        <v>1919.3935803034365</v>
      </c>
      <c r="Y19" s="16">
        <f t="shared" si="9"/>
        <v>2094.8326652616743</v>
      </c>
    </row>
    <row r="20" spans="1:25">
      <c r="B20" s="6" t="s">
        <v>19</v>
      </c>
      <c r="C20" s="19">
        <v>38.496067415730337</v>
      </c>
      <c r="D20" s="19">
        <v>106.48223667437793</v>
      </c>
      <c r="E20" s="19">
        <v>161.79007338120243</v>
      </c>
      <c r="F20" s="19">
        <v>193.00059605487405</v>
      </c>
      <c r="G20" s="19">
        <v>214.91494098372945</v>
      </c>
      <c r="H20" s="19">
        <v>278.03198937892591</v>
      </c>
      <c r="I20" s="19">
        <v>370.62984186745416</v>
      </c>
      <c r="J20" s="19">
        <v>460.73776613248936</v>
      </c>
      <c r="K20" s="19">
        <v>525.17787116927798</v>
      </c>
      <c r="L20" s="19">
        <v>560.50918388807509</v>
      </c>
      <c r="M20" s="19">
        <v>585.94943057274907</v>
      </c>
      <c r="O20" t="s">
        <v>8</v>
      </c>
      <c r="P20" s="16">
        <f>D20+D21+D32+D33</f>
        <v>109.31938578588897</v>
      </c>
      <c r="Q20" s="16">
        <f t="shared" ref="Q20:Y20" si="10">E20+E21+E32+E33</f>
        <v>175.66482285336258</v>
      </c>
      <c r="R20" s="16">
        <f t="shared" si="10"/>
        <v>237.55274177706369</v>
      </c>
      <c r="S20" s="16">
        <f t="shared" si="10"/>
        <v>329.09337345952804</v>
      </c>
      <c r="T20" s="16">
        <f t="shared" si="10"/>
        <v>483.98062476285105</v>
      </c>
      <c r="U20" s="16">
        <f t="shared" si="10"/>
        <v>709.37434584146627</v>
      </c>
      <c r="V20" s="16">
        <f t="shared" si="10"/>
        <v>842.50011819625024</v>
      </c>
      <c r="W20" s="16">
        <f t="shared" si="10"/>
        <v>960.48487418793616</v>
      </c>
      <c r="X20" s="16">
        <f t="shared" si="10"/>
        <v>1052.1729655176271</v>
      </c>
      <c r="Y20" s="16">
        <f t="shared" si="10"/>
        <v>1128.655783959699</v>
      </c>
    </row>
    <row r="21" spans="1:25">
      <c r="B21" s="6" t="s">
        <v>20</v>
      </c>
      <c r="C21" s="19">
        <v>0</v>
      </c>
      <c r="D21" s="19">
        <v>1.7316995647539148</v>
      </c>
      <c r="E21" s="19">
        <v>7.2154148531413114</v>
      </c>
      <c r="F21" s="19">
        <v>22.162985227731419</v>
      </c>
      <c r="G21" s="19">
        <v>50.519068241668037</v>
      </c>
      <c r="H21" s="19">
        <v>79.611644680837756</v>
      </c>
      <c r="I21" s="19">
        <v>113.78873873423619</v>
      </c>
      <c r="J21" s="19">
        <v>130.82436419568205</v>
      </c>
      <c r="K21" s="19">
        <v>146.24074552698806</v>
      </c>
      <c r="L21" s="19">
        <v>161.05497628090737</v>
      </c>
      <c r="M21" s="19">
        <v>168.10664995720103</v>
      </c>
      <c r="O21" t="s">
        <v>9</v>
      </c>
      <c r="P21" s="16">
        <f>D23</f>
        <v>11.9496</v>
      </c>
      <c r="Q21" s="16">
        <f t="shared" ref="Q21:Y21" si="11">E23</f>
        <v>18.172342857142866</v>
      </c>
      <c r="R21" s="16">
        <f t="shared" si="11"/>
        <v>24.874285714285744</v>
      </c>
      <c r="S21" s="16">
        <f t="shared" si="11"/>
        <v>33.571428571428612</v>
      </c>
      <c r="T21" s="16">
        <f t="shared" si="11"/>
        <v>44.21234100379084</v>
      </c>
      <c r="U21" s="16">
        <f t="shared" si="11"/>
        <v>55.023385533918415</v>
      </c>
      <c r="V21" s="16">
        <f t="shared" si="11"/>
        <v>67.287683500199037</v>
      </c>
      <c r="W21" s="16">
        <f t="shared" si="11"/>
        <v>78.198079793494969</v>
      </c>
      <c r="X21" s="16">
        <f t="shared" si="11"/>
        <v>88.993517631683702</v>
      </c>
      <c r="Y21" s="16">
        <f t="shared" si="11"/>
        <v>93.714285714285722</v>
      </c>
    </row>
    <row r="22" spans="1:25">
      <c r="B22" s="6" t="s">
        <v>10</v>
      </c>
      <c r="C22" s="19">
        <v>51</v>
      </c>
      <c r="D22" s="19">
        <v>59.870474366197186</v>
      </c>
      <c r="E22" s="19">
        <v>67.828490516431941</v>
      </c>
      <c r="F22" s="19">
        <v>70.946942097026607</v>
      </c>
      <c r="G22" s="19">
        <v>73.789984350547726</v>
      </c>
      <c r="H22" s="19">
        <v>82.702754201648546</v>
      </c>
      <c r="I22" s="19">
        <v>93.51708644920555</v>
      </c>
      <c r="J22" s="19">
        <v>103.48522681510707</v>
      </c>
      <c r="K22" s="19">
        <v>116.99194082505628</v>
      </c>
      <c r="L22" s="19">
        <v>132.01529842697948</v>
      </c>
      <c r="M22" s="19">
        <v>137.80000000000001</v>
      </c>
      <c r="O22" t="s">
        <v>3</v>
      </c>
      <c r="P22" s="16">
        <f>D25</f>
        <v>4.5796428606577022</v>
      </c>
      <c r="Q22" s="16">
        <f t="shared" ref="Q22:Y22" si="12">E25</f>
        <v>5.321647710606344</v>
      </c>
      <c r="R22" s="16">
        <f t="shared" si="12"/>
        <v>5.8878797382768226</v>
      </c>
      <c r="S22" s="16">
        <f t="shared" si="12"/>
        <v>6.5723360354609195</v>
      </c>
      <c r="T22" s="16">
        <f t="shared" si="12"/>
        <v>7.3501272822610275</v>
      </c>
      <c r="U22" s="16">
        <f t="shared" si="12"/>
        <v>7.9179185290611365</v>
      </c>
      <c r="V22" s="16">
        <f t="shared" si="12"/>
        <v>8.5557097758612457</v>
      </c>
      <c r="W22" s="16">
        <f t="shared" si="12"/>
        <v>9.3335010226613555</v>
      </c>
      <c r="X22" s="16">
        <f t="shared" si="12"/>
        <v>10.027290814807053</v>
      </c>
      <c r="Y22" s="16">
        <f t="shared" si="12"/>
        <v>10.539077455201523</v>
      </c>
    </row>
    <row r="23" spans="1:25">
      <c r="B23" s="6" t="s">
        <v>9</v>
      </c>
      <c r="C23" s="19">
        <v>7.0000000000000009</v>
      </c>
      <c r="D23" s="19">
        <v>11.9496</v>
      </c>
      <c r="E23" s="19">
        <v>18.172342857142866</v>
      </c>
      <c r="F23" s="19">
        <v>24.874285714285744</v>
      </c>
      <c r="G23" s="19">
        <v>33.571428571428612</v>
      </c>
      <c r="H23" s="19">
        <v>44.21234100379084</v>
      </c>
      <c r="I23" s="19">
        <v>55.023385533918415</v>
      </c>
      <c r="J23" s="19">
        <v>67.287683500199037</v>
      </c>
      <c r="K23" s="19">
        <v>78.198079793494969</v>
      </c>
      <c r="L23" s="19">
        <v>88.993517631683702</v>
      </c>
      <c r="M23" s="19">
        <v>93.714285714285722</v>
      </c>
      <c r="O23" t="s">
        <v>10</v>
      </c>
      <c r="P23" s="16">
        <f>D22</f>
        <v>59.870474366197186</v>
      </c>
      <c r="Q23" s="16">
        <f t="shared" ref="Q23:Y23" si="13">E22</f>
        <v>67.828490516431941</v>
      </c>
      <c r="R23" s="16">
        <f t="shared" si="13"/>
        <v>70.946942097026607</v>
      </c>
      <c r="S23" s="16">
        <f t="shared" si="13"/>
        <v>73.789984350547726</v>
      </c>
      <c r="T23" s="16">
        <f t="shared" si="13"/>
        <v>82.702754201648546</v>
      </c>
      <c r="U23" s="16">
        <f t="shared" si="13"/>
        <v>93.51708644920555</v>
      </c>
      <c r="V23" s="16">
        <f t="shared" si="13"/>
        <v>103.48522681510707</v>
      </c>
      <c r="W23" s="16">
        <f t="shared" si="13"/>
        <v>116.99194082505628</v>
      </c>
      <c r="X23" s="16">
        <f t="shared" si="13"/>
        <v>132.01529842697948</v>
      </c>
      <c r="Y23" s="16">
        <f t="shared" si="13"/>
        <v>137.80000000000001</v>
      </c>
    </row>
    <row r="24" spans="1:25">
      <c r="B24" s="6" t="s">
        <v>21</v>
      </c>
      <c r="C24" s="19">
        <v>2</v>
      </c>
      <c r="D24" s="19">
        <v>7</v>
      </c>
      <c r="E24" s="19">
        <v>16</v>
      </c>
      <c r="F24" s="19">
        <v>36</v>
      </c>
      <c r="G24" s="19">
        <v>55</v>
      </c>
      <c r="H24" s="19">
        <v>76</v>
      </c>
      <c r="I24" s="19">
        <v>94</v>
      </c>
      <c r="J24" s="19">
        <v>99</v>
      </c>
      <c r="K24" s="19">
        <v>99</v>
      </c>
      <c r="L24" s="19">
        <v>99</v>
      </c>
      <c r="M24" s="19">
        <v>99</v>
      </c>
      <c r="O24" t="s">
        <v>12</v>
      </c>
      <c r="P24" s="16">
        <f>D27+D28</f>
        <v>0</v>
      </c>
      <c r="Q24" s="16">
        <f t="shared" ref="Q24:Y24" si="14">E27+E28</f>
        <v>10</v>
      </c>
      <c r="R24" s="16">
        <f t="shared" si="14"/>
        <v>25</v>
      </c>
      <c r="S24" s="16">
        <f t="shared" si="14"/>
        <v>87.623220871447032</v>
      </c>
      <c r="T24" s="16">
        <f t="shared" si="14"/>
        <v>371.53508316031775</v>
      </c>
      <c r="U24" s="16">
        <f t="shared" si="14"/>
        <v>372.30602673933902</v>
      </c>
      <c r="V24" s="16">
        <f t="shared" si="14"/>
        <v>555.35117521341101</v>
      </c>
      <c r="W24" s="16">
        <f t="shared" si="14"/>
        <v>702.6105669707481</v>
      </c>
      <c r="X24" s="16">
        <f t="shared" si="14"/>
        <v>686.83962339172695</v>
      </c>
      <c r="Y24" s="16">
        <f t="shared" si="14"/>
        <v>679.47057787908102</v>
      </c>
    </row>
    <row r="25" spans="1:25">
      <c r="B25" s="6" t="s">
        <v>3</v>
      </c>
      <c r="C25" s="19">
        <v>3.5649098790782561</v>
      </c>
      <c r="D25" s="19">
        <v>4.5796428606577022</v>
      </c>
      <c r="E25" s="19">
        <v>5.321647710606344</v>
      </c>
      <c r="F25" s="19">
        <v>5.8878797382768226</v>
      </c>
      <c r="G25" s="19">
        <v>6.5723360354609195</v>
      </c>
      <c r="H25" s="19">
        <v>7.3501272822610275</v>
      </c>
      <c r="I25" s="19">
        <v>7.9179185290611365</v>
      </c>
      <c r="J25" s="19">
        <v>8.5557097758612457</v>
      </c>
      <c r="K25" s="19">
        <v>9.3335010226613555</v>
      </c>
      <c r="L25" s="19">
        <v>10.027290814807053</v>
      </c>
      <c r="M25" s="19">
        <v>10.539077455201523</v>
      </c>
      <c r="O25" t="s">
        <v>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B26" s="6" t="s">
        <v>22</v>
      </c>
      <c r="C26" s="20">
        <v>1</v>
      </c>
      <c r="D26" s="20">
        <v>6</v>
      </c>
      <c r="E26" s="20">
        <v>15</v>
      </c>
      <c r="F26" s="20">
        <v>20</v>
      </c>
      <c r="G26" s="20">
        <v>20</v>
      </c>
      <c r="H26" s="20">
        <v>27</v>
      </c>
      <c r="I26" s="20">
        <v>37</v>
      </c>
      <c r="J26" s="20">
        <v>47</v>
      </c>
      <c r="K26" s="20">
        <v>67</v>
      </c>
      <c r="L26" s="20">
        <v>87</v>
      </c>
      <c r="M26" s="20">
        <v>87</v>
      </c>
      <c r="O26" t="s">
        <v>15</v>
      </c>
      <c r="P26" s="16">
        <f>D29</f>
        <v>0</v>
      </c>
      <c r="Q26" s="16">
        <f t="shared" ref="Q26:Y26" si="15">E29</f>
        <v>0</v>
      </c>
      <c r="R26" s="16">
        <f t="shared" si="15"/>
        <v>0</v>
      </c>
      <c r="S26" s="16">
        <f t="shared" si="15"/>
        <v>0</v>
      </c>
      <c r="T26" s="16">
        <f t="shared" si="15"/>
        <v>0</v>
      </c>
      <c r="U26" s="16">
        <f t="shared" si="15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5"/>
        <v>0</v>
      </c>
    </row>
    <row r="27" spans="1:25">
      <c r="B27" s="6" t="s">
        <v>23</v>
      </c>
      <c r="C27" s="20">
        <v>0</v>
      </c>
      <c r="D27" s="20">
        <v>0</v>
      </c>
      <c r="E27" s="20">
        <v>10</v>
      </c>
      <c r="F27" s="20">
        <v>25</v>
      </c>
      <c r="G27" s="20">
        <v>87.623220871447032</v>
      </c>
      <c r="H27" s="20">
        <v>371.53508316031775</v>
      </c>
      <c r="I27" s="20">
        <v>372.30602673933902</v>
      </c>
      <c r="J27" s="20">
        <v>545.35117521341101</v>
      </c>
      <c r="K27" s="20">
        <v>672.6105669707481</v>
      </c>
      <c r="L27" s="20">
        <v>656.83962339172695</v>
      </c>
      <c r="M27" s="20">
        <v>649.47057787908102</v>
      </c>
      <c r="O27" t="s">
        <v>16</v>
      </c>
      <c r="P27" s="16">
        <f>D24+D26</f>
        <v>13</v>
      </c>
      <c r="Q27" s="16">
        <f t="shared" ref="Q27:Y27" si="16">E24+E26</f>
        <v>31</v>
      </c>
      <c r="R27" s="16">
        <f t="shared" si="16"/>
        <v>56</v>
      </c>
      <c r="S27" s="16">
        <f t="shared" si="16"/>
        <v>75</v>
      </c>
      <c r="T27" s="16">
        <f t="shared" si="16"/>
        <v>103</v>
      </c>
      <c r="U27" s="16">
        <f t="shared" si="16"/>
        <v>131</v>
      </c>
      <c r="V27" s="16">
        <f t="shared" si="16"/>
        <v>146</v>
      </c>
      <c r="W27" s="16">
        <f t="shared" si="16"/>
        <v>166</v>
      </c>
      <c r="X27" s="16">
        <f t="shared" si="16"/>
        <v>186</v>
      </c>
      <c r="Y27" s="16">
        <f t="shared" si="16"/>
        <v>186</v>
      </c>
    </row>
    <row r="28" spans="1:25">
      <c r="B28" s="6" t="s">
        <v>24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10</v>
      </c>
      <c r="K28" s="20">
        <v>30</v>
      </c>
      <c r="L28" s="20">
        <v>30</v>
      </c>
      <c r="M28" s="20">
        <v>30</v>
      </c>
    </row>
    <row r="29" spans="1:25">
      <c r="B29" s="6" t="s">
        <v>25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</row>
    <row r="30" spans="1:25">
      <c r="B30" s="6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25">
      <c r="A31" s="32" t="s">
        <v>26</v>
      </c>
      <c r="B31" s="6" t="s">
        <v>13</v>
      </c>
      <c r="C31" s="19">
        <v>0</v>
      </c>
      <c r="D31" s="19">
        <v>2.0029477651690502</v>
      </c>
      <c r="E31" s="19">
        <v>12.06595039258465</v>
      </c>
      <c r="F31" s="19">
        <v>41.991551207801649</v>
      </c>
      <c r="G31" s="19">
        <v>117.39755691120349</v>
      </c>
      <c r="H31" s="19">
        <v>232.33231448162948</v>
      </c>
      <c r="I31" s="19">
        <v>328.32846727113031</v>
      </c>
      <c r="J31" s="19">
        <v>459.53746464371471</v>
      </c>
      <c r="K31" s="19">
        <v>536.06779242703465</v>
      </c>
      <c r="L31" s="19">
        <v>613.60729025320882</v>
      </c>
      <c r="M31" s="19">
        <v>695.71665335425882</v>
      </c>
    </row>
    <row r="32" spans="1:25">
      <c r="A32" s="32"/>
      <c r="B32" s="6" t="s">
        <v>19</v>
      </c>
      <c r="C32" s="19">
        <v>0</v>
      </c>
      <c r="D32" s="19">
        <v>1.1054495467571301</v>
      </c>
      <c r="E32" s="19">
        <v>6.6593346190188401</v>
      </c>
      <c r="F32" s="19">
        <v>6.6593346190188401</v>
      </c>
      <c r="G32" s="19">
        <v>40.984701950975143</v>
      </c>
      <c r="H32" s="19">
        <v>103.66232841993201</v>
      </c>
      <c r="I32" s="19">
        <v>202.2811029566206</v>
      </c>
      <c r="J32" s="19">
        <v>228.26332558492342</v>
      </c>
      <c r="K32" s="19">
        <v>266.39159520851462</v>
      </c>
      <c r="L32" s="19">
        <v>307.9341430654892</v>
      </c>
      <c r="M32" s="19">
        <v>351.9250411465934</v>
      </c>
    </row>
    <row r="33" spans="1:25">
      <c r="A33" s="32"/>
      <c r="B33" s="6" t="s">
        <v>20</v>
      </c>
      <c r="C33" s="19">
        <v>0</v>
      </c>
      <c r="D33" s="19">
        <v>0</v>
      </c>
      <c r="E33" s="19">
        <v>0</v>
      </c>
      <c r="F33" s="19">
        <v>15.729825875439399</v>
      </c>
      <c r="G33" s="19">
        <v>22.674662283155392</v>
      </c>
      <c r="H33" s="19">
        <v>22.674662283155392</v>
      </c>
      <c r="I33" s="19">
        <v>22.674662283155392</v>
      </c>
      <c r="J33" s="19">
        <v>22.674662283155392</v>
      </c>
      <c r="K33" s="19">
        <v>22.674662283155392</v>
      </c>
      <c r="L33" s="19">
        <v>22.674662283155392</v>
      </c>
      <c r="M33" s="19">
        <v>22.674662283155392</v>
      </c>
    </row>
    <row r="37" spans="1:25">
      <c r="A37" s="8" t="s">
        <v>27</v>
      </c>
      <c r="O37" s="8" t="s">
        <v>27</v>
      </c>
    </row>
    <row r="38" spans="1:25">
      <c r="B38" s="9">
        <v>2022</v>
      </c>
      <c r="C38" s="9">
        <v>2025</v>
      </c>
      <c r="D38" s="9">
        <v>2030</v>
      </c>
      <c r="E38" s="9">
        <v>2035</v>
      </c>
      <c r="F38" s="9">
        <v>2040</v>
      </c>
      <c r="G38" s="9">
        <v>2045</v>
      </c>
      <c r="H38" s="9">
        <v>2050</v>
      </c>
      <c r="I38" s="9">
        <v>2055</v>
      </c>
      <c r="J38" s="9">
        <v>2060</v>
      </c>
      <c r="K38" s="9">
        <v>2065</v>
      </c>
      <c r="L38" s="9">
        <v>2070</v>
      </c>
      <c r="P38">
        <v>2025</v>
      </c>
      <c r="Q38">
        <v>2030</v>
      </c>
      <c r="R38">
        <v>2035</v>
      </c>
      <c r="S38">
        <v>2040</v>
      </c>
      <c r="T38">
        <v>2045</v>
      </c>
      <c r="U38">
        <v>2050</v>
      </c>
      <c r="V38">
        <v>2055</v>
      </c>
      <c r="W38">
        <v>2060</v>
      </c>
      <c r="X38">
        <v>2065</v>
      </c>
      <c r="Y38">
        <v>2070</v>
      </c>
    </row>
    <row r="39" spans="1:25">
      <c r="A39" s="1" t="s">
        <v>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O39" t="s">
        <v>2</v>
      </c>
      <c r="P39" s="16">
        <f>C41+C45</f>
        <v>235.15</v>
      </c>
      <c r="Q39" s="16">
        <f t="shared" ref="Q39:Y39" si="17">D41+D45</f>
        <v>264.82499999999999</v>
      </c>
      <c r="R39" s="16">
        <f t="shared" si="17"/>
        <v>279.71385443829996</v>
      </c>
      <c r="S39" s="16">
        <f t="shared" si="17"/>
        <v>287.16474565280998</v>
      </c>
      <c r="T39" s="16">
        <f t="shared" si="17"/>
        <v>279.09804565281001</v>
      </c>
      <c r="U39" s="16">
        <f t="shared" si="17"/>
        <v>262.18804565280999</v>
      </c>
      <c r="V39" s="16">
        <f t="shared" si="17"/>
        <v>197.53404565280999</v>
      </c>
      <c r="W39" s="16">
        <f t="shared" si="17"/>
        <v>158.6003</v>
      </c>
      <c r="X39" s="16">
        <f t="shared" si="17"/>
        <v>117.55778756983899</v>
      </c>
      <c r="Y39" s="16">
        <f t="shared" si="17"/>
        <v>70.000000000000099</v>
      </c>
    </row>
    <row r="40" spans="1:25">
      <c r="A40" s="2" t="s">
        <v>3</v>
      </c>
      <c r="B40" s="10">
        <v>10.682359999999999</v>
      </c>
      <c r="C40" s="10">
        <v>10.940799999999999</v>
      </c>
      <c r="D40" s="10">
        <v>12.329126650472199</v>
      </c>
      <c r="E40" s="10">
        <v>13.2667297924202</v>
      </c>
      <c r="F40" s="10">
        <v>14.2376116971265</v>
      </c>
      <c r="G40" s="10">
        <v>15.242953542427401</v>
      </c>
      <c r="H40" s="10">
        <v>16.2839784302267</v>
      </c>
      <c r="I40" s="10">
        <v>17.361952874524299</v>
      </c>
      <c r="J40" s="10">
        <v>18.4781883422615</v>
      </c>
      <c r="K40" s="10">
        <v>19.6340428488556</v>
      </c>
      <c r="L40" s="10">
        <v>20.8309226103651</v>
      </c>
      <c r="O40" t="s">
        <v>4</v>
      </c>
      <c r="P40" s="16">
        <f>C43</f>
        <v>25.038209999999999</v>
      </c>
      <c r="Q40" s="16">
        <f t="shared" ref="Q40:Y40" si="18">D43</f>
        <v>25</v>
      </c>
      <c r="R40" s="16">
        <f t="shared" si="18"/>
        <v>21.423112857142801</v>
      </c>
      <c r="S40" s="16">
        <f t="shared" si="18"/>
        <v>17.846225714285701</v>
      </c>
      <c r="T40" s="16">
        <f t="shared" si="18"/>
        <v>14.2693385714285</v>
      </c>
      <c r="U40" s="16">
        <f t="shared" si="18"/>
        <v>10.692451428571401</v>
      </c>
      <c r="V40" s="16">
        <f t="shared" si="18"/>
        <v>7.1155642857142398</v>
      </c>
      <c r="W40" s="16">
        <f t="shared" si="18"/>
        <v>0</v>
      </c>
      <c r="X40" s="16">
        <f t="shared" si="18"/>
        <v>0</v>
      </c>
      <c r="Y40" s="16">
        <f t="shared" si="18"/>
        <v>0</v>
      </c>
    </row>
    <row r="41" spans="1:25">
      <c r="A41" s="2" t="s">
        <v>5</v>
      </c>
      <c r="B41" s="10">
        <v>204.0795</v>
      </c>
      <c r="C41" s="10">
        <v>230</v>
      </c>
      <c r="D41" s="10">
        <v>260</v>
      </c>
      <c r="E41" s="10">
        <v>275.80885443829999</v>
      </c>
      <c r="F41" s="10">
        <v>284.10474565280998</v>
      </c>
      <c r="G41" s="10">
        <v>277.59804565281001</v>
      </c>
      <c r="H41" s="10">
        <v>261.68804565280999</v>
      </c>
      <c r="I41" s="10">
        <v>197.53404565280999</v>
      </c>
      <c r="J41" s="10">
        <v>158.6003</v>
      </c>
      <c r="K41" s="10">
        <v>117.55778756983899</v>
      </c>
      <c r="L41" s="10">
        <v>70.000000000000099</v>
      </c>
      <c r="O41" t="s">
        <v>6</v>
      </c>
      <c r="P41" s="16">
        <f>C47</f>
        <v>117</v>
      </c>
      <c r="Q41" s="16">
        <f t="shared" ref="Q41:Y41" si="19">D47</f>
        <v>304.4678678317</v>
      </c>
      <c r="R41" s="16">
        <f t="shared" si="19"/>
        <v>613.39363432609002</v>
      </c>
      <c r="S41" s="16">
        <f t="shared" si="19"/>
        <v>1034.60394580761</v>
      </c>
      <c r="T41" s="16">
        <f t="shared" si="19"/>
        <v>1438.5746102405001</v>
      </c>
      <c r="U41" s="16">
        <f t="shared" si="19"/>
        <v>1990.5483057906599</v>
      </c>
      <c r="V41" s="16">
        <f t="shared" si="19"/>
        <v>2481.5853447023501</v>
      </c>
      <c r="W41" s="16">
        <f t="shared" si="19"/>
        <v>2740.8707405883201</v>
      </c>
      <c r="X41" s="16">
        <f t="shared" si="19"/>
        <v>3027.1427687361302</v>
      </c>
      <c r="Y41" s="16">
        <f t="shared" si="19"/>
        <v>3094.04110117557</v>
      </c>
    </row>
    <row r="42" spans="1:25">
      <c r="A42" s="2" t="s">
        <v>7</v>
      </c>
      <c r="B42" s="10">
        <v>0.50900000000000001</v>
      </c>
      <c r="C42" s="10">
        <v>0.58919999999999995</v>
      </c>
      <c r="D42" s="10">
        <v>0.47136</v>
      </c>
      <c r="E42" s="10">
        <v>0.35352</v>
      </c>
      <c r="F42" s="10">
        <v>0.23568</v>
      </c>
      <c r="G42" s="10">
        <v>0.11784</v>
      </c>
      <c r="H42" s="10"/>
      <c r="I42" s="10"/>
      <c r="J42" s="10"/>
      <c r="K42" s="10"/>
      <c r="L42" s="10"/>
      <c r="O42" t="s">
        <v>8</v>
      </c>
      <c r="P42" s="16">
        <f>C48</f>
        <v>50</v>
      </c>
      <c r="Q42" s="16">
        <f t="shared" ref="Q42:Y42" si="20">D48</f>
        <v>101.567859375</v>
      </c>
      <c r="R42" s="16">
        <f t="shared" si="20"/>
        <v>188.132197198695</v>
      </c>
      <c r="S42" s="16">
        <f t="shared" si="20"/>
        <v>277.42791949411702</v>
      </c>
      <c r="T42" s="16">
        <f t="shared" si="20"/>
        <v>408.63263140091698</v>
      </c>
      <c r="U42" s="16">
        <f t="shared" si="20"/>
        <v>547.84263918270005</v>
      </c>
      <c r="V42" s="16">
        <f t="shared" si="20"/>
        <v>700.20145954021996</v>
      </c>
      <c r="W42" s="16">
        <f t="shared" si="20"/>
        <v>894.654212846772</v>
      </c>
      <c r="X42" s="16">
        <f t="shared" si="20"/>
        <v>1142.8306766692899</v>
      </c>
      <c r="Y42" s="16">
        <f t="shared" si="20"/>
        <v>1459.5737216924099</v>
      </c>
    </row>
    <row r="43" spans="1:25">
      <c r="A43" s="2" t="s">
        <v>4</v>
      </c>
      <c r="B43" s="10">
        <v>24.899509999999999</v>
      </c>
      <c r="C43" s="10">
        <v>25.038209999999999</v>
      </c>
      <c r="D43" s="10">
        <v>25</v>
      </c>
      <c r="E43" s="10">
        <v>21.423112857142801</v>
      </c>
      <c r="F43" s="10">
        <v>17.846225714285701</v>
      </c>
      <c r="G43" s="10">
        <v>14.2693385714285</v>
      </c>
      <c r="H43" s="10">
        <v>10.692451428571401</v>
      </c>
      <c r="I43" s="10">
        <v>7.1155642857142398</v>
      </c>
      <c r="J43" s="10"/>
      <c r="K43" s="10"/>
      <c r="L43" s="10"/>
      <c r="O43" t="s">
        <v>9</v>
      </c>
      <c r="P43" s="16">
        <f>C46</f>
        <v>8.18</v>
      </c>
      <c r="Q43" s="16">
        <f t="shared" ref="Q43:Y43" si="21">D46</f>
        <v>22</v>
      </c>
      <c r="R43" s="16">
        <f t="shared" si="21"/>
        <v>29.078194374999999</v>
      </c>
      <c r="S43" s="16">
        <f t="shared" si="21"/>
        <v>36.378069582895201</v>
      </c>
      <c r="T43" s="16">
        <f t="shared" si="21"/>
        <v>47.428659487991098</v>
      </c>
      <c r="U43" s="16">
        <f t="shared" si="21"/>
        <v>58.704216223005702</v>
      </c>
      <c r="V43" s="16">
        <f t="shared" si="21"/>
        <v>69.054275919431902</v>
      </c>
      <c r="W43" s="16">
        <f t="shared" si="21"/>
        <v>81.052831792956297</v>
      </c>
      <c r="X43" s="16">
        <f t="shared" si="21"/>
        <v>94.962446546172899</v>
      </c>
      <c r="Y43" s="16">
        <f t="shared" si="21"/>
        <v>111.08750231307801</v>
      </c>
    </row>
    <row r="44" spans="1:25">
      <c r="A44" s="2" t="s">
        <v>10</v>
      </c>
      <c r="B44" s="10">
        <v>51.57</v>
      </c>
      <c r="C44" s="10">
        <v>51.931170000000002</v>
      </c>
      <c r="D44" s="10">
        <v>70.495619968693802</v>
      </c>
      <c r="E44" s="10">
        <v>76.9438037361857</v>
      </c>
      <c r="F44" s="10">
        <v>83.890328963011598</v>
      </c>
      <c r="G44" s="10">
        <v>91.3737094724504</v>
      </c>
      <c r="H44" s="10">
        <v>99.435435590249</v>
      </c>
      <c r="I44" s="10">
        <v>108.12020418065001</v>
      </c>
      <c r="J44" s="10">
        <v>117.476166460526</v>
      </c>
      <c r="K44" s="10">
        <v>127.555194965583</v>
      </c>
      <c r="L44" s="10">
        <v>138.41317114877501</v>
      </c>
      <c r="O44" t="s">
        <v>3</v>
      </c>
      <c r="P44" s="16">
        <f>C40</f>
        <v>10.940799999999999</v>
      </c>
      <c r="Q44" s="16">
        <f t="shared" ref="Q44:Y44" si="22">D40</f>
        <v>12.329126650472199</v>
      </c>
      <c r="R44" s="16">
        <f t="shared" si="22"/>
        <v>13.2667297924202</v>
      </c>
      <c r="S44" s="16">
        <f t="shared" si="22"/>
        <v>14.2376116971265</v>
      </c>
      <c r="T44" s="16">
        <f t="shared" si="22"/>
        <v>15.242953542427401</v>
      </c>
      <c r="U44" s="16">
        <f t="shared" si="22"/>
        <v>16.2839784302267</v>
      </c>
      <c r="V44" s="16">
        <f t="shared" si="22"/>
        <v>17.361952874524299</v>
      </c>
      <c r="W44" s="16">
        <f t="shared" si="22"/>
        <v>18.4781883422615</v>
      </c>
      <c r="X44" s="16">
        <f t="shared" si="22"/>
        <v>19.6340428488556</v>
      </c>
      <c r="Y44" s="16">
        <f t="shared" si="22"/>
        <v>20.8309226103651</v>
      </c>
    </row>
    <row r="45" spans="1:25">
      <c r="A45" s="2" t="s">
        <v>11</v>
      </c>
      <c r="B45" s="10">
        <v>6.62</v>
      </c>
      <c r="C45" s="10">
        <v>5.15</v>
      </c>
      <c r="D45" s="10">
        <v>4.8250000000000002</v>
      </c>
      <c r="E45" s="10">
        <v>3.9049999999999998</v>
      </c>
      <c r="F45" s="10">
        <v>3.06</v>
      </c>
      <c r="G45" s="10">
        <v>1.5</v>
      </c>
      <c r="H45" s="10">
        <v>0.5</v>
      </c>
      <c r="I45" s="10"/>
      <c r="J45" s="10"/>
      <c r="K45" s="10"/>
      <c r="L45" s="10"/>
      <c r="O45" t="s">
        <v>10</v>
      </c>
      <c r="P45" s="16">
        <f>C44</f>
        <v>51.931170000000002</v>
      </c>
      <c r="Q45" s="16">
        <f t="shared" ref="Q45:Y45" si="23">D44</f>
        <v>70.495619968693802</v>
      </c>
      <c r="R45" s="16">
        <f t="shared" si="23"/>
        <v>76.9438037361857</v>
      </c>
      <c r="S45" s="16">
        <f t="shared" si="23"/>
        <v>83.890328963011598</v>
      </c>
      <c r="T45" s="16">
        <f t="shared" si="23"/>
        <v>91.3737094724504</v>
      </c>
      <c r="U45" s="16">
        <f t="shared" si="23"/>
        <v>99.435435590249</v>
      </c>
      <c r="V45" s="16">
        <f t="shared" si="23"/>
        <v>108.12020418065001</v>
      </c>
      <c r="W45" s="16">
        <f t="shared" si="23"/>
        <v>117.476166460526</v>
      </c>
      <c r="X45" s="16">
        <f t="shared" si="23"/>
        <v>127.555194965583</v>
      </c>
      <c r="Y45" s="16">
        <f t="shared" si="23"/>
        <v>138.41317114877501</v>
      </c>
    </row>
    <row r="46" spans="1:25">
      <c r="A46" s="2" t="s">
        <v>9</v>
      </c>
      <c r="B46" s="10">
        <v>6.78</v>
      </c>
      <c r="C46" s="10">
        <v>8.18</v>
      </c>
      <c r="D46" s="10">
        <v>22</v>
      </c>
      <c r="E46" s="10">
        <v>29.078194374999999</v>
      </c>
      <c r="F46" s="10">
        <v>36.378069582895201</v>
      </c>
      <c r="G46" s="10">
        <v>47.428659487991098</v>
      </c>
      <c r="H46" s="10">
        <v>58.704216223005702</v>
      </c>
      <c r="I46" s="10">
        <v>69.054275919431902</v>
      </c>
      <c r="J46" s="10">
        <v>81.052831792956297</v>
      </c>
      <c r="K46" s="10">
        <v>94.962446546172899</v>
      </c>
      <c r="L46" s="10">
        <v>111.08750231307801</v>
      </c>
      <c r="O46" t="s">
        <v>12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2" t="s">
        <v>13</v>
      </c>
      <c r="B47" s="10">
        <v>53.996540000000003</v>
      </c>
      <c r="C47" s="10">
        <v>117</v>
      </c>
      <c r="D47" s="10">
        <v>304.4678678317</v>
      </c>
      <c r="E47" s="10">
        <v>613.39363432609002</v>
      </c>
      <c r="F47" s="10">
        <v>1034.60394580761</v>
      </c>
      <c r="G47" s="10">
        <v>1438.5746102405001</v>
      </c>
      <c r="H47" s="10">
        <v>1990.5483057906599</v>
      </c>
      <c r="I47" s="10">
        <v>2481.5853447023501</v>
      </c>
      <c r="J47" s="10">
        <v>2740.8707405883201</v>
      </c>
      <c r="K47" s="10">
        <v>3027.1427687361302</v>
      </c>
      <c r="L47" s="10">
        <v>3094.04110117557</v>
      </c>
      <c r="O47" t="s">
        <v>7</v>
      </c>
      <c r="P47" s="16">
        <f>C42</f>
        <v>0.58919999999999995</v>
      </c>
      <c r="Q47" s="16">
        <f t="shared" ref="Q47:Y47" si="24">D42</f>
        <v>0.47136</v>
      </c>
      <c r="R47" s="16">
        <f t="shared" si="24"/>
        <v>0.35352</v>
      </c>
      <c r="S47" s="16">
        <f t="shared" si="24"/>
        <v>0.23568</v>
      </c>
      <c r="T47" s="16">
        <f t="shared" si="24"/>
        <v>0.11784</v>
      </c>
      <c r="U47" s="16">
        <f t="shared" si="24"/>
        <v>0</v>
      </c>
      <c r="V47" s="16">
        <f t="shared" si="24"/>
        <v>0</v>
      </c>
      <c r="W47" s="16">
        <f t="shared" si="24"/>
        <v>0</v>
      </c>
      <c r="X47" s="16">
        <f t="shared" si="24"/>
        <v>0</v>
      </c>
      <c r="Y47" s="16">
        <f t="shared" si="24"/>
        <v>0</v>
      </c>
    </row>
    <row r="48" spans="1:25">
      <c r="A48" t="s">
        <v>14</v>
      </c>
      <c r="B48" s="10">
        <v>40.36</v>
      </c>
      <c r="C48" s="10">
        <v>50</v>
      </c>
      <c r="D48" s="10">
        <v>101.567859375</v>
      </c>
      <c r="E48" s="10">
        <v>188.132197198695</v>
      </c>
      <c r="F48" s="10">
        <v>277.42791949411702</v>
      </c>
      <c r="G48" s="10">
        <v>408.63263140091698</v>
      </c>
      <c r="H48" s="10">
        <v>547.84263918270005</v>
      </c>
      <c r="I48" s="10">
        <v>700.20145954021996</v>
      </c>
      <c r="J48" s="10">
        <v>894.654212846772</v>
      </c>
      <c r="K48" s="10">
        <v>1142.8306766692899</v>
      </c>
      <c r="L48" s="10">
        <v>1459.5737216924099</v>
      </c>
      <c r="O48" t="s">
        <v>15</v>
      </c>
    </row>
    <row r="49" spans="1:25">
      <c r="O49" t="s">
        <v>16</v>
      </c>
    </row>
    <row r="51" spans="1:25">
      <c r="A51" s="8" t="s">
        <v>28</v>
      </c>
      <c r="O51" s="8" t="s">
        <v>28</v>
      </c>
    </row>
    <row r="52" spans="1:25">
      <c r="A52" s="1"/>
      <c r="B52" s="4" t="s">
        <v>18</v>
      </c>
      <c r="C52" s="6">
        <v>2020</v>
      </c>
      <c r="D52" s="6">
        <v>2025</v>
      </c>
      <c r="E52" s="6">
        <v>2030</v>
      </c>
      <c r="F52" s="6">
        <v>2035</v>
      </c>
      <c r="G52" s="6">
        <v>2040</v>
      </c>
      <c r="H52" s="6">
        <v>2045</v>
      </c>
      <c r="I52" s="6">
        <v>2050</v>
      </c>
      <c r="J52" s="6">
        <v>2055</v>
      </c>
      <c r="K52" s="6">
        <v>2060</v>
      </c>
      <c r="L52" s="6">
        <v>2065</v>
      </c>
      <c r="M52" s="6">
        <v>2070</v>
      </c>
      <c r="P52">
        <v>2025</v>
      </c>
      <c r="Q52">
        <v>2030</v>
      </c>
      <c r="R52">
        <v>2035</v>
      </c>
      <c r="S52">
        <v>2040</v>
      </c>
      <c r="T52">
        <v>2045</v>
      </c>
      <c r="U52">
        <v>2050</v>
      </c>
      <c r="V52">
        <v>2055</v>
      </c>
      <c r="W52">
        <v>2060</v>
      </c>
      <c r="X52">
        <v>2065</v>
      </c>
      <c r="Y52">
        <v>2070</v>
      </c>
    </row>
    <row r="53" spans="1:25">
      <c r="B53" s="5" t="s">
        <v>5</v>
      </c>
      <c r="C53" s="11">
        <v>206.6</v>
      </c>
      <c r="D53" s="11">
        <v>227.88000000000002</v>
      </c>
      <c r="E53" s="11">
        <v>232.44932638692626</v>
      </c>
      <c r="F53" s="11">
        <v>224.71164709775002</v>
      </c>
      <c r="G53" s="11">
        <v>214.5713075460711</v>
      </c>
      <c r="H53" s="11">
        <v>205.34790248652618</v>
      </c>
      <c r="I53" s="11">
        <v>161.98427038736111</v>
      </c>
      <c r="J53" s="11">
        <v>78.032511536482673</v>
      </c>
      <c r="K53" s="11">
        <v>13.106387225094352</v>
      </c>
      <c r="L53" s="11">
        <v>0</v>
      </c>
      <c r="M53" s="11">
        <v>0</v>
      </c>
      <c r="O53" t="s">
        <v>2</v>
      </c>
      <c r="P53" s="17">
        <f>D53</f>
        <v>227.88000000000002</v>
      </c>
      <c r="Q53" s="17">
        <f t="shared" ref="Q53:Y54" si="25">E53</f>
        <v>232.44932638692626</v>
      </c>
      <c r="R53" s="17">
        <f t="shared" si="25"/>
        <v>224.71164709775002</v>
      </c>
      <c r="S53" s="17">
        <f t="shared" si="25"/>
        <v>214.5713075460711</v>
      </c>
      <c r="T53" s="17">
        <f t="shared" si="25"/>
        <v>205.34790248652618</v>
      </c>
      <c r="U53" s="17">
        <f t="shared" si="25"/>
        <v>161.98427038736111</v>
      </c>
      <c r="V53" s="17">
        <f t="shared" si="25"/>
        <v>78.032511536482673</v>
      </c>
      <c r="W53" s="17">
        <f t="shared" si="25"/>
        <v>13.106387225094352</v>
      </c>
      <c r="X53" s="17">
        <f t="shared" si="25"/>
        <v>0</v>
      </c>
      <c r="Y53" s="17">
        <f t="shared" si="25"/>
        <v>0</v>
      </c>
    </row>
    <row r="54" spans="1:25">
      <c r="B54" s="5" t="s">
        <v>4</v>
      </c>
      <c r="C54" s="5">
        <v>25.3</v>
      </c>
      <c r="D54" s="5">
        <v>25.3</v>
      </c>
      <c r="E54" s="5">
        <v>25.3</v>
      </c>
      <c r="F54" s="5">
        <v>25.3</v>
      </c>
      <c r="G54" s="5">
        <v>25.3</v>
      </c>
      <c r="H54" s="5">
        <v>25.3</v>
      </c>
      <c r="I54" s="5">
        <v>25.3</v>
      </c>
      <c r="J54" s="5">
        <v>25.3</v>
      </c>
      <c r="K54" s="5">
        <v>25.3</v>
      </c>
      <c r="L54" s="5">
        <v>25.3</v>
      </c>
      <c r="M54" s="5">
        <v>25.3</v>
      </c>
      <c r="O54" t="s">
        <v>4</v>
      </c>
      <c r="P54" s="17">
        <f>D54</f>
        <v>25.3</v>
      </c>
      <c r="Q54" s="17">
        <f t="shared" si="25"/>
        <v>25.3</v>
      </c>
      <c r="R54" s="17">
        <f t="shared" si="25"/>
        <v>25.3</v>
      </c>
      <c r="S54" s="17">
        <f t="shared" si="25"/>
        <v>25.3</v>
      </c>
      <c r="T54" s="17">
        <f t="shared" si="25"/>
        <v>25.3</v>
      </c>
      <c r="U54" s="17">
        <f t="shared" si="25"/>
        <v>25.3</v>
      </c>
      <c r="V54" s="17">
        <f t="shared" si="25"/>
        <v>25.3</v>
      </c>
      <c r="W54" s="17">
        <f t="shared" si="25"/>
        <v>25.3</v>
      </c>
      <c r="X54" s="17">
        <f t="shared" si="25"/>
        <v>25.3</v>
      </c>
      <c r="Y54" s="17">
        <f t="shared" si="25"/>
        <v>25.3</v>
      </c>
    </row>
    <row r="55" spans="1:25">
      <c r="B55" s="12"/>
      <c r="C55" s="12"/>
      <c r="D55" s="12"/>
      <c r="E55" s="12"/>
      <c r="F55" s="12"/>
      <c r="G55" s="12" t="s">
        <v>29</v>
      </c>
      <c r="H55" s="12" t="s">
        <v>30</v>
      </c>
      <c r="I55" s="12" t="s">
        <v>31</v>
      </c>
      <c r="J55" s="12" t="s">
        <v>32</v>
      </c>
      <c r="K55" s="12" t="s">
        <v>32</v>
      </c>
      <c r="L55" s="12" t="s">
        <v>32</v>
      </c>
      <c r="M55" s="12" t="s">
        <v>32</v>
      </c>
      <c r="O55" t="s">
        <v>6</v>
      </c>
      <c r="P55" s="17">
        <f>D56+D68</f>
        <v>148.04667060258467</v>
      </c>
      <c r="Q55" s="17">
        <f t="shared" ref="Q55:Y55" si="26">E56+E68</f>
        <v>234.67715264418248</v>
      </c>
      <c r="R55" s="17">
        <f t="shared" si="26"/>
        <v>348.58063165250036</v>
      </c>
      <c r="S55" s="17">
        <f t="shared" si="26"/>
        <v>655.24651706654538</v>
      </c>
      <c r="T55" s="17">
        <f t="shared" si="26"/>
        <v>1156.1908815468091</v>
      </c>
      <c r="U55" s="17">
        <f t="shared" si="26"/>
        <v>2107.2381209877594</v>
      </c>
      <c r="V55" s="17">
        <f t="shared" si="26"/>
        <v>2628.9238781659678</v>
      </c>
      <c r="W55" s="17">
        <f t="shared" si="26"/>
        <v>3016.1464081217046</v>
      </c>
      <c r="X55" s="17">
        <f t="shared" si="26"/>
        <v>3453.4139441859002</v>
      </c>
      <c r="Y55" s="17">
        <f t="shared" si="26"/>
        <v>3426.2556816951019</v>
      </c>
    </row>
    <row r="56" spans="1:25">
      <c r="B56" s="12" t="s">
        <v>13</v>
      </c>
      <c r="C56" s="13">
        <v>44.728436022861132</v>
      </c>
      <c r="D56" s="13">
        <v>146.83902263683623</v>
      </c>
      <c r="E56" s="13">
        <v>229.63596919203809</v>
      </c>
      <c r="F56" s="13">
        <v>322.76070623749735</v>
      </c>
      <c r="G56" s="13">
        <v>551.62497437199863</v>
      </c>
      <c r="H56" s="13">
        <v>927.68034363432821</v>
      </c>
      <c r="I56" s="13">
        <v>1331.8031037754968</v>
      </c>
      <c r="J56" s="13">
        <v>1629.4107167577492</v>
      </c>
      <c r="K56" s="13">
        <v>1815.319735316888</v>
      </c>
      <c r="L56" s="13">
        <v>1859.8926853411338</v>
      </c>
      <c r="M56" s="13">
        <v>1796.8195075371329</v>
      </c>
      <c r="O56" t="s">
        <v>8</v>
      </c>
      <c r="P56" s="17">
        <f>D57+D58+D69+D70</f>
        <v>106.02545645045997</v>
      </c>
      <c r="Q56" s="17">
        <f t="shared" ref="Q56:Y56" si="27">E57+E58+E69+E70</f>
        <v>240.41831257735015</v>
      </c>
      <c r="R56" s="17">
        <f t="shared" si="27"/>
        <v>487.63658290237714</v>
      </c>
      <c r="S56" s="17">
        <f t="shared" si="27"/>
        <v>682.55928407649844</v>
      </c>
      <c r="T56" s="17">
        <f t="shared" si="27"/>
        <v>883.6321728541933</v>
      </c>
      <c r="U56" s="17">
        <f t="shared" si="27"/>
        <v>1168.0393713571234</v>
      </c>
      <c r="V56" s="17">
        <f t="shared" si="27"/>
        <v>1485.1302971266903</v>
      </c>
      <c r="W56" s="17">
        <f t="shared" si="27"/>
        <v>1775.3914695280337</v>
      </c>
      <c r="X56" s="17">
        <f t="shared" si="27"/>
        <v>2015.1388160503304</v>
      </c>
      <c r="Y56" s="17">
        <f t="shared" si="27"/>
        <v>2045.336477293728</v>
      </c>
    </row>
    <row r="57" spans="1:25">
      <c r="B57" s="6" t="s">
        <v>19</v>
      </c>
      <c r="C57" s="7">
        <v>38.496067415730337</v>
      </c>
      <c r="D57" s="7">
        <v>99.006693321604914</v>
      </c>
      <c r="E57" s="7">
        <v>194.57740971468303</v>
      </c>
      <c r="F57" s="7">
        <v>348.35047415147346</v>
      </c>
      <c r="G57" s="7">
        <v>440.19366302700132</v>
      </c>
      <c r="H57" s="7">
        <v>449.35850639814799</v>
      </c>
      <c r="I57" s="7">
        <v>579.97960402160629</v>
      </c>
      <c r="J57" s="7">
        <v>861.22784654628776</v>
      </c>
      <c r="K57" s="7">
        <v>1157.0993729392767</v>
      </c>
      <c r="L57" s="7">
        <v>1354.6221955285689</v>
      </c>
      <c r="M57" s="7">
        <v>1410.8214775426634</v>
      </c>
      <c r="O57" t="s">
        <v>9</v>
      </c>
      <c r="P57" s="17">
        <f>D60</f>
        <v>13.3896</v>
      </c>
      <c r="Q57" s="17">
        <f t="shared" ref="Q57:Y57" si="28">E60</f>
        <v>21.635200000000005</v>
      </c>
      <c r="R57" s="17">
        <f t="shared" si="28"/>
        <v>27.228571428571442</v>
      </c>
      <c r="S57" s="17">
        <f t="shared" si="28"/>
        <v>35.28571428571432</v>
      </c>
      <c r="T57" s="17">
        <f t="shared" si="28"/>
        <v>47.738095238095305</v>
      </c>
      <c r="U57" s="17">
        <f t="shared" si="28"/>
        <v>61.190476190476296</v>
      </c>
      <c r="V57" s="17">
        <f t="shared" si="28"/>
        <v>74.642857142857295</v>
      </c>
      <c r="W57" s="17">
        <f t="shared" si="28"/>
        <v>88.095238095238301</v>
      </c>
      <c r="X57" s="17">
        <f t="shared" si="28"/>
        <v>101.54761904761929</v>
      </c>
      <c r="Y57" s="17">
        <f t="shared" si="28"/>
        <v>115.00000000000033</v>
      </c>
    </row>
    <row r="58" spans="1:25">
      <c r="B58" s="6" t="s">
        <v>20</v>
      </c>
      <c r="C58" s="7">
        <v>0</v>
      </c>
      <c r="D58" s="7">
        <v>1.3333333333333333</v>
      </c>
      <c r="E58" s="7">
        <v>8.9841269841269966</v>
      </c>
      <c r="F58" s="7">
        <v>26.349206349206376</v>
      </c>
      <c r="G58" s="7">
        <v>45.682539682539698</v>
      </c>
      <c r="H58" s="7">
        <v>67.771428571428572</v>
      </c>
      <c r="I58" s="7">
        <v>88.514285714285691</v>
      </c>
      <c r="J58" s="7">
        <v>98.114285714285671</v>
      </c>
      <c r="K58" s="7">
        <v>105.71428571428567</v>
      </c>
      <c r="L58" s="7">
        <v>115.02857142857137</v>
      </c>
      <c r="M58" s="7">
        <v>122.85714285714282</v>
      </c>
      <c r="O58" t="s">
        <v>3</v>
      </c>
      <c r="P58" s="17">
        <f>D62</f>
        <v>4.5796428606577022</v>
      </c>
      <c r="Q58" s="17">
        <f t="shared" ref="Q58:Y58" si="29">E62</f>
        <v>5.321647710606344</v>
      </c>
      <c r="R58" s="17">
        <f t="shared" si="29"/>
        <v>5.8878797382768226</v>
      </c>
      <c r="S58" s="17">
        <f t="shared" si="29"/>
        <v>6.5723360354609195</v>
      </c>
      <c r="T58" s="17">
        <f t="shared" si="29"/>
        <v>7.3501272822610275</v>
      </c>
      <c r="U58" s="17">
        <f t="shared" si="29"/>
        <v>7.9179185290611365</v>
      </c>
      <c r="V58" s="17">
        <f t="shared" si="29"/>
        <v>8.5557097758612457</v>
      </c>
      <c r="W58" s="17">
        <f t="shared" si="29"/>
        <v>9.3335010226613555</v>
      </c>
      <c r="X58" s="17">
        <f t="shared" si="29"/>
        <v>10.027290814807053</v>
      </c>
      <c r="Y58" s="17">
        <f t="shared" si="29"/>
        <v>10.539077455201523</v>
      </c>
    </row>
    <row r="59" spans="1:25">
      <c r="B59" s="6" t="s">
        <v>10</v>
      </c>
      <c r="C59" s="7">
        <v>50.43923890481274</v>
      </c>
      <c r="D59" s="7">
        <v>56.679975561609304</v>
      </c>
      <c r="E59" s="7">
        <v>63.681119757329206</v>
      </c>
      <c r="F59" s="7">
        <v>70.036932707355263</v>
      </c>
      <c r="G59" s="7">
        <v>76.557391819281648</v>
      </c>
      <c r="H59" s="7">
        <v>85.623787167449152</v>
      </c>
      <c r="I59" s="7">
        <v>96.015023474178435</v>
      </c>
      <c r="J59" s="7">
        <v>106.40625978090767</v>
      </c>
      <c r="K59" s="7">
        <v>116.79749608763693</v>
      </c>
      <c r="L59" s="7">
        <v>127.18873239436621</v>
      </c>
      <c r="M59" s="7">
        <v>137.57996870109551</v>
      </c>
      <c r="O59" t="s">
        <v>10</v>
      </c>
      <c r="P59" s="17">
        <f>D59</f>
        <v>56.679975561609304</v>
      </c>
      <c r="Q59" s="17">
        <f t="shared" ref="Q59:Y59" si="30">E59</f>
        <v>63.681119757329206</v>
      </c>
      <c r="R59" s="17">
        <f t="shared" si="30"/>
        <v>70.036932707355263</v>
      </c>
      <c r="S59" s="17">
        <f t="shared" si="30"/>
        <v>76.557391819281648</v>
      </c>
      <c r="T59" s="17">
        <f t="shared" si="30"/>
        <v>85.623787167449152</v>
      </c>
      <c r="U59" s="17">
        <f t="shared" si="30"/>
        <v>96.015023474178435</v>
      </c>
      <c r="V59" s="17">
        <f t="shared" si="30"/>
        <v>106.40625978090767</v>
      </c>
      <c r="W59" s="17">
        <f t="shared" si="30"/>
        <v>116.79749608763693</v>
      </c>
      <c r="X59" s="17">
        <f t="shared" si="30"/>
        <v>127.18873239436621</v>
      </c>
      <c r="Y59" s="17">
        <f t="shared" si="30"/>
        <v>137.57996870109551</v>
      </c>
    </row>
    <row r="60" spans="1:25">
      <c r="B60" s="6" t="s">
        <v>9</v>
      </c>
      <c r="C60" s="7">
        <v>7.0000000000000009</v>
      </c>
      <c r="D60" s="7">
        <v>13.3896</v>
      </c>
      <c r="E60" s="7">
        <v>21.635200000000005</v>
      </c>
      <c r="F60" s="7">
        <v>27.228571428571442</v>
      </c>
      <c r="G60" s="7">
        <v>35.28571428571432</v>
      </c>
      <c r="H60" s="7">
        <v>47.738095238095305</v>
      </c>
      <c r="I60" s="7">
        <v>61.190476190476296</v>
      </c>
      <c r="J60" s="7">
        <v>74.642857142857295</v>
      </c>
      <c r="K60" s="7">
        <v>88.095238095238301</v>
      </c>
      <c r="L60" s="7">
        <v>101.54761904761929</v>
      </c>
      <c r="M60" s="7">
        <v>115.00000000000033</v>
      </c>
      <c r="O60" t="s">
        <v>12</v>
      </c>
      <c r="P60" s="17">
        <f>D64+D65</f>
        <v>0</v>
      </c>
      <c r="Q60" s="17">
        <f t="shared" ref="Q60:Y60" si="31">E64+E65</f>
        <v>20</v>
      </c>
      <c r="R60" s="17">
        <f t="shared" si="31"/>
        <v>50</v>
      </c>
      <c r="S60" s="17">
        <f t="shared" si="31"/>
        <v>175.24644174289406</v>
      </c>
      <c r="T60" s="17">
        <f t="shared" si="31"/>
        <v>743.07016632063551</v>
      </c>
      <c r="U60" s="17">
        <f t="shared" si="31"/>
        <v>744.61205347867804</v>
      </c>
      <c r="V60" s="17">
        <f t="shared" si="31"/>
        <v>1090.702350426822</v>
      </c>
      <c r="W60" s="17">
        <f t="shared" si="31"/>
        <v>1345.2211339414962</v>
      </c>
      <c r="X60" s="17">
        <f t="shared" si="31"/>
        <v>1313.6792467834539</v>
      </c>
      <c r="Y60" s="17">
        <f t="shared" si="31"/>
        <v>1298.941155758162</v>
      </c>
    </row>
    <row r="61" spans="1:25">
      <c r="B61" s="6" t="s">
        <v>33</v>
      </c>
      <c r="C61" s="7">
        <f>C80/(0.38*24*0.365)</f>
        <v>0</v>
      </c>
      <c r="D61" s="7">
        <f t="shared" ref="D61:M61" si="32">D80/(0.38*24*0.365)</f>
        <v>0</v>
      </c>
      <c r="E61" s="7">
        <f t="shared" si="32"/>
        <v>0</v>
      </c>
      <c r="F61" s="7">
        <f t="shared" si="32"/>
        <v>0</v>
      </c>
      <c r="G61" s="7">
        <f t="shared" si="32"/>
        <v>0</v>
      </c>
      <c r="H61" s="7">
        <f t="shared" si="32"/>
        <v>0</v>
      </c>
      <c r="I61" s="7">
        <f t="shared" si="32"/>
        <v>0</v>
      </c>
      <c r="J61" s="7">
        <f t="shared" si="32"/>
        <v>0</v>
      </c>
      <c r="K61" s="7">
        <f t="shared" si="32"/>
        <v>0</v>
      </c>
      <c r="L61" s="7">
        <f t="shared" si="32"/>
        <v>0</v>
      </c>
      <c r="M61" s="7">
        <f t="shared" si="32"/>
        <v>0</v>
      </c>
      <c r="O61" t="s">
        <v>7</v>
      </c>
    </row>
    <row r="62" spans="1:25">
      <c r="B62" s="6" t="s">
        <v>3</v>
      </c>
      <c r="C62" s="7">
        <v>3.5649098790782561</v>
      </c>
      <c r="D62" s="7">
        <v>4.5796428606577022</v>
      </c>
      <c r="E62" s="7">
        <v>5.321647710606344</v>
      </c>
      <c r="F62" s="7">
        <v>5.8878797382768226</v>
      </c>
      <c r="G62" s="7">
        <v>6.5723360354609195</v>
      </c>
      <c r="H62" s="7">
        <v>7.3501272822610275</v>
      </c>
      <c r="I62" s="7">
        <v>7.9179185290611365</v>
      </c>
      <c r="J62" s="7">
        <v>8.5557097758612457</v>
      </c>
      <c r="K62" s="7">
        <v>9.3335010226613555</v>
      </c>
      <c r="L62" s="7">
        <v>10.027290814807053</v>
      </c>
      <c r="M62" s="7">
        <v>10.539077455201523</v>
      </c>
      <c r="O62" t="s">
        <v>15</v>
      </c>
      <c r="P62" s="17">
        <f>D66</f>
        <v>0</v>
      </c>
      <c r="Q62" s="17">
        <f t="shared" ref="Q62:Y62" si="33">E66</f>
        <v>0</v>
      </c>
      <c r="R62" s="17">
        <f t="shared" si="33"/>
        <v>0</v>
      </c>
      <c r="S62" s="17">
        <f t="shared" si="33"/>
        <v>0</v>
      </c>
      <c r="T62" s="17">
        <f t="shared" si="33"/>
        <v>0</v>
      </c>
      <c r="U62" s="17">
        <f t="shared" si="33"/>
        <v>20</v>
      </c>
      <c r="V62" s="17">
        <f t="shared" si="33"/>
        <v>50</v>
      </c>
      <c r="W62" s="17">
        <f t="shared" si="33"/>
        <v>80</v>
      </c>
      <c r="X62" s="17">
        <f t="shared" si="33"/>
        <v>100</v>
      </c>
      <c r="Y62" s="17">
        <f t="shared" si="33"/>
        <v>100</v>
      </c>
    </row>
    <row r="63" spans="1:25">
      <c r="B63" s="6" t="s">
        <v>22</v>
      </c>
      <c r="C63" s="7">
        <v>0</v>
      </c>
      <c r="D63" s="7">
        <v>5.9619999999999997</v>
      </c>
      <c r="E63" s="7">
        <v>14.842000000000001</v>
      </c>
      <c r="F63" s="7">
        <v>19.841999999999999</v>
      </c>
      <c r="G63" s="7">
        <v>27.341999999999999</v>
      </c>
      <c r="H63" s="7">
        <v>34.841999999999999</v>
      </c>
      <c r="I63" s="7">
        <v>34.841999999999999</v>
      </c>
      <c r="J63" s="7">
        <v>34.841999999999999</v>
      </c>
      <c r="K63" s="7">
        <v>34.841999999999999</v>
      </c>
      <c r="L63" s="7">
        <v>34.841999999999999</v>
      </c>
      <c r="M63" s="7">
        <v>34.841999999999999</v>
      </c>
      <c r="O63" t="s">
        <v>16</v>
      </c>
      <c r="P63" s="17">
        <f>D61+D63</f>
        <v>5.9619999999999997</v>
      </c>
      <c r="Q63" s="17">
        <f t="shared" ref="Q63:Y63" si="34">E61+E63</f>
        <v>14.842000000000001</v>
      </c>
      <c r="R63" s="17">
        <f t="shared" si="34"/>
        <v>19.841999999999999</v>
      </c>
      <c r="S63" s="17">
        <f t="shared" si="34"/>
        <v>27.341999999999999</v>
      </c>
      <c r="T63" s="17">
        <f t="shared" si="34"/>
        <v>34.841999999999999</v>
      </c>
      <c r="U63" s="17">
        <f t="shared" si="34"/>
        <v>34.841999999999999</v>
      </c>
      <c r="V63" s="17">
        <f t="shared" si="34"/>
        <v>34.841999999999999</v>
      </c>
      <c r="W63" s="17">
        <f t="shared" si="34"/>
        <v>34.841999999999999</v>
      </c>
      <c r="X63" s="17">
        <f t="shared" si="34"/>
        <v>34.841999999999999</v>
      </c>
      <c r="Y63" s="17">
        <f t="shared" si="34"/>
        <v>34.841999999999999</v>
      </c>
    </row>
    <row r="64" spans="1:25">
      <c r="B64" s="6" t="s">
        <v>23</v>
      </c>
      <c r="C64" s="7">
        <v>0</v>
      </c>
      <c r="D64" s="7">
        <v>0</v>
      </c>
      <c r="E64" s="7">
        <v>20</v>
      </c>
      <c r="F64" s="7">
        <v>50</v>
      </c>
      <c r="G64" s="7">
        <v>175.24644174289406</v>
      </c>
      <c r="H64" s="7">
        <v>743.07016632063551</v>
      </c>
      <c r="I64" s="7">
        <v>744.61205347867804</v>
      </c>
      <c r="J64" s="7">
        <v>1090.702350426822</v>
      </c>
      <c r="K64" s="7">
        <v>1345.2211339414962</v>
      </c>
      <c r="L64" s="7">
        <v>1313.6792467834539</v>
      </c>
      <c r="M64" s="7">
        <v>1298.941155758162</v>
      </c>
      <c r="X64" s="17"/>
      <c r="Y64" s="17"/>
    </row>
    <row r="65" spans="1:13">
      <c r="B65" s="6" t="s">
        <v>24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>
      <c r="B66" s="6" t="s">
        <v>25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20</v>
      </c>
      <c r="J66" s="7">
        <v>50</v>
      </c>
      <c r="K66" s="7">
        <v>80</v>
      </c>
      <c r="L66" s="7">
        <v>100</v>
      </c>
      <c r="M66" s="7">
        <v>100</v>
      </c>
    </row>
    <row r="67" spans="1:13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>
      <c r="A68" s="14" t="s">
        <v>26</v>
      </c>
      <c r="B68" s="6" t="s">
        <v>13</v>
      </c>
      <c r="C68" s="7">
        <v>0</v>
      </c>
      <c r="D68" s="7">
        <v>1.2076479657484251</v>
      </c>
      <c r="E68" s="7">
        <v>5.0411834521443968</v>
      </c>
      <c r="F68" s="7">
        <v>25.819925415003013</v>
      </c>
      <c r="G68" s="7">
        <v>103.62154269454678</v>
      </c>
      <c r="H68" s="7">
        <v>228.51053791248088</v>
      </c>
      <c r="I68" s="7">
        <v>775.43501721226278</v>
      </c>
      <c r="J68" s="7">
        <v>999.51316140821859</v>
      </c>
      <c r="K68" s="7">
        <v>1200.8266728048163</v>
      </c>
      <c r="L68" s="7">
        <v>1593.5212588447664</v>
      </c>
      <c r="M68" s="7">
        <v>1629.4361741579689</v>
      </c>
    </row>
    <row r="69" spans="1:13">
      <c r="A69" s="14"/>
      <c r="B69" s="6" t="s">
        <v>19</v>
      </c>
      <c r="C69" s="7">
        <v>0</v>
      </c>
      <c r="D69" s="7">
        <v>5.685429795521733</v>
      </c>
      <c r="E69" s="7">
        <v>36.856775878540134</v>
      </c>
      <c r="F69" s="7">
        <v>104.70277541757029</v>
      </c>
      <c r="G69" s="7">
        <v>180.47314793121748</v>
      </c>
      <c r="H69" s="7">
        <v>341.45627515169741</v>
      </c>
      <c r="I69" s="7">
        <v>477.08663300715909</v>
      </c>
      <c r="J69" s="7">
        <v>500.89349535652201</v>
      </c>
      <c r="K69" s="7">
        <v>488.29209658875703</v>
      </c>
      <c r="L69" s="7">
        <v>521.34625015139102</v>
      </c>
      <c r="M69" s="7">
        <v>484.51499975106452</v>
      </c>
    </row>
    <row r="70" spans="1:13">
      <c r="A70" s="14"/>
      <c r="B70" s="6" t="s">
        <v>20</v>
      </c>
      <c r="C70" s="7">
        <v>0</v>
      </c>
      <c r="D70" s="7">
        <v>0</v>
      </c>
      <c r="E70" s="7">
        <v>0</v>
      </c>
      <c r="F70" s="7">
        <v>8.2341269841269735</v>
      </c>
      <c r="G70" s="7">
        <v>16.209933435739888</v>
      </c>
      <c r="H70" s="7">
        <v>25.045962732919261</v>
      </c>
      <c r="I70" s="7">
        <v>22.458848614072501</v>
      </c>
      <c r="J70" s="7">
        <v>24.894669509594884</v>
      </c>
      <c r="K70" s="7">
        <v>24.285714285714288</v>
      </c>
      <c r="L70" s="7">
        <v>24.14179894179895</v>
      </c>
      <c r="M70" s="7">
        <v>27.142857142857149</v>
      </c>
    </row>
  </sheetData>
  <mergeCells count="1">
    <mergeCell ref="A31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738C-66AB-4382-8A30-A4AD65D1DA70}">
  <dimension ref="A1:Y70"/>
  <sheetViews>
    <sheetView topLeftCell="A38" workbookViewId="0">
      <selection activeCell="M55" sqref="M55"/>
    </sheetView>
  </sheetViews>
  <sheetFormatPr defaultRowHeight="14.45"/>
  <cols>
    <col min="2" max="12" width="9.5703125" bestFit="1" customWidth="1"/>
    <col min="15" max="15" width="36.42578125" customWidth="1"/>
  </cols>
  <sheetData>
    <row r="1" spans="1:25">
      <c r="A1" s="8" t="s">
        <v>0</v>
      </c>
      <c r="O1" s="8" t="s">
        <v>0</v>
      </c>
    </row>
    <row r="2" spans="1:25">
      <c r="B2">
        <v>2022</v>
      </c>
      <c r="C2">
        <v>2025</v>
      </c>
      <c r="D2">
        <v>2030</v>
      </c>
      <c r="E2">
        <v>2035</v>
      </c>
      <c r="F2">
        <v>2040</v>
      </c>
      <c r="G2">
        <v>2045</v>
      </c>
      <c r="H2">
        <v>2050</v>
      </c>
      <c r="I2">
        <v>2055</v>
      </c>
      <c r="J2">
        <v>2060</v>
      </c>
      <c r="K2">
        <v>2065</v>
      </c>
      <c r="L2">
        <v>2070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  <c r="V2">
        <v>2055</v>
      </c>
      <c r="W2">
        <v>2060</v>
      </c>
      <c r="X2">
        <v>2065</v>
      </c>
      <c r="Y2">
        <v>2070</v>
      </c>
    </row>
    <row r="3" spans="1:25">
      <c r="A3" s="1" t="s">
        <v>34</v>
      </c>
      <c r="O3" t="s">
        <v>2</v>
      </c>
      <c r="P3" s="16">
        <f>(C5+C9)/10^3</f>
        <v>1164.7049036522005</v>
      </c>
      <c r="Q3" s="16">
        <f t="shared" ref="Q3:Y3" si="0">(D5+D9)/10^3</f>
        <v>1566.7323295615129</v>
      </c>
      <c r="R3" s="16">
        <f t="shared" si="0"/>
        <v>1798.6014238465177</v>
      </c>
      <c r="S3" s="16">
        <f t="shared" si="0"/>
        <v>2209.4528238632279</v>
      </c>
      <c r="T3" s="16">
        <f t="shared" si="0"/>
        <v>2267.1705032318318</v>
      </c>
      <c r="U3" s="16">
        <f t="shared" si="0"/>
        <v>2346.414624374614</v>
      </c>
      <c r="V3" s="16">
        <f t="shared" si="0"/>
        <v>2248.3422687153002</v>
      </c>
      <c r="W3" s="16">
        <f t="shared" si="0"/>
        <v>2208.3124362421299</v>
      </c>
      <c r="X3" s="16">
        <f t="shared" si="0"/>
        <v>2098.2548175961701</v>
      </c>
      <c r="Y3" s="16">
        <f t="shared" si="0"/>
        <v>1686.3013490400001</v>
      </c>
    </row>
    <row r="4" spans="1:25">
      <c r="A4" s="2" t="s">
        <v>3</v>
      </c>
      <c r="B4" s="16">
        <v>18324.754659792001</v>
      </c>
      <c r="C4" s="16">
        <v>16988.862200010499</v>
      </c>
      <c r="D4" s="16">
        <v>19250.3562299644</v>
      </c>
      <c r="E4" s="16">
        <v>20762.289997948799</v>
      </c>
      <c r="F4" s="16">
        <v>22326.581558482099</v>
      </c>
      <c r="G4" s="16">
        <v>23945.0892698385</v>
      </c>
      <c r="H4" s="16">
        <v>25619.737449823799</v>
      </c>
      <c r="I4" s="16">
        <v>27315.7248498845</v>
      </c>
      <c r="J4" s="16">
        <v>29071.908680398901</v>
      </c>
      <c r="K4" s="16">
        <v>30890.425519881199</v>
      </c>
      <c r="L4" s="16">
        <v>32773.487781371499</v>
      </c>
      <c r="O4" t="s">
        <v>4</v>
      </c>
      <c r="P4" s="16">
        <f>C7/10^3</f>
        <v>31.295955036743997</v>
      </c>
      <c r="Q4" s="16">
        <f t="shared" ref="Q4:Y4" si="1">D7/10^3</f>
        <v>26.825104317209103</v>
      </c>
      <c r="R4" s="16">
        <f t="shared" si="1"/>
        <v>22.354253597674202</v>
      </c>
      <c r="S4" s="16">
        <f t="shared" si="1"/>
        <v>17.8834028781394</v>
      </c>
      <c r="T4" s="16">
        <f t="shared" si="1"/>
        <v>13.4125521586045</v>
      </c>
      <c r="U4" s="16">
        <f t="shared" si="1"/>
        <v>8.9417014390697087</v>
      </c>
      <c r="V4" s="16">
        <f t="shared" si="1"/>
        <v>4.4708507195348499</v>
      </c>
      <c r="W4" s="16">
        <f t="shared" si="1"/>
        <v>0</v>
      </c>
      <c r="X4" s="16">
        <f t="shared" si="1"/>
        <v>0</v>
      </c>
      <c r="Y4" s="16">
        <f t="shared" si="1"/>
        <v>0</v>
      </c>
    </row>
    <row r="5" spans="1:25">
      <c r="A5" s="2" t="s">
        <v>5</v>
      </c>
      <c r="B5" s="16">
        <v>1041382.46855643</v>
      </c>
      <c r="C5" s="16">
        <v>1135850.8775478499</v>
      </c>
      <c r="D5" s="16">
        <v>1539699.1885996701</v>
      </c>
      <c r="E5" s="16">
        <v>1776722.78851885</v>
      </c>
      <c r="F5" s="16">
        <v>2192308.4899060801</v>
      </c>
      <c r="G5" s="16">
        <v>2258766.4179587201</v>
      </c>
      <c r="H5" s="16">
        <v>2343613.26261691</v>
      </c>
      <c r="I5" s="16">
        <v>2248342.2687153001</v>
      </c>
      <c r="J5" s="16">
        <v>2208312.4362421301</v>
      </c>
      <c r="K5" s="16">
        <v>2098254.8175961701</v>
      </c>
      <c r="L5" s="16">
        <v>1686301.34904</v>
      </c>
      <c r="O5" t="s">
        <v>6</v>
      </c>
      <c r="P5" s="16">
        <f>C11/10^3</f>
        <v>155.930949204163</v>
      </c>
      <c r="Q5" s="16">
        <f t="shared" ref="Q5:Y5" si="2">D11/10^3</f>
        <v>429.76504960498801</v>
      </c>
      <c r="R5" s="16">
        <f t="shared" si="2"/>
        <v>850.00478109319795</v>
      </c>
      <c r="S5" s="16">
        <f t="shared" si="2"/>
        <v>1517.4965197205599</v>
      </c>
      <c r="T5" s="16">
        <f t="shared" si="2"/>
        <v>2229.3293251558098</v>
      </c>
      <c r="U5" s="16">
        <f t="shared" si="2"/>
        <v>2985.5355255692402</v>
      </c>
      <c r="V5" s="16">
        <f t="shared" si="2"/>
        <v>3812.5739472247701</v>
      </c>
      <c r="W5" s="16">
        <f t="shared" si="2"/>
        <v>4422.0081351212893</v>
      </c>
      <c r="X5" s="16">
        <f t="shared" si="2"/>
        <v>5005.2863232973996</v>
      </c>
      <c r="Y5" s="16">
        <f t="shared" si="2"/>
        <v>5528.4305458241697</v>
      </c>
    </row>
    <row r="6" spans="1:25">
      <c r="A6" s="2" t="s">
        <v>7</v>
      </c>
      <c r="B6" s="16">
        <v>213.851871067627</v>
      </c>
      <c r="C6" s="16">
        <v>247.547195349795</v>
      </c>
      <c r="D6" s="16">
        <v>198.037756279836</v>
      </c>
      <c r="E6" s="16">
        <v>148.528317209877</v>
      </c>
      <c r="F6" s="16">
        <v>99.018878139918002</v>
      </c>
      <c r="G6" s="16">
        <v>49.509439069959001</v>
      </c>
      <c r="H6" s="16"/>
      <c r="I6" s="16"/>
      <c r="J6" s="16"/>
      <c r="K6" s="16"/>
      <c r="L6" s="16"/>
      <c r="O6" t="s">
        <v>8</v>
      </c>
      <c r="P6" s="16">
        <f>C12/10^3</f>
        <v>90.841272672960002</v>
      </c>
      <c r="Q6" s="16">
        <f t="shared" ref="Q6:Y6" si="3">D12/10^3</f>
        <v>183.86423516425</v>
      </c>
      <c r="R6" s="16">
        <f t="shared" si="3"/>
        <v>339.83698053198498</v>
      </c>
      <c r="S6" s="16">
        <f t="shared" si="3"/>
        <v>511.755727036812</v>
      </c>
      <c r="T6" s="16">
        <f t="shared" si="3"/>
        <v>665.66966004217295</v>
      </c>
      <c r="U6" s="16">
        <f t="shared" si="3"/>
        <v>831.11821057661803</v>
      </c>
      <c r="V6" s="16">
        <f t="shared" si="3"/>
        <v>1000.8268718235</v>
      </c>
      <c r="W6" s="16">
        <f t="shared" si="3"/>
        <v>1221.00620071657</v>
      </c>
      <c r="X6" s="16">
        <f t="shared" si="3"/>
        <v>1515.4364072859498</v>
      </c>
      <c r="Y6" s="16">
        <f t="shared" si="3"/>
        <v>1890.54275281573</v>
      </c>
    </row>
    <row r="7" spans="1:25">
      <c r="A7" s="2" t="s">
        <v>4</v>
      </c>
      <c r="B7" s="16">
        <v>36015.798812615998</v>
      </c>
      <c r="C7" s="16">
        <v>31295.955036743999</v>
      </c>
      <c r="D7" s="16">
        <v>26825.104317209101</v>
      </c>
      <c r="E7" s="16">
        <v>22354.2535976742</v>
      </c>
      <c r="F7" s="16">
        <v>17883.402878139401</v>
      </c>
      <c r="G7" s="16">
        <v>13412.5521586045</v>
      </c>
      <c r="H7" s="16">
        <v>8941.7014390697095</v>
      </c>
      <c r="I7" s="16">
        <v>4470.8507195348502</v>
      </c>
      <c r="J7" s="16"/>
      <c r="K7" s="16"/>
      <c r="L7" s="16"/>
      <c r="O7" t="s">
        <v>9</v>
      </c>
      <c r="P7" s="16">
        <f>C10/10^3</f>
        <v>57.325485860351996</v>
      </c>
      <c r="Q7" s="16">
        <f t="shared" ref="Q7:Y7" si="4">D10/10^3</f>
        <v>140.16011212800001</v>
      </c>
      <c r="R7" s="16">
        <f t="shared" si="4"/>
        <v>177.534212827641</v>
      </c>
      <c r="S7" s="16">
        <f t="shared" si="4"/>
        <v>212.81881583874201</v>
      </c>
      <c r="T7" s="16">
        <f t="shared" si="4"/>
        <v>253.72334133148001</v>
      </c>
      <c r="U7" s="16">
        <f t="shared" si="4"/>
        <v>301.14289725675496</v>
      </c>
      <c r="V7" s="16">
        <f t="shared" si="4"/>
        <v>356.11515905574299</v>
      </c>
      <c r="W7" s="16">
        <f t="shared" si="4"/>
        <v>419.843076964945</v>
      </c>
      <c r="X7" s="16">
        <f t="shared" si="4"/>
        <v>493.721200006201</v>
      </c>
      <c r="Y7" s="16">
        <f t="shared" si="4"/>
        <v>579.36619270587198</v>
      </c>
    </row>
    <row r="8" spans="1:25">
      <c r="A8" s="2" t="s">
        <v>10</v>
      </c>
      <c r="B8" s="16">
        <v>162304.174755624</v>
      </c>
      <c r="C8" s="16">
        <v>161999.37102865701</v>
      </c>
      <c r="D8" s="16">
        <v>173154.61229675001</v>
      </c>
      <c r="E8" s="16">
        <v>224155.415176515</v>
      </c>
      <c r="F8" s="16">
        <v>243988.75933389601</v>
      </c>
      <c r="G8" s="16">
        <v>265041.00893775001</v>
      </c>
      <c r="H8" s="16">
        <v>289068.36180414702</v>
      </c>
      <c r="I8" s="16">
        <v>316058.446385252</v>
      </c>
      <c r="J8" s="16">
        <v>338548.48075973202</v>
      </c>
      <c r="K8" s="16">
        <v>362186.34927693702</v>
      </c>
      <c r="L8" s="16">
        <v>387440.07872002298</v>
      </c>
      <c r="O8" t="s">
        <v>3</v>
      </c>
      <c r="P8" s="16">
        <f>C4/10^3</f>
        <v>16.988862200010498</v>
      </c>
      <c r="Q8" s="16">
        <f t="shared" ref="Q8:Y8" si="5">D4/10^3</f>
        <v>19.2503562299644</v>
      </c>
      <c r="R8" s="16">
        <f t="shared" si="5"/>
        <v>20.762289997948798</v>
      </c>
      <c r="S8" s="16">
        <f t="shared" si="5"/>
        <v>22.326581558482101</v>
      </c>
      <c r="T8" s="16">
        <f t="shared" si="5"/>
        <v>23.945089269838501</v>
      </c>
      <c r="U8" s="16">
        <f t="shared" si="5"/>
        <v>25.619737449823798</v>
      </c>
      <c r="V8" s="16">
        <f t="shared" si="5"/>
        <v>27.3157248498845</v>
      </c>
      <c r="W8" s="16">
        <f t="shared" si="5"/>
        <v>29.071908680398902</v>
      </c>
      <c r="X8" s="16">
        <f t="shared" si="5"/>
        <v>30.890425519881198</v>
      </c>
      <c r="Y8" s="16">
        <f t="shared" si="5"/>
        <v>32.7734877813715</v>
      </c>
    </row>
    <row r="9" spans="1:25">
      <c r="A9" s="2" t="s">
        <v>11</v>
      </c>
      <c r="B9" s="16">
        <v>37090.029671999997</v>
      </c>
      <c r="C9" s="16">
        <v>28854.026104350502</v>
      </c>
      <c r="D9" s="16">
        <v>27033.140961842899</v>
      </c>
      <c r="E9" s="16">
        <v>21878.6353276677</v>
      </c>
      <c r="F9" s="16">
        <v>17144.333957147999</v>
      </c>
      <c r="G9" s="16">
        <v>8404.0852731117793</v>
      </c>
      <c r="H9" s="16">
        <v>2801.3617577039199</v>
      </c>
      <c r="I9" s="16"/>
      <c r="J9" s="16"/>
      <c r="K9" s="16"/>
      <c r="L9" s="16"/>
      <c r="O9" t="s">
        <v>10</v>
      </c>
      <c r="P9" s="16">
        <f>C8/10^3</f>
        <v>161.99937102865701</v>
      </c>
      <c r="Q9" s="16">
        <f t="shared" ref="Q9:Y9" si="6">D8/10^3</f>
        <v>173.15461229675</v>
      </c>
      <c r="R9" s="16">
        <f t="shared" si="6"/>
        <v>224.15541517651499</v>
      </c>
      <c r="S9" s="16">
        <f t="shared" si="6"/>
        <v>243.98875933389601</v>
      </c>
      <c r="T9" s="16">
        <f t="shared" si="6"/>
        <v>265.04100893775001</v>
      </c>
      <c r="U9" s="16">
        <f t="shared" si="6"/>
        <v>289.068361804147</v>
      </c>
      <c r="V9" s="16">
        <f t="shared" si="6"/>
        <v>316.05844638525201</v>
      </c>
      <c r="W9" s="16">
        <f t="shared" si="6"/>
        <v>338.548480759732</v>
      </c>
      <c r="X9" s="16">
        <f t="shared" si="6"/>
        <v>362.18634927693699</v>
      </c>
      <c r="Y9" s="16">
        <f t="shared" si="6"/>
        <v>387.440078720023</v>
      </c>
    </row>
    <row r="10" spans="1:25">
      <c r="A10" s="2" t="s">
        <v>9</v>
      </c>
      <c r="B10" s="16">
        <v>47112.097689647897</v>
      </c>
      <c r="C10" s="16">
        <v>57325.485860351997</v>
      </c>
      <c r="D10" s="16">
        <v>140160.11212800001</v>
      </c>
      <c r="E10" s="16">
        <v>177534.21282764099</v>
      </c>
      <c r="F10" s="16">
        <v>212818.81583874201</v>
      </c>
      <c r="G10" s="16">
        <v>253723.34133148001</v>
      </c>
      <c r="H10" s="16">
        <v>301142.89725675498</v>
      </c>
      <c r="I10" s="16">
        <v>356115.15905574302</v>
      </c>
      <c r="J10" s="16">
        <v>419843.07696494501</v>
      </c>
      <c r="K10" s="16">
        <v>493721.20000620099</v>
      </c>
      <c r="L10" s="16">
        <v>579366.192705872</v>
      </c>
      <c r="O10" t="s">
        <v>35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2" t="s">
        <v>13</v>
      </c>
      <c r="B11" s="16">
        <v>73483.998787151999</v>
      </c>
      <c r="C11" s="16">
        <v>155930.94920416299</v>
      </c>
      <c r="D11" s="16">
        <v>429765.04960498802</v>
      </c>
      <c r="E11" s="16">
        <v>850004.78109319799</v>
      </c>
      <c r="F11" s="16">
        <v>1517496.5197205599</v>
      </c>
      <c r="G11" s="16">
        <v>2229329.32515581</v>
      </c>
      <c r="H11" s="16">
        <v>2985535.5255692401</v>
      </c>
      <c r="I11" s="16">
        <v>3812573.9472247702</v>
      </c>
      <c r="J11" s="16">
        <v>4422008.1351212896</v>
      </c>
      <c r="K11" s="16">
        <v>5005286.3232974</v>
      </c>
      <c r="L11" s="16">
        <v>5528430.5458241701</v>
      </c>
      <c r="O11" t="s">
        <v>7</v>
      </c>
      <c r="P11" s="16">
        <f>C6/10^3</f>
        <v>0.247547195349795</v>
      </c>
      <c r="Q11" s="16">
        <f t="shared" ref="Q11:Y11" si="7">D6/10^3</f>
        <v>0.198037756279836</v>
      </c>
      <c r="R11" s="16">
        <f t="shared" si="7"/>
        <v>0.148528317209877</v>
      </c>
      <c r="S11" s="16">
        <f t="shared" si="7"/>
        <v>9.9018878139917998E-2</v>
      </c>
      <c r="T11" s="16">
        <f t="shared" si="7"/>
        <v>4.9509439069958999E-2</v>
      </c>
      <c r="U11" s="16">
        <f t="shared" si="7"/>
        <v>0</v>
      </c>
      <c r="V11" s="16">
        <f t="shared" si="7"/>
        <v>0</v>
      </c>
      <c r="W11" s="16">
        <f t="shared" si="7"/>
        <v>0</v>
      </c>
      <c r="X11" s="16">
        <f t="shared" si="7"/>
        <v>0</v>
      </c>
      <c r="Y11" s="16">
        <f t="shared" si="7"/>
        <v>0</v>
      </c>
    </row>
    <row r="12" spans="1:25">
      <c r="A12" t="s">
        <v>14</v>
      </c>
      <c r="B12" s="16">
        <v>68589.453271518694</v>
      </c>
      <c r="C12" s="16">
        <v>90841.272672959996</v>
      </c>
      <c r="D12" s="16">
        <v>183864.23516425001</v>
      </c>
      <c r="E12" s="16">
        <v>339836.980531985</v>
      </c>
      <c r="F12" s="16">
        <v>511755.72703681199</v>
      </c>
      <c r="G12" s="16">
        <v>665669.660042173</v>
      </c>
      <c r="H12" s="16">
        <v>831118.21057661797</v>
      </c>
      <c r="I12" s="16">
        <v>1000826.8718235</v>
      </c>
      <c r="J12" s="16">
        <v>1221006.20071657</v>
      </c>
      <c r="K12" s="16">
        <v>1515436.4072859499</v>
      </c>
      <c r="L12" s="16">
        <v>1890542.7528157299</v>
      </c>
      <c r="O12" t="s">
        <v>16</v>
      </c>
    </row>
    <row r="13" spans="1:25">
      <c r="O13" t="s">
        <v>36</v>
      </c>
    </row>
    <row r="15" spans="1:25">
      <c r="A15" s="8" t="s">
        <v>17</v>
      </c>
      <c r="O15" s="8" t="s">
        <v>17</v>
      </c>
    </row>
    <row r="16" spans="1:25">
      <c r="A16" s="1"/>
      <c r="B16" s="4" t="s">
        <v>18</v>
      </c>
      <c r="C16" s="4">
        <v>2020</v>
      </c>
      <c r="D16" s="4">
        <v>2025</v>
      </c>
      <c r="E16" s="4">
        <v>2030</v>
      </c>
      <c r="F16" s="4">
        <v>2035</v>
      </c>
      <c r="G16" s="4">
        <v>2040</v>
      </c>
      <c r="H16" s="4">
        <v>2045</v>
      </c>
      <c r="I16" s="4">
        <v>2050</v>
      </c>
      <c r="J16" s="4">
        <v>2055</v>
      </c>
      <c r="K16" s="4">
        <v>2060</v>
      </c>
      <c r="L16" s="4">
        <v>2065</v>
      </c>
      <c r="M16" s="4">
        <v>2070</v>
      </c>
      <c r="P16">
        <v>2025</v>
      </c>
      <c r="Q16">
        <v>2030</v>
      </c>
      <c r="R16">
        <v>2035</v>
      </c>
      <c r="S16">
        <v>2040</v>
      </c>
      <c r="T16">
        <v>2045</v>
      </c>
      <c r="U16">
        <v>2050</v>
      </c>
      <c r="V16">
        <v>2055</v>
      </c>
      <c r="W16">
        <v>2060</v>
      </c>
      <c r="X16">
        <v>2065</v>
      </c>
      <c r="Y16">
        <v>2070</v>
      </c>
    </row>
    <row r="17" spans="1:25">
      <c r="B17" s="5" t="s">
        <v>5</v>
      </c>
      <c r="C17" s="18">
        <v>1038.3883991527</v>
      </c>
      <c r="D17" s="18">
        <v>1026.461264557724</v>
      </c>
      <c r="E17" s="18">
        <v>1023.4854002336212</v>
      </c>
      <c r="F17" s="18">
        <v>995.60068109577753</v>
      </c>
      <c r="G17" s="18">
        <v>932.18116945664701</v>
      </c>
      <c r="H17" s="18">
        <v>785.34138177214004</v>
      </c>
      <c r="I17" s="18">
        <v>549.31972693705848</v>
      </c>
      <c r="J17" s="18">
        <v>301.17016308566872</v>
      </c>
      <c r="K17" s="18">
        <v>104.30955653716882</v>
      </c>
      <c r="L17" s="18">
        <v>14.447272320000005</v>
      </c>
      <c r="M17" s="18">
        <v>0</v>
      </c>
      <c r="O17" t="s">
        <v>2</v>
      </c>
      <c r="P17" s="16">
        <f>D17</f>
        <v>1026.461264557724</v>
      </c>
      <c r="Q17" s="16">
        <f t="shared" ref="Q17:X19" si="8">E17</f>
        <v>1023.4854002336212</v>
      </c>
      <c r="R17" s="16">
        <f t="shared" si="8"/>
        <v>995.60068109577753</v>
      </c>
      <c r="S17" s="16">
        <f t="shared" si="8"/>
        <v>932.18116945664701</v>
      </c>
      <c r="T17" s="16">
        <f t="shared" si="8"/>
        <v>785.34138177214004</v>
      </c>
      <c r="U17" s="16">
        <f t="shared" si="8"/>
        <v>549.31972693705848</v>
      </c>
      <c r="V17" s="16">
        <f t="shared" si="8"/>
        <v>301.17016308566872</v>
      </c>
      <c r="W17" s="16">
        <f t="shared" si="8"/>
        <v>104.30955653716882</v>
      </c>
      <c r="X17" s="16">
        <f t="shared" si="8"/>
        <v>14.447272320000005</v>
      </c>
      <c r="Y17" s="16">
        <f t="shared" ref="Y17:Y19" si="9">M17</f>
        <v>0</v>
      </c>
    </row>
    <row r="18" spans="1:25">
      <c r="B18" s="6" t="s">
        <v>4</v>
      </c>
      <c r="C18" s="19">
        <v>35</v>
      </c>
      <c r="D18" s="19">
        <v>26.609842160623245</v>
      </c>
      <c r="E18" s="19">
        <v>21.556693942528664</v>
      </c>
      <c r="F18" s="19">
        <v>22.056774605292649</v>
      </c>
      <c r="G18" s="19">
        <v>22.261954489194313</v>
      </c>
      <c r="H18" s="19">
        <v>24.379768685092372</v>
      </c>
      <c r="I18" s="19">
        <v>30.944266938285786</v>
      </c>
      <c r="J18" s="19">
        <v>41.589449593410819</v>
      </c>
      <c r="K18" s="19">
        <v>47.779446877134497</v>
      </c>
      <c r="L18" s="19">
        <v>50.248716902465141</v>
      </c>
      <c r="M18" s="19">
        <v>50.488985554457528</v>
      </c>
      <c r="O18" t="s">
        <v>4</v>
      </c>
      <c r="P18" s="16">
        <f>D18</f>
        <v>26.609842160623245</v>
      </c>
      <c r="Q18" s="16">
        <f t="shared" si="8"/>
        <v>21.556693942528664</v>
      </c>
      <c r="R18" s="16">
        <f t="shared" si="8"/>
        <v>22.056774605292649</v>
      </c>
      <c r="S18" s="16">
        <f t="shared" si="8"/>
        <v>22.261954489194313</v>
      </c>
      <c r="T18" s="16">
        <f t="shared" si="8"/>
        <v>24.379768685092372</v>
      </c>
      <c r="U18" s="16">
        <f t="shared" si="8"/>
        <v>30.944266938285786</v>
      </c>
      <c r="V18" s="16">
        <f t="shared" si="8"/>
        <v>41.589449593410819</v>
      </c>
      <c r="W18" s="16">
        <f t="shared" si="8"/>
        <v>47.779446877134497</v>
      </c>
      <c r="X18" s="16">
        <f t="shared" si="8"/>
        <v>50.248716902465141</v>
      </c>
      <c r="Y18" s="16">
        <f t="shared" si="9"/>
        <v>50.488985554457528</v>
      </c>
    </row>
    <row r="19" spans="1:25">
      <c r="B19" s="6" t="s">
        <v>13</v>
      </c>
      <c r="C19" s="19">
        <v>65.43412362656403</v>
      </c>
      <c r="D19" s="19">
        <v>241.77319275619112</v>
      </c>
      <c r="E19" s="19">
        <v>450.91219294945824</v>
      </c>
      <c r="F19" s="19">
        <v>736.61929309562311</v>
      </c>
      <c r="G19" s="19">
        <v>1077.8243187310311</v>
      </c>
      <c r="H19" s="19">
        <v>1470.233851750341</v>
      </c>
      <c r="I19" s="19">
        <v>1981.6174074458156</v>
      </c>
      <c r="J19" s="19">
        <v>2440.4762877634298</v>
      </c>
      <c r="K19" s="19">
        <v>2646.8658399520546</v>
      </c>
      <c r="L19" s="19">
        <v>2771.4615637809625</v>
      </c>
      <c r="M19" s="19">
        <v>2958.9867256952889</v>
      </c>
      <c r="O19" t="s">
        <v>6</v>
      </c>
      <c r="P19" s="16">
        <f>D19</f>
        <v>241.77319275619112</v>
      </c>
      <c r="Q19" s="16">
        <f t="shared" si="8"/>
        <v>450.91219294945824</v>
      </c>
      <c r="R19" s="16">
        <f t="shared" si="8"/>
        <v>736.61929309562311</v>
      </c>
      <c r="S19" s="16">
        <f t="shared" si="8"/>
        <v>1077.8243187310311</v>
      </c>
      <c r="T19" s="16">
        <f t="shared" si="8"/>
        <v>1470.233851750341</v>
      </c>
      <c r="U19" s="16">
        <f t="shared" si="8"/>
        <v>1981.6174074458156</v>
      </c>
      <c r="V19" s="16">
        <f t="shared" si="8"/>
        <v>2440.4762877634298</v>
      </c>
      <c r="W19" s="16">
        <f t="shared" si="8"/>
        <v>2646.8658399520546</v>
      </c>
      <c r="X19" s="16">
        <f t="shared" si="8"/>
        <v>2771.4615637809625</v>
      </c>
      <c r="Y19" s="16">
        <f t="shared" si="9"/>
        <v>2958.9867256952889</v>
      </c>
    </row>
    <row r="20" spans="1:25">
      <c r="B20" s="6" t="s">
        <v>19</v>
      </c>
      <c r="C20" s="19">
        <v>60.026147999999992</v>
      </c>
      <c r="D20" s="19">
        <v>219.38139231426695</v>
      </c>
      <c r="E20" s="19">
        <v>359.04718726942281</v>
      </c>
      <c r="F20" s="19">
        <v>460.79203734153998</v>
      </c>
      <c r="G20" s="19">
        <v>550.65387839393509</v>
      </c>
      <c r="H20" s="19">
        <v>763.70559852764256</v>
      </c>
      <c r="I20" s="19">
        <v>1038.9495727228473</v>
      </c>
      <c r="J20" s="19">
        <v>1291.540106022594</v>
      </c>
      <c r="K20" s="19">
        <v>1472.1786084617202</v>
      </c>
      <c r="L20" s="19">
        <v>1571.2193442750522</v>
      </c>
      <c r="M20" s="19">
        <v>1642.53344378153</v>
      </c>
      <c r="O20" t="s">
        <v>8</v>
      </c>
      <c r="P20" s="16">
        <f>D20+D21</f>
        <v>226.20775199852687</v>
      </c>
      <c r="Q20" s="16">
        <f t="shared" ref="Q20:X20" si="10">E20+E21</f>
        <v>387.49035262050586</v>
      </c>
      <c r="R20" s="16">
        <f t="shared" si="10"/>
        <v>548.1585251092572</v>
      </c>
      <c r="S20" s="16">
        <f t="shared" si="10"/>
        <v>766.63567024272925</v>
      </c>
      <c r="T20" s="16">
        <f t="shared" si="10"/>
        <v>1112.4046022297121</v>
      </c>
      <c r="U20" s="16">
        <f t="shared" si="10"/>
        <v>1537.3442483788017</v>
      </c>
      <c r="V20" s="16">
        <f t="shared" si="10"/>
        <v>1864.5508211996814</v>
      </c>
      <c r="W20" s="16">
        <f t="shared" si="10"/>
        <v>2112.7130738699279</v>
      </c>
      <c r="X20" s="16">
        <f t="shared" si="10"/>
        <v>2276.6401403854265</v>
      </c>
      <c r="Y20" s="16">
        <f t="shared" ref="Y20" si="11">M20+M21</f>
        <v>2378.8405705940704</v>
      </c>
    </row>
    <row r="21" spans="1:25">
      <c r="B21" s="6" t="s">
        <v>20</v>
      </c>
      <c r="C21" s="19">
        <v>0</v>
      </c>
      <c r="D21" s="19">
        <v>6.8263596842599323</v>
      </c>
      <c r="E21" s="19">
        <v>28.443165351083053</v>
      </c>
      <c r="F21" s="19">
        <v>87.36648776771726</v>
      </c>
      <c r="G21" s="19">
        <v>215.9817918487941</v>
      </c>
      <c r="H21" s="19">
        <v>348.69900370206938</v>
      </c>
      <c r="I21" s="19">
        <v>498.39467565595453</v>
      </c>
      <c r="J21" s="19">
        <v>573.01071517708738</v>
      </c>
      <c r="K21" s="19">
        <v>640.53446540820778</v>
      </c>
      <c r="L21" s="19">
        <v>705.42079611037423</v>
      </c>
      <c r="M21" s="19">
        <v>736.30712681254045</v>
      </c>
      <c r="O21" t="s">
        <v>9</v>
      </c>
      <c r="P21" s="16">
        <f>D23</f>
        <v>87.625329431234519</v>
      </c>
      <c r="Q21" s="16">
        <f t="shared" ref="Q21:X21" si="12">E23</f>
        <v>134.22202822957905</v>
      </c>
      <c r="R21" s="16">
        <f t="shared" si="12"/>
        <v>183.72298528481522</v>
      </c>
      <c r="S21" s="16">
        <f t="shared" si="12"/>
        <v>247.9606107393268</v>
      </c>
      <c r="T21" s="16">
        <f t="shared" si="12"/>
        <v>326.55503635152093</v>
      </c>
      <c r="U21" s="16">
        <f t="shared" si="12"/>
        <v>406.4060679725568</v>
      </c>
      <c r="V21" s="16">
        <f t="shared" si="12"/>
        <v>496.99091775151925</v>
      </c>
      <c r="W21" s="16">
        <f t="shared" si="12"/>
        <v>577.57576753048181</v>
      </c>
      <c r="X21" s="16">
        <f t="shared" si="12"/>
        <v>657.31152717682221</v>
      </c>
      <c r="Y21" s="16">
        <f t="shared" ref="Y21" si="13">M23</f>
        <v>692.17940699999235</v>
      </c>
    </row>
    <row r="22" spans="1:25">
      <c r="B22" s="6" t="s">
        <v>10</v>
      </c>
      <c r="C22" s="19">
        <v>147.70777600000002</v>
      </c>
      <c r="D22" s="19">
        <v>196.61122011481669</v>
      </c>
      <c r="E22" s="19">
        <v>228.06378276609485</v>
      </c>
      <c r="F22" s="19">
        <v>238.63906612358113</v>
      </c>
      <c r="G22" s="19">
        <v>248.2803822226943</v>
      </c>
      <c r="H22" s="19">
        <v>278.50533978239389</v>
      </c>
      <c r="I22" s="19">
        <v>315.1788698610967</v>
      </c>
      <c r="J22" s="19">
        <v>348.98279664725624</v>
      </c>
      <c r="K22" s="19">
        <v>394.786723433416</v>
      </c>
      <c r="L22" s="19">
        <v>445.73388727903421</v>
      </c>
      <c r="M22" s="19">
        <v>465.35094936647027</v>
      </c>
      <c r="O22" t="s">
        <v>3</v>
      </c>
      <c r="P22" s="16">
        <f>D25</f>
        <v>32.116119453220342</v>
      </c>
      <c r="Q22" s="16">
        <f t="shared" ref="Q22:X22" si="14">E25</f>
        <v>37.319651064940182</v>
      </c>
      <c r="R22" s="16">
        <f t="shared" si="14"/>
        <v>41.290523028587714</v>
      </c>
      <c r="S22" s="16">
        <f t="shared" si="14"/>
        <v>46.090478149480347</v>
      </c>
      <c r="T22" s="16">
        <f t="shared" si="14"/>
        <v>51.544972605040151</v>
      </c>
      <c r="U22" s="16">
        <f t="shared" si="14"/>
        <v>56.999467060599954</v>
      </c>
      <c r="V22" s="16">
        <f t="shared" si="14"/>
        <v>62.453961516159751</v>
      </c>
      <c r="W22" s="16">
        <f t="shared" si="14"/>
        <v>67.908455971719562</v>
      </c>
      <c r="X22" s="16">
        <f t="shared" si="14"/>
        <v>72.773865026078909</v>
      </c>
      <c r="Y22" s="16">
        <f t="shared" ref="Y22" si="15">M25</f>
        <v>76.362922377837251</v>
      </c>
    </row>
    <row r="23" spans="1:25">
      <c r="B23" s="6" t="s">
        <v>9</v>
      </c>
      <c r="C23" s="19">
        <v>49.055999999999997</v>
      </c>
      <c r="D23" s="19">
        <v>87.625329431234519</v>
      </c>
      <c r="E23" s="19">
        <v>134.22202822957905</v>
      </c>
      <c r="F23" s="19">
        <v>183.72298528481522</v>
      </c>
      <c r="G23" s="19">
        <v>247.9606107393268</v>
      </c>
      <c r="H23" s="19">
        <v>326.55503635152093</v>
      </c>
      <c r="I23" s="19">
        <v>406.4060679725568</v>
      </c>
      <c r="J23" s="19">
        <v>496.99091775151925</v>
      </c>
      <c r="K23" s="19">
        <v>577.57576753048181</v>
      </c>
      <c r="L23" s="19">
        <v>657.31152717682221</v>
      </c>
      <c r="M23" s="19">
        <v>692.17940699999235</v>
      </c>
      <c r="O23" t="s">
        <v>10</v>
      </c>
      <c r="P23" s="16">
        <f>D22</f>
        <v>196.61122011481669</v>
      </c>
      <c r="Q23" s="16">
        <f t="shared" ref="Q23:X23" si="16">E22</f>
        <v>228.06378276609485</v>
      </c>
      <c r="R23" s="16">
        <f t="shared" si="16"/>
        <v>238.63906612358113</v>
      </c>
      <c r="S23" s="16">
        <f t="shared" si="16"/>
        <v>248.2803822226943</v>
      </c>
      <c r="T23" s="16">
        <f t="shared" si="16"/>
        <v>278.50533978239389</v>
      </c>
      <c r="U23" s="16">
        <f t="shared" si="16"/>
        <v>315.1788698610967</v>
      </c>
      <c r="V23" s="16">
        <f t="shared" si="16"/>
        <v>348.98279664725624</v>
      </c>
      <c r="W23" s="16">
        <f t="shared" si="16"/>
        <v>394.786723433416</v>
      </c>
      <c r="X23" s="16">
        <f t="shared" si="16"/>
        <v>445.73388727903421</v>
      </c>
      <c r="Y23" s="16">
        <f t="shared" ref="Y23" si="17">M22</f>
        <v>465.35094936647027</v>
      </c>
    </row>
    <row r="24" spans="1:25">
      <c r="B24" s="6" t="s">
        <v>37</v>
      </c>
      <c r="C24" s="19">
        <v>2</v>
      </c>
      <c r="D24" s="19">
        <v>7</v>
      </c>
      <c r="E24" s="19">
        <v>16</v>
      </c>
      <c r="F24" s="19">
        <v>36</v>
      </c>
      <c r="G24" s="19">
        <v>55</v>
      </c>
      <c r="H24" s="19">
        <v>76</v>
      </c>
      <c r="I24" s="19">
        <v>94</v>
      </c>
      <c r="J24" s="19">
        <v>99</v>
      </c>
      <c r="K24" s="19">
        <v>99</v>
      </c>
      <c r="L24" s="19">
        <v>99</v>
      </c>
      <c r="M24" s="19">
        <v>99</v>
      </c>
      <c r="O24" t="s">
        <v>35</v>
      </c>
      <c r="P24" s="16">
        <f>D27</f>
        <v>-0.70079999999999742</v>
      </c>
      <c r="Q24" s="16">
        <f t="shared" ref="Q24:X24" si="18">E27</f>
        <v>-3.270399999999988</v>
      </c>
      <c r="R24" s="16">
        <f t="shared" si="18"/>
        <v>-18.863199999999974</v>
      </c>
      <c r="S24" s="16">
        <f t="shared" si="18"/>
        <v>-46.469877799889289</v>
      </c>
      <c r="T24" s="16">
        <f t="shared" si="18"/>
        <v>-83.952087467678894</v>
      </c>
      <c r="U24" s="16">
        <f t="shared" si="18"/>
        <v>-204.40191611162913</v>
      </c>
      <c r="V24" s="16">
        <f t="shared" si="18"/>
        <v>-328.52761671806616</v>
      </c>
      <c r="W24" s="16">
        <f t="shared" si="18"/>
        <v>-320.64956835948419</v>
      </c>
      <c r="X24" s="16">
        <f t="shared" si="18"/>
        <v>-321.21757347075788</v>
      </c>
      <c r="Y24" s="16">
        <f t="shared" ref="Y24" si="19">M27</f>
        <v>-357.00238680934331</v>
      </c>
    </row>
    <row r="25" spans="1:25">
      <c r="B25" s="6" t="s">
        <v>3</v>
      </c>
      <c r="C25" s="19">
        <v>25</v>
      </c>
      <c r="D25" s="19">
        <v>32.116119453220342</v>
      </c>
      <c r="E25" s="19">
        <v>37.319651064940182</v>
      </c>
      <c r="F25" s="19">
        <v>41.290523028587714</v>
      </c>
      <c r="G25" s="19">
        <v>46.090478149480347</v>
      </c>
      <c r="H25" s="19">
        <v>51.544972605040151</v>
      </c>
      <c r="I25" s="19">
        <v>56.999467060599954</v>
      </c>
      <c r="J25" s="19">
        <v>62.453961516159751</v>
      </c>
      <c r="K25" s="19">
        <v>67.908455971719562</v>
      </c>
      <c r="L25" s="19">
        <v>72.773865026078909</v>
      </c>
      <c r="M25" s="19">
        <v>76.362922377837251</v>
      </c>
      <c r="O25" t="s">
        <v>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B26" s="6" t="s">
        <v>22</v>
      </c>
      <c r="C26" s="20">
        <v>0</v>
      </c>
      <c r="D26" s="20">
        <v>-3.6476202000000009</v>
      </c>
      <c r="E26" s="20">
        <v>-7.616163000000002</v>
      </c>
      <c r="F26" s="20">
        <v>-11.191995</v>
      </c>
      <c r="G26" s="20">
        <v>-13.560734519999997</v>
      </c>
      <c r="H26" s="20">
        <v>-16.292361809900413</v>
      </c>
      <c r="I26" s="20">
        <v>-23.013550694784236</v>
      </c>
      <c r="J26" s="20">
        <v>-27.158420489900415</v>
      </c>
      <c r="K26" s="20">
        <v>-26.207145839999988</v>
      </c>
      <c r="L26" s="20">
        <v>-26.691215520000007</v>
      </c>
      <c r="M26" s="20">
        <v>-27.604308000000017</v>
      </c>
      <c r="O26" t="s">
        <v>16</v>
      </c>
      <c r="P26" s="16">
        <f>D24+D26</f>
        <v>3.3523797999999991</v>
      </c>
      <c r="Q26" s="16">
        <f t="shared" ref="Q26:X26" si="20">E24+E26</f>
        <v>8.383836999999998</v>
      </c>
      <c r="R26" s="16">
        <f t="shared" si="20"/>
        <v>24.808005000000001</v>
      </c>
      <c r="S26" s="16">
        <f t="shared" si="20"/>
        <v>41.439265480000003</v>
      </c>
      <c r="T26" s="16">
        <f t="shared" si="20"/>
        <v>59.707638190099587</v>
      </c>
      <c r="U26" s="16">
        <f t="shared" si="20"/>
        <v>70.986449305215757</v>
      </c>
      <c r="V26" s="16">
        <f t="shared" si="20"/>
        <v>71.841579510099592</v>
      </c>
      <c r="W26" s="16">
        <f t="shared" si="20"/>
        <v>72.792854160000019</v>
      </c>
      <c r="X26" s="16">
        <f t="shared" si="20"/>
        <v>72.308784479999986</v>
      </c>
      <c r="Y26" s="16">
        <f t="shared" ref="Y26" si="21">M24+M26</f>
        <v>71.395691999999983</v>
      </c>
    </row>
    <row r="27" spans="1:25">
      <c r="B27" s="6" t="s">
        <v>35</v>
      </c>
      <c r="C27" s="20">
        <v>0</v>
      </c>
      <c r="D27" s="20">
        <v>-0.70079999999999742</v>
      </c>
      <c r="E27" s="20">
        <v>-3.270399999999988</v>
      </c>
      <c r="F27" s="20">
        <v>-18.863199999999974</v>
      </c>
      <c r="G27" s="20">
        <v>-46.469877799889289</v>
      </c>
      <c r="H27" s="20">
        <v>-83.952087467678894</v>
      </c>
      <c r="I27" s="20">
        <v>-204.40191611162913</v>
      </c>
      <c r="J27" s="20">
        <v>-328.52761671806616</v>
      </c>
      <c r="K27" s="20">
        <v>-320.64956835948419</v>
      </c>
      <c r="L27" s="20">
        <v>-321.21757347075788</v>
      </c>
      <c r="M27" s="20">
        <v>-357.00238680934331</v>
      </c>
      <c r="O27" t="s">
        <v>36</v>
      </c>
      <c r="P27" s="16">
        <f>D28</f>
        <v>5</v>
      </c>
      <c r="Q27" s="16">
        <f t="shared" ref="Q27:X27" si="22">E28</f>
        <v>22</v>
      </c>
      <c r="R27" s="16">
        <f t="shared" si="22"/>
        <v>130</v>
      </c>
      <c r="S27" s="16">
        <f t="shared" si="22"/>
        <v>309</v>
      </c>
      <c r="T27" s="16">
        <f t="shared" si="22"/>
        <v>538</v>
      </c>
      <c r="U27" s="16">
        <f t="shared" si="22"/>
        <v>833</v>
      </c>
      <c r="V27" s="16">
        <f t="shared" si="22"/>
        <v>1134</v>
      </c>
      <c r="W27" s="16">
        <f t="shared" si="22"/>
        <v>1443</v>
      </c>
      <c r="X27" s="16">
        <f t="shared" si="22"/>
        <v>1772</v>
      </c>
      <c r="Y27" s="16">
        <f t="shared" ref="Y27" si="23">L28</f>
        <v>1772</v>
      </c>
    </row>
    <row r="28" spans="1:25">
      <c r="B28" s="6" t="s">
        <v>36</v>
      </c>
      <c r="C28" s="20" t="s">
        <v>38</v>
      </c>
      <c r="D28" s="20">
        <v>5</v>
      </c>
      <c r="E28" s="20">
        <v>22</v>
      </c>
      <c r="F28" s="20">
        <v>130</v>
      </c>
      <c r="G28" s="20">
        <v>309</v>
      </c>
      <c r="H28" s="20">
        <v>538</v>
      </c>
      <c r="I28" s="20">
        <v>833</v>
      </c>
      <c r="J28" s="20">
        <v>1134</v>
      </c>
      <c r="K28" s="20">
        <v>1443</v>
      </c>
      <c r="L28" s="20">
        <v>1772</v>
      </c>
      <c r="M28" s="20">
        <v>2440</v>
      </c>
    </row>
    <row r="29" spans="1: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25">
      <c r="A31" s="3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25">
      <c r="A32" s="3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25">
      <c r="A33" s="3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7" spans="1:25">
      <c r="A37" s="8" t="s">
        <v>27</v>
      </c>
      <c r="O37" s="8" t="s">
        <v>27</v>
      </c>
    </row>
    <row r="38" spans="1:25">
      <c r="B38" s="9">
        <v>2022</v>
      </c>
      <c r="C38" s="9">
        <v>2025</v>
      </c>
      <c r="D38" s="9">
        <v>2030</v>
      </c>
      <c r="E38" s="9">
        <v>2035</v>
      </c>
      <c r="F38" s="9">
        <v>2040</v>
      </c>
      <c r="G38" s="9">
        <v>2045</v>
      </c>
      <c r="H38" s="9">
        <v>2050</v>
      </c>
      <c r="I38" s="9">
        <v>2055</v>
      </c>
      <c r="J38" s="9">
        <v>2060</v>
      </c>
      <c r="K38" s="9">
        <v>2065</v>
      </c>
      <c r="L38" s="9">
        <v>2070</v>
      </c>
      <c r="P38">
        <v>2025</v>
      </c>
      <c r="Q38">
        <v>2030</v>
      </c>
      <c r="R38">
        <v>2035</v>
      </c>
      <c r="S38">
        <v>2040</v>
      </c>
      <c r="T38">
        <v>2045</v>
      </c>
      <c r="U38">
        <v>2050</v>
      </c>
      <c r="V38">
        <v>2055</v>
      </c>
      <c r="W38">
        <v>2060</v>
      </c>
      <c r="X38">
        <v>2065</v>
      </c>
      <c r="Y38">
        <v>2070</v>
      </c>
    </row>
    <row r="39" spans="1:25">
      <c r="A39" s="1" t="s">
        <v>34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O39" t="s">
        <v>2</v>
      </c>
      <c r="P39" s="16">
        <f>(C41+C45)/10^3</f>
        <v>1164.7049036522005</v>
      </c>
      <c r="Q39" s="16">
        <f t="shared" ref="Q39:Y39" si="24">(D41+D45)/10^3</f>
        <v>1422.6109546657428</v>
      </c>
      <c r="R39" s="16">
        <f t="shared" si="24"/>
        <v>1522.0882753191079</v>
      </c>
      <c r="S39" s="16">
        <f t="shared" si="24"/>
        <v>1575.472646123038</v>
      </c>
      <c r="T39" s="16">
        <f t="shared" si="24"/>
        <v>1531.8708837364516</v>
      </c>
      <c r="U39" s="16">
        <f t="shared" si="24"/>
        <v>1322.7107055797039</v>
      </c>
      <c r="V39" s="16">
        <f t="shared" si="24"/>
        <v>1026.70831195592</v>
      </c>
      <c r="W39" s="16">
        <f t="shared" si="24"/>
        <v>904.376772371475</v>
      </c>
      <c r="X39" s="16">
        <f t="shared" si="24"/>
        <v>416.447691003015</v>
      </c>
      <c r="Y39" s="16">
        <f t="shared" si="24"/>
        <v>0</v>
      </c>
    </row>
    <row r="40" spans="1:25">
      <c r="A40" s="2" t="s">
        <v>3</v>
      </c>
      <c r="B40" s="22">
        <v>18324.754659792001</v>
      </c>
      <c r="C40" s="22">
        <v>16988.862200010499</v>
      </c>
      <c r="D40" s="22">
        <v>19250.3562299644</v>
      </c>
      <c r="E40" s="22">
        <v>20762.289997948799</v>
      </c>
      <c r="F40" s="22">
        <v>22326.581558482099</v>
      </c>
      <c r="G40" s="22">
        <v>23945.0892698385</v>
      </c>
      <c r="H40" s="22">
        <v>25619.737449823799</v>
      </c>
      <c r="I40" s="22">
        <v>27315.7248498845</v>
      </c>
      <c r="J40" s="22">
        <v>29071.908680398901</v>
      </c>
      <c r="K40" s="22">
        <v>30890.425519881199</v>
      </c>
      <c r="L40" s="22">
        <v>32773.487781371499</v>
      </c>
      <c r="O40" t="s">
        <v>4</v>
      </c>
      <c r="P40" s="16">
        <f>C43/10^3</f>
        <v>31.295955036743997</v>
      </c>
      <c r="Q40" s="16">
        <f t="shared" ref="Q40:Y40" si="25">D43/10^3</f>
        <v>34.092609335398897</v>
      </c>
      <c r="R40" s="16">
        <f t="shared" si="25"/>
        <v>22.354253597674202</v>
      </c>
      <c r="S40" s="16">
        <f t="shared" si="25"/>
        <v>17.8834028781394</v>
      </c>
      <c r="T40" s="16">
        <f t="shared" si="25"/>
        <v>13.4125521586045</v>
      </c>
      <c r="U40" s="16">
        <f t="shared" si="25"/>
        <v>8.9417014390697087</v>
      </c>
      <c r="V40" s="16">
        <f t="shared" si="25"/>
        <v>4.4708507195348499</v>
      </c>
      <c r="W40" s="16">
        <f t="shared" si="25"/>
        <v>0</v>
      </c>
      <c r="X40" s="16">
        <f t="shared" si="25"/>
        <v>0</v>
      </c>
      <c r="Y40" s="16">
        <f t="shared" si="25"/>
        <v>0</v>
      </c>
    </row>
    <row r="41" spans="1:25">
      <c r="A41" s="2" t="s">
        <v>5</v>
      </c>
      <c r="B41" s="22">
        <v>1041382.46855643</v>
      </c>
      <c r="C41" s="22">
        <v>1135850.8775478499</v>
      </c>
      <c r="D41" s="22">
        <v>1395577.8137039</v>
      </c>
      <c r="E41" s="22">
        <v>1500209.6399914401</v>
      </c>
      <c r="F41" s="22">
        <v>1558328.3121658899</v>
      </c>
      <c r="G41" s="22">
        <v>1523466.7984633399</v>
      </c>
      <c r="H41" s="22">
        <v>1319909.3438220001</v>
      </c>
      <c r="I41" s="22">
        <v>1026708.31195592</v>
      </c>
      <c r="J41" s="22">
        <v>904376.772371475</v>
      </c>
      <c r="K41" s="22">
        <v>416447.69100301497</v>
      </c>
      <c r="L41" s="22"/>
      <c r="O41" t="s">
        <v>6</v>
      </c>
      <c r="P41" s="16">
        <f>C47/10^3</f>
        <v>165.85382778988199</v>
      </c>
      <c r="Q41" s="16">
        <f t="shared" ref="Q41:Y41" si="26">D47/10^3</f>
        <v>490.39604303908499</v>
      </c>
      <c r="R41" s="16">
        <f t="shared" si="26"/>
        <v>1106.4258925392501</v>
      </c>
      <c r="S41" s="16">
        <f t="shared" si="26"/>
        <v>2065.9901025498298</v>
      </c>
      <c r="T41" s="16">
        <f t="shared" si="26"/>
        <v>3150.4809168094203</v>
      </c>
      <c r="U41" s="16">
        <f t="shared" si="26"/>
        <v>4359.3042771221608</v>
      </c>
      <c r="V41" s="16">
        <f t="shared" si="26"/>
        <v>5434.6762526356697</v>
      </c>
      <c r="W41" s="16">
        <f t="shared" si="26"/>
        <v>6002.5117238939602</v>
      </c>
      <c r="X41" s="16">
        <f t="shared" si="26"/>
        <v>6629.4479670862502</v>
      </c>
      <c r="Y41" s="16">
        <f t="shared" si="26"/>
        <v>6775.9554323345201</v>
      </c>
    </row>
    <row r="42" spans="1:25">
      <c r="A42" s="2" t="s">
        <v>7</v>
      </c>
      <c r="B42" s="22">
        <v>213.851871067627</v>
      </c>
      <c r="C42" s="22">
        <v>247.547195349795</v>
      </c>
      <c r="D42" s="22">
        <v>198.037756279836</v>
      </c>
      <c r="E42" s="22">
        <v>148.528317209877</v>
      </c>
      <c r="F42" s="22">
        <v>99.018878139918002</v>
      </c>
      <c r="G42" s="22">
        <v>49.509439069959001</v>
      </c>
      <c r="H42" s="22"/>
      <c r="I42" s="22"/>
      <c r="J42" s="22"/>
      <c r="K42" s="22"/>
      <c r="L42" s="22"/>
      <c r="O42" t="s">
        <v>8</v>
      </c>
      <c r="P42" s="16">
        <f>C48/10^3</f>
        <v>90.841272672960002</v>
      </c>
      <c r="Q42" s="16">
        <f t="shared" ref="Q42:Y42" si="27">D48/10^3</f>
        <v>229.42286781002201</v>
      </c>
      <c r="R42" s="16">
        <f t="shared" si="27"/>
        <v>499.63880029344904</v>
      </c>
      <c r="S42" s="16">
        <f t="shared" si="27"/>
        <v>738.87443246944292</v>
      </c>
      <c r="T42" s="16">
        <f t="shared" si="27"/>
        <v>1091.5760671176199</v>
      </c>
      <c r="U42" s="16">
        <f t="shared" si="27"/>
        <v>1468.10678062745</v>
      </c>
      <c r="V42" s="16">
        <f t="shared" si="27"/>
        <v>1882.69621347111</v>
      </c>
      <c r="W42" s="16">
        <f t="shared" si="27"/>
        <v>2414.0161022092498</v>
      </c>
      <c r="X42" s="16">
        <f t="shared" si="27"/>
        <v>3095.0290831552702</v>
      </c>
      <c r="Y42" s="16">
        <f t="shared" si="27"/>
        <v>3968.0304922918199</v>
      </c>
    </row>
    <row r="43" spans="1:25">
      <c r="A43" s="2" t="s">
        <v>4</v>
      </c>
      <c r="B43" s="22">
        <v>36015.798812615998</v>
      </c>
      <c r="C43" s="22">
        <v>31295.955036743999</v>
      </c>
      <c r="D43" s="22">
        <v>34092.609335398898</v>
      </c>
      <c r="E43" s="22">
        <v>22354.2535976742</v>
      </c>
      <c r="F43" s="22">
        <v>17883.402878139401</v>
      </c>
      <c r="G43" s="22">
        <v>13412.5521586045</v>
      </c>
      <c r="H43" s="22">
        <v>8941.7014390697095</v>
      </c>
      <c r="I43" s="22">
        <v>4470.8507195348502</v>
      </c>
      <c r="J43" s="22"/>
      <c r="K43" s="22"/>
      <c r="L43" s="22"/>
      <c r="O43" t="s">
        <v>9</v>
      </c>
      <c r="P43" s="16">
        <f>C46/10^3</f>
        <v>57.325485860351996</v>
      </c>
      <c r="Q43" s="16">
        <f t="shared" ref="Q43:Y43" si="28">D46/10^3</f>
        <v>154.17612334079999</v>
      </c>
      <c r="R43" s="16">
        <f t="shared" si="28"/>
        <v>203.78014920398903</v>
      </c>
      <c r="S43" s="16">
        <f t="shared" si="28"/>
        <v>254.937715586938</v>
      </c>
      <c r="T43" s="16">
        <f t="shared" si="28"/>
        <v>332.38031159587797</v>
      </c>
      <c r="U43" s="16">
        <f t="shared" si="28"/>
        <v>411.399476410143</v>
      </c>
      <c r="V43" s="16">
        <f t="shared" si="28"/>
        <v>483.93275278927098</v>
      </c>
      <c r="W43" s="16">
        <f t="shared" si="28"/>
        <v>568.01869961963303</v>
      </c>
      <c r="X43" s="16">
        <f t="shared" si="28"/>
        <v>665.49735779304103</v>
      </c>
      <c r="Y43" s="16">
        <f t="shared" si="28"/>
        <v>778.501839011024</v>
      </c>
    </row>
    <row r="44" spans="1:25">
      <c r="A44" s="2" t="s">
        <v>10</v>
      </c>
      <c r="B44" s="22">
        <v>162304.174755624</v>
      </c>
      <c r="C44" s="22">
        <v>161999.37102865701</v>
      </c>
      <c r="D44" s="22">
        <v>183331.03771437099</v>
      </c>
      <c r="E44" s="22">
        <v>231591.42344195701</v>
      </c>
      <c r="F44" s="22">
        <v>255932.06730925399</v>
      </c>
      <c r="G44" s="22">
        <v>282153.853591741</v>
      </c>
      <c r="H44" s="22">
        <v>300575.20848481701</v>
      </c>
      <c r="I44" s="22">
        <v>324348.32390515303</v>
      </c>
      <c r="J44" s="22">
        <v>359647.33789583499</v>
      </c>
      <c r="K44" s="22">
        <v>395515.66518208198</v>
      </c>
      <c r="L44" s="22">
        <v>381112.51343117002</v>
      </c>
      <c r="O44" t="s">
        <v>3</v>
      </c>
      <c r="P44" s="16">
        <f>C40/10^3</f>
        <v>16.988862200010498</v>
      </c>
      <c r="Q44" s="16">
        <f t="shared" ref="Q44:Y44" si="29">D40/10^3</f>
        <v>19.2503562299644</v>
      </c>
      <c r="R44" s="16">
        <f t="shared" si="29"/>
        <v>20.762289997948798</v>
      </c>
      <c r="S44" s="16">
        <f t="shared" si="29"/>
        <v>22.326581558482101</v>
      </c>
      <c r="T44" s="16">
        <f t="shared" si="29"/>
        <v>23.945089269838501</v>
      </c>
      <c r="U44" s="16">
        <f t="shared" si="29"/>
        <v>25.619737449823798</v>
      </c>
      <c r="V44" s="16">
        <f t="shared" si="29"/>
        <v>27.3157248498845</v>
      </c>
      <c r="W44" s="16">
        <f t="shared" si="29"/>
        <v>29.071908680398902</v>
      </c>
      <c r="X44" s="16">
        <f t="shared" si="29"/>
        <v>30.890425519881198</v>
      </c>
      <c r="Y44" s="16">
        <f t="shared" si="29"/>
        <v>32.7734877813715</v>
      </c>
    </row>
    <row r="45" spans="1:25">
      <c r="A45" s="2" t="s">
        <v>11</v>
      </c>
      <c r="B45" s="22">
        <v>37090.029671999997</v>
      </c>
      <c r="C45" s="22">
        <v>28854.026104350502</v>
      </c>
      <c r="D45" s="22">
        <v>27033.140961842899</v>
      </c>
      <c r="E45" s="22">
        <v>21878.6353276677</v>
      </c>
      <c r="F45" s="22">
        <v>17144.333957147999</v>
      </c>
      <c r="G45" s="22">
        <v>8404.0852731117793</v>
      </c>
      <c r="H45" s="22">
        <v>2801.3617577039199</v>
      </c>
      <c r="I45" s="22"/>
      <c r="J45" s="22"/>
      <c r="K45" s="22"/>
      <c r="L45" s="22"/>
      <c r="O45" t="s">
        <v>10</v>
      </c>
      <c r="P45" s="16">
        <f>C44/10^3</f>
        <v>161.99937102865701</v>
      </c>
      <c r="Q45" s="16">
        <f t="shared" ref="Q45:Y45" si="30">D44/10^3</f>
        <v>183.33103771437098</v>
      </c>
      <c r="R45" s="16">
        <f t="shared" si="30"/>
        <v>231.59142344195701</v>
      </c>
      <c r="S45" s="16">
        <f t="shared" si="30"/>
        <v>255.93206730925399</v>
      </c>
      <c r="T45" s="16">
        <f t="shared" si="30"/>
        <v>282.15385359174098</v>
      </c>
      <c r="U45" s="16">
        <f t="shared" si="30"/>
        <v>300.57520848481698</v>
      </c>
      <c r="V45" s="16">
        <f t="shared" si="30"/>
        <v>324.34832390515305</v>
      </c>
      <c r="W45" s="16">
        <f t="shared" si="30"/>
        <v>359.64733789583499</v>
      </c>
      <c r="X45" s="16">
        <f t="shared" si="30"/>
        <v>395.51566518208199</v>
      </c>
      <c r="Y45" s="16">
        <f t="shared" si="30"/>
        <v>381.11251343117004</v>
      </c>
    </row>
    <row r="46" spans="1:25">
      <c r="A46" s="2" t="s">
        <v>9</v>
      </c>
      <c r="B46" s="22">
        <v>47112.097689647897</v>
      </c>
      <c r="C46" s="22">
        <v>57325.485860351997</v>
      </c>
      <c r="D46" s="22">
        <v>154176.1233408</v>
      </c>
      <c r="E46" s="22">
        <v>203780.14920398901</v>
      </c>
      <c r="F46" s="22">
        <v>254937.71558693799</v>
      </c>
      <c r="G46" s="22">
        <v>332380.31159587798</v>
      </c>
      <c r="H46" s="22">
        <v>411399.47641014302</v>
      </c>
      <c r="I46" s="22">
        <v>483932.75278927101</v>
      </c>
      <c r="J46" s="22">
        <v>568018.69961963303</v>
      </c>
      <c r="K46" s="22">
        <v>665497.35779304104</v>
      </c>
      <c r="L46" s="22">
        <v>778501.83901102399</v>
      </c>
      <c r="O46" t="s">
        <v>35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2" t="s">
        <v>13</v>
      </c>
      <c r="B47" s="22">
        <v>73483.998787151999</v>
      </c>
      <c r="C47" s="22">
        <v>165853.82778988199</v>
      </c>
      <c r="D47" s="22">
        <v>490396.04303908499</v>
      </c>
      <c r="E47" s="22">
        <v>1106425.89253925</v>
      </c>
      <c r="F47" s="22">
        <v>2065990.10254983</v>
      </c>
      <c r="G47" s="22">
        <v>3150480.9168094201</v>
      </c>
      <c r="H47" s="22">
        <v>4359304.2771221604</v>
      </c>
      <c r="I47" s="22">
        <v>5434676.2526356699</v>
      </c>
      <c r="J47" s="22">
        <v>6002511.72389396</v>
      </c>
      <c r="K47" s="22">
        <v>6629447.96708625</v>
      </c>
      <c r="L47" s="22">
        <v>6775955.4323345199</v>
      </c>
      <c r="O47" t="s">
        <v>7</v>
      </c>
      <c r="P47" s="16">
        <f>C42/10^3</f>
        <v>0.247547195349795</v>
      </c>
      <c r="Q47" s="16">
        <f t="shared" ref="Q47:Y47" si="31">D42/10^3</f>
        <v>0.198037756279836</v>
      </c>
      <c r="R47" s="16">
        <f t="shared" si="31"/>
        <v>0.148528317209877</v>
      </c>
      <c r="S47" s="16">
        <f t="shared" si="31"/>
        <v>9.9018878139917998E-2</v>
      </c>
      <c r="T47" s="16">
        <f t="shared" si="31"/>
        <v>4.9509439069958999E-2</v>
      </c>
      <c r="U47" s="16">
        <f t="shared" si="31"/>
        <v>0</v>
      </c>
      <c r="V47" s="16">
        <f t="shared" si="31"/>
        <v>0</v>
      </c>
      <c r="W47" s="16">
        <f t="shared" si="31"/>
        <v>0</v>
      </c>
      <c r="X47" s="16">
        <f t="shared" si="31"/>
        <v>0</v>
      </c>
      <c r="Y47" s="16">
        <f t="shared" si="31"/>
        <v>0</v>
      </c>
    </row>
    <row r="48" spans="1:25">
      <c r="A48" t="s">
        <v>14</v>
      </c>
      <c r="B48" s="22">
        <v>68589.453271518694</v>
      </c>
      <c r="C48" s="22">
        <v>90841.272672959996</v>
      </c>
      <c r="D48" s="22">
        <v>229422.867810022</v>
      </c>
      <c r="E48" s="22">
        <v>499638.80029344902</v>
      </c>
      <c r="F48" s="22">
        <v>738874.43246944295</v>
      </c>
      <c r="G48" s="22">
        <v>1091576.06711762</v>
      </c>
      <c r="H48" s="22">
        <v>1468106.78062745</v>
      </c>
      <c r="I48" s="22">
        <v>1882696.21347111</v>
      </c>
      <c r="J48" s="22">
        <v>2414016.10220925</v>
      </c>
      <c r="K48" s="22">
        <v>3095029.0831552702</v>
      </c>
      <c r="L48" s="22">
        <v>3968030.4922918198</v>
      </c>
      <c r="O48" t="s">
        <v>16</v>
      </c>
    </row>
    <row r="49" spans="1:25">
      <c r="O49" t="s">
        <v>36</v>
      </c>
    </row>
    <row r="51" spans="1:25">
      <c r="A51" s="8" t="s">
        <v>28</v>
      </c>
      <c r="O51" s="8" t="s">
        <v>28</v>
      </c>
    </row>
    <row r="52" spans="1:25">
      <c r="A52" s="1"/>
      <c r="B52" s="4" t="s">
        <v>18</v>
      </c>
      <c r="C52" s="6">
        <v>2020</v>
      </c>
      <c r="D52" s="6">
        <v>2025</v>
      </c>
      <c r="E52" s="6">
        <v>2030</v>
      </c>
      <c r="F52" s="6">
        <v>2035</v>
      </c>
      <c r="G52" s="6">
        <v>2040</v>
      </c>
      <c r="H52" s="6">
        <v>2045</v>
      </c>
      <c r="I52" s="6">
        <v>2050</v>
      </c>
      <c r="J52" s="6">
        <v>2055</v>
      </c>
      <c r="K52" s="6">
        <v>2060</v>
      </c>
      <c r="L52" s="6">
        <v>2065</v>
      </c>
      <c r="M52" s="6">
        <v>2070</v>
      </c>
      <c r="P52">
        <v>2025</v>
      </c>
      <c r="Q52">
        <v>2030</v>
      </c>
      <c r="R52">
        <v>2035</v>
      </c>
      <c r="S52">
        <v>2040</v>
      </c>
      <c r="T52">
        <v>2045</v>
      </c>
      <c r="U52">
        <v>2050</v>
      </c>
      <c r="V52">
        <v>2055</v>
      </c>
      <c r="W52">
        <v>2060</v>
      </c>
      <c r="X52">
        <v>2065</v>
      </c>
      <c r="Y52">
        <v>2070</v>
      </c>
    </row>
    <row r="53" spans="1:25">
      <c r="B53" s="6" t="s">
        <v>5</v>
      </c>
      <c r="C53" s="7">
        <v>1038.3883991527</v>
      </c>
      <c r="D53" s="7">
        <v>1026.461264557724</v>
      </c>
      <c r="E53" s="7">
        <v>1023.4854002336212</v>
      </c>
      <c r="F53" s="7">
        <v>995.60068109577753</v>
      </c>
      <c r="G53" s="7">
        <v>932.18116945664701</v>
      </c>
      <c r="H53" s="7">
        <v>785.34138177214004</v>
      </c>
      <c r="I53" s="7">
        <v>549.31972693705848</v>
      </c>
      <c r="J53" s="7">
        <v>301.17016308566872</v>
      </c>
      <c r="K53" s="7">
        <v>104.30955653716882</v>
      </c>
      <c r="L53" s="7">
        <v>14.447272320000005</v>
      </c>
      <c r="M53" s="7">
        <v>0</v>
      </c>
      <c r="O53" t="s">
        <v>2</v>
      </c>
      <c r="P53" s="17">
        <f>D53</f>
        <v>1026.461264557724</v>
      </c>
      <c r="Q53" s="17">
        <f t="shared" ref="Q53:Y55" si="32">E53</f>
        <v>1023.4854002336212</v>
      </c>
      <c r="R53" s="17">
        <f t="shared" si="32"/>
        <v>995.60068109577753</v>
      </c>
      <c r="S53" s="17">
        <f t="shared" si="32"/>
        <v>932.18116945664701</v>
      </c>
      <c r="T53" s="17">
        <f t="shared" si="32"/>
        <v>785.34138177214004</v>
      </c>
      <c r="U53" s="17">
        <f t="shared" si="32"/>
        <v>549.31972693705848</v>
      </c>
      <c r="V53" s="17">
        <f t="shared" si="32"/>
        <v>301.17016308566872</v>
      </c>
      <c r="W53" s="17">
        <f t="shared" si="32"/>
        <v>104.30955653716882</v>
      </c>
      <c r="X53" s="17">
        <f t="shared" si="32"/>
        <v>14.447272320000005</v>
      </c>
      <c r="Y53" s="17">
        <f t="shared" si="32"/>
        <v>0</v>
      </c>
    </row>
    <row r="54" spans="1:25">
      <c r="B54" s="6" t="s">
        <v>4</v>
      </c>
      <c r="C54" s="26">
        <v>35</v>
      </c>
      <c r="D54" s="26">
        <v>26.609842160623245</v>
      </c>
      <c r="E54" s="26">
        <v>21.556693942528664</v>
      </c>
      <c r="F54" s="26">
        <v>22.056774605292649</v>
      </c>
      <c r="G54" s="26">
        <v>22.261954489194313</v>
      </c>
      <c r="H54" s="26">
        <v>24.379768685092372</v>
      </c>
      <c r="I54" s="26">
        <v>30.944266938285786</v>
      </c>
      <c r="J54" s="26">
        <v>41.589449593410819</v>
      </c>
      <c r="K54" s="26">
        <v>47.779446877134497</v>
      </c>
      <c r="L54" s="26">
        <v>50.248716902465141</v>
      </c>
      <c r="M54" s="26">
        <v>50.488985554457528</v>
      </c>
      <c r="O54" t="s">
        <v>4</v>
      </c>
      <c r="P54" s="17">
        <f>D54</f>
        <v>26.609842160623245</v>
      </c>
      <c r="Q54" s="17">
        <f t="shared" si="32"/>
        <v>21.556693942528664</v>
      </c>
      <c r="R54" s="17">
        <f t="shared" si="32"/>
        <v>22.056774605292649</v>
      </c>
      <c r="S54" s="17">
        <f t="shared" si="32"/>
        <v>22.261954489194313</v>
      </c>
      <c r="T54" s="17">
        <f t="shared" si="32"/>
        <v>24.379768685092372</v>
      </c>
      <c r="U54" s="17">
        <f t="shared" si="32"/>
        <v>30.944266938285786</v>
      </c>
      <c r="V54" s="17">
        <f t="shared" si="32"/>
        <v>41.589449593410819</v>
      </c>
      <c r="W54" s="17">
        <f t="shared" si="32"/>
        <v>47.779446877134497</v>
      </c>
      <c r="X54" s="17">
        <f t="shared" si="32"/>
        <v>50.248716902465141</v>
      </c>
      <c r="Y54" s="17">
        <f t="shared" si="32"/>
        <v>50.488985554457528</v>
      </c>
    </row>
    <row r="55" spans="1:25">
      <c r="B55" s="6" t="s">
        <v>13</v>
      </c>
      <c r="C55" s="7">
        <v>65.43412362656403</v>
      </c>
      <c r="D55" s="7">
        <v>241.77319275619112</v>
      </c>
      <c r="E55" s="7">
        <v>450.91219294945824</v>
      </c>
      <c r="F55" s="7">
        <v>736.61929309562311</v>
      </c>
      <c r="G55" s="7">
        <v>1077.8243187310311</v>
      </c>
      <c r="H55" s="7">
        <v>1470.233851750341</v>
      </c>
      <c r="I55" s="7">
        <v>1981.6174074458156</v>
      </c>
      <c r="J55" s="7">
        <v>2440.4762877634298</v>
      </c>
      <c r="K55" s="7">
        <v>2646.8658399520546</v>
      </c>
      <c r="L55" s="7">
        <v>2771.4615637809625</v>
      </c>
      <c r="M55" s="7">
        <v>2958.9867256952889</v>
      </c>
      <c r="O55" t="s">
        <v>6</v>
      </c>
      <c r="P55" s="17">
        <f>D55</f>
        <v>241.77319275619112</v>
      </c>
      <c r="Q55" s="17">
        <f t="shared" si="32"/>
        <v>450.91219294945824</v>
      </c>
      <c r="R55" s="17">
        <f t="shared" si="32"/>
        <v>736.61929309562311</v>
      </c>
      <c r="S55" s="17">
        <f t="shared" si="32"/>
        <v>1077.8243187310311</v>
      </c>
      <c r="T55" s="17">
        <f t="shared" si="32"/>
        <v>1470.233851750341</v>
      </c>
      <c r="U55" s="17">
        <f t="shared" si="32"/>
        <v>1981.6174074458156</v>
      </c>
      <c r="V55" s="17">
        <f t="shared" si="32"/>
        <v>2440.4762877634298</v>
      </c>
      <c r="W55" s="17">
        <f t="shared" si="32"/>
        <v>2646.8658399520546</v>
      </c>
      <c r="X55" s="17">
        <f t="shared" si="32"/>
        <v>2771.4615637809625</v>
      </c>
      <c r="Y55" s="17">
        <f t="shared" si="32"/>
        <v>2958.9867256952889</v>
      </c>
    </row>
    <row r="56" spans="1:25">
      <c r="B56" s="6" t="s">
        <v>19</v>
      </c>
      <c r="C56" s="7">
        <v>60.026147999999992</v>
      </c>
      <c r="D56" s="7">
        <v>219.38139231426695</v>
      </c>
      <c r="E56" s="7">
        <v>359.04718726942281</v>
      </c>
      <c r="F56" s="7">
        <v>460.79203734153998</v>
      </c>
      <c r="G56" s="7">
        <v>550.65387839393509</v>
      </c>
      <c r="H56" s="7">
        <v>763.70559852764256</v>
      </c>
      <c r="I56" s="7">
        <v>1038.9495727228473</v>
      </c>
      <c r="J56" s="7">
        <v>1291.540106022594</v>
      </c>
      <c r="K56" s="7">
        <v>1472.1786084617202</v>
      </c>
      <c r="L56" s="7">
        <v>1571.2193442750522</v>
      </c>
      <c r="M56" s="7">
        <v>1642.53344378153</v>
      </c>
      <c r="O56" t="s">
        <v>8</v>
      </c>
      <c r="P56" s="17">
        <f>D56+D57</f>
        <v>226.20775199852687</v>
      </c>
      <c r="Q56" s="17">
        <f t="shared" ref="Q56:Y56" si="33">E56+E57</f>
        <v>387.49035262050586</v>
      </c>
      <c r="R56" s="17">
        <f t="shared" si="33"/>
        <v>548.1585251092572</v>
      </c>
      <c r="S56" s="17">
        <f t="shared" si="33"/>
        <v>766.63567024272925</v>
      </c>
      <c r="T56" s="17">
        <f t="shared" si="33"/>
        <v>1112.4046022297121</v>
      </c>
      <c r="U56" s="17">
        <f t="shared" si="33"/>
        <v>1537.3442483788017</v>
      </c>
      <c r="V56" s="17">
        <f t="shared" si="33"/>
        <v>1864.5508211996814</v>
      </c>
      <c r="W56" s="17">
        <f t="shared" si="33"/>
        <v>2112.7130738699279</v>
      </c>
      <c r="X56" s="17">
        <f t="shared" si="33"/>
        <v>2276.6401403854265</v>
      </c>
      <c r="Y56" s="17">
        <f t="shared" si="33"/>
        <v>2378.8405705940704</v>
      </c>
    </row>
    <row r="57" spans="1:25">
      <c r="B57" s="6" t="s">
        <v>20</v>
      </c>
      <c r="C57" s="7">
        <v>0</v>
      </c>
      <c r="D57" s="7">
        <v>6.8263596842599323</v>
      </c>
      <c r="E57" s="7">
        <v>28.443165351083053</v>
      </c>
      <c r="F57" s="7">
        <v>87.36648776771726</v>
      </c>
      <c r="G57" s="7">
        <v>215.9817918487941</v>
      </c>
      <c r="H57" s="7">
        <v>348.69900370206938</v>
      </c>
      <c r="I57" s="7">
        <v>498.39467565595453</v>
      </c>
      <c r="J57" s="7">
        <v>573.01071517708738</v>
      </c>
      <c r="K57" s="7">
        <v>640.53446540820778</v>
      </c>
      <c r="L57" s="7">
        <v>705.42079611037423</v>
      </c>
      <c r="M57" s="7">
        <v>736.30712681254045</v>
      </c>
      <c r="O57" t="s">
        <v>9</v>
      </c>
      <c r="P57" s="17">
        <f>D59</f>
        <v>87.625329431234519</v>
      </c>
      <c r="Q57" s="17">
        <f t="shared" ref="Q57:Y57" si="34">E59</f>
        <v>134.22202822957905</v>
      </c>
      <c r="R57" s="17">
        <f t="shared" si="34"/>
        <v>183.72298528481522</v>
      </c>
      <c r="S57" s="17">
        <f t="shared" si="34"/>
        <v>247.9606107393268</v>
      </c>
      <c r="T57" s="17">
        <f t="shared" si="34"/>
        <v>326.55503635152093</v>
      </c>
      <c r="U57" s="17">
        <f t="shared" si="34"/>
        <v>406.4060679725568</v>
      </c>
      <c r="V57" s="17">
        <f t="shared" si="34"/>
        <v>496.99091775151925</v>
      </c>
      <c r="W57" s="17">
        <f t="shared" si="34"/>
        <v>577.57576753048181</v>
      </c>
      <c r="X57" s="17">
        <f t="shared" si="34"/>
        <v>657.31152717682221</v>
      </c>
      <c r="Y57" s="17">
        <f t="shared" si="34"/>
        <v>692.17940699999235</v>
      </c>
    </row>
    <row r="58" spans="1:25">
      <c r="B58" s="6" t="s">
        <v>10</v>
      </c>
      <c r="C58" s="7">
        <v>147.70777600000002</v>
      </c>
      <c r="D58" s="7">
        <v>196.61122011481669</v>
      </c>
      <c r="E58" s="7">
        <v>228.06378276609485</v>
      </c>
      <c r="F58" s="7">
        <v>238.63906612358113</v>
      </c>
      <c r="G58" s="7">
        <v>248.2803822226943</v>
      </c>
      <c r="H58" s="7">
        <v>278.50533978239389</v>
      </c>
      <c r="I58" s="7">
        <v>315.1788698610967</v>
      </c>
      <c r="J58" s="7">
        <v>348.98279664725624</v>
      </c>
      <c r="K58" s="7">
        <v>394.786723433416</v>
      </c>
      <c r="L58" s="7">
        <v>445.73388727903421</v>
      </c>
      <c r="M58" s="7">
        <v>465.35094936647027</v>
      </c>
      <c r="O58" t="s">
        <v>3</v>
      </c>
      <c r="P58" s="17">
        <f>D61</f>
        <v>32.116119453220342</v>
      </c>
      <c r="Q58" s="17">
        <f t="shared" ref="Q58:Y58" si="35">E61</f>
        <v>37.319651064940182</v>
      </c>
      <c r="R58" s="17">
        <f t="shared" si="35"/>
        <v>41.290523028587714</v>
      </c>
      <c r="S58" s="17">
        <f t="shared" si="35"/>
        <v>46.090478149480347</v>
      </c>
      <c r="T58" s="17">
        <f t="shared" si="35"/>
        <v>51.544972605040151</v>
      </c>
      <c r="U58" s="17">
        <f t="shared" si="35"/>
        <v>56.999467060599954</v>
      </c>
      <c r="V58" s="17">
        <f t="shared" si="35"/>
        <v>62.453961516159751</v>
      </c>
      <c r="W58" s="17">
        <f t="shared" si="35"/>
        <v>67.908455971719562</v>
      </c>
      <c r="X58" s="17">
        <f t="shared" si="35"/>
        <v>72.773865026078909</v>
      </c>
      <c r="Y58" s="17">
        <f t="shared" si="35"/>
        <v>76.362922377837251</v>
      </c>
    </row>
    <row r="59" spans="1:25">
      <c r="B59" s="6" t="s">
        <v>9</v>
      </c>
      <c r="C59" s="7">
        <v>49.055999999999997</v>
      </c>
      <c r="D59" s="7">
        <v>87.625329431234519</v>
      </c>
      <c r="E59" s="7">
        <v>134.22202822957905</v>
      </c>
      <c r="F59" s="7">
        <v>183.72298528481522</v>
      </c>
      <c r="G59" s="7">
        <v>247.9606107393268</v>
      </c>
      <c r="H59" s="7">
        <v>326.55503635152093</v>
      </c>
      <c r="I59" s="7">
        <v>406.4060679725568</v>
      </c>
      <c r="J59" s="7">
        <v>496.99091775151925</v>
      </c>
      <c r="K59" s="7">
        <v>577.57576753048181</v>
      </c>
      <c r="L59" s="7">
        <v>657.31152717682221</v>
      </c>
      <c r="M59" s="7">
        <v>692.17940699999235</v>
      </c>
      <c r="O59" t="s">
        <v>10</v>
      </c>
      <c r="P59" s="17">
        <f>D58</f>
        <v>196.61122011481669</v>
      </c>
      <c r="Q59" s="17">
        <f t="shared" ref="Q59:Y59" si="36">E58</f>
        <v>228.06378276609485</v>
      </c>
      <c r="R59" s="17">
        <f t="shared" si="36"/>
        <v>238.63906612358113</v>
      </c>
      <c r="S59" s="17">
        <f t="shared" si="36"/>
        <v>248.2803822226943</v>
      </c>
      <c r="T59" s="17">
        <f t="shared" si="36"/>
        <v>278.50533978239389</v>
      </c>
      <c r="U59" s="17">
        <f t="shared" si="36"/>
        <v>315.1788698610967</v>
      </c>
      <c r="V59" s="17">
        <f t="shared" si="36"/>
        <v>348.98279664725624</v>
      </c>
      <c r="W59" s="17">
        <f t="shared" si="36"/>
        <v>394.786723433416</v>
      </c>
      <c r="X59" s="17">
        <f t="shared" si="36"/>
        <v>445.73388727903421</v>
      </c>
      <c r="Y59" s="17">
        <f t="shared" si="36"/>
        <v>465.35094936647027</v>
      </c>
    </row>
    <row r="60" spans="1:25">
      <c r="B60" s="6" t="s">
        <v>37</v>
      </c>
      <c r="C60" s="7">
        <v>2</v>
      </c>
      <c r="D60" s="7">
        <v>7</v>
      </c>
      <c r="E60" s="7">
        <v>16</v>
      </c>
      <c r="F60" s="7">
        <v>36</v>
      </c>
      <c r="G60" s="7">
        <v>55</v>
      </c>
      <c r="H60" s="7">
        <v>76</v>
      </c>
      <c r="I60" s="7">
        <v>94</v>
      </c>
      <c r="J60" s="7">
        <v>99</v>
      </c>
      <c r="K60" s="7">
        <v>99</v>
      </c>
      <c r="L60" s="7">
        <v>99</v>
      </c>
      <c r="M60" s="7">
        <v>99</v>
      </c>
      <c r="O60" t="s">
        <v>35</v>
      </c>
      <c r="P60" s="17">
        <f>D63</f>
        <v>-0.70079999999999742</v>
      </c>
      <c r="Q60" s="17">
        <f t="shared" ref="Q60:Y60" si="37">E63</f>
        <v>-3.270399999999988</v>
      </c>
      <c r="R60" s="17">
        <f t="shared" si="37"/>
        <v>-18.863199999999974</v>
      </c>
      <c r="S60" s="17">
        <f t="shared" si="37"/>
        <v>-46.469877799889289</v>
      </c>
      <c r="T60" s="17">
        <f t="shared" si="37"/>
        <v>-83.952087467678894</v>
      </c>
      <c r="U60" s="17">
        <f t="shared" si="37"/>
        <v>-204.40191611162913</v>
      </c>
      <c r="V60" s="17">
        <f t="shared" si="37"/>
        <v>-328.52761671806616</v>
      </c>
      <c r="W60" s="17">
        <f t="shared" si="37"/>
        <v>-320.64956835948419</v>
      </c>
      <c r="X60" s="17">
        <f t="shared" si="37"/>
        <v>-321.21757347075788</v>
      </c>
      <c r="Y60" s="17">
        <f t="shared" si="37"/>
        <v>-357.00238680934331</v>
      </c>
    </row>
    <row r="61" spans="1:25">
      <c r="B61" s="6" t="s">
        <v>3</v>
      </c>
      <c r="C61" s="7">
        <v>25</v>
      </c>
      <c r="D61" s="7">
        <v>32.116119453220342</v>
      </c>
      <c r="E61" s="7">
        <v>37.319651064940182</v>
      </c>
      <c r="F61" s="7">
        <v>41.290523028587714</v>
      </c>
      <c r="G61" s="7">
        <v>46.090478149480347</v>
      </c>
      <c r="H61" s="7">
        <v>51.544972605040151</v>
      </c>
      <c r="I61" s="7">
        <v>56.999467060599954</v>
      </c>
      <c r="J61" s="7">
        <v>62.453961516159751</v>
      </c>
      <c r="K61" s="7">
        <v>67.908455971719562</v>
      </c>
      <c r="L61" s="7">
        <v>72.773865026078909</v>
      </c>
      <c r="M61" s="7">
        <v>76.362922377837251</v>
      </c>
      <c r="O61" t="s">
        <v>7</v>
      </c>
    </row>
    <row r="62" spans="1:25">
      <c r="B62" s="6" t="s">
        <v>22</v>
      </c>
      <c r="C62" s="7">
        <v>0</v>
      </c>
      <c r="D62" s="7">
        <v>-3.6476202000000009</v>
      </c>
      <c r="E62" s="7">
        <v>-7.616163000000002</v>
      </c>
      <c r="F62" s="7">
        <v>-11.191995</v>
      </c>
      <c r="G62" s="7">
        <v>-13.560734519999997</v>
      </c>
      <c r="H62" s="7">
        <v>-16.292361809900413</v>
      </c>
      <c r="I62" s="7">
        <v>-23.013550694784236</v>
      </c>
      <c r="J62" s="7">
        <v>-27.158420489900415</v>
      </c>
      <c r="K62" s="7">
        <v>-26.207145839999988</v>
      </c>
      <c r="L62" s="7">
        <v>-26.691215520000007</v>
      </c>
      <c r="M62" s="7">
        <v>-27.604308000000017</v>
      </c>
      <c r="O62" t="s">
        <v>16</v>
      </c>
      <c r="P62" s="17">
        <f>D60+D62</f>
        <v>3.3523797999999991</v>
      </c>
      <c r="Q62" s="17">
        <f t="shared" ref="Q62:Y62" si="38">E60+E62</f>
        <v>8.383836999999998</v>
      </c>
      <c r="R62" s="17">
        <f t="shared" si="38"/>
        <v>24.808005000000001</v>
      </c>
      <c r="S62" s="17">
        <f t="shared" si="38"/>
        <v>41.439265480000003</v>
      </c>
      <c r="T62" s="17">
        <f t="shared" si="38"/>
        <v>59.707638190099587</v>
      </c>
      <c r="U62" s="17">
        <f t="shared" si="38"/>
        <v>70.986449305215757</v>
      </c>
      <c r="V62" s="17">
        <f t="shared" si="38"/>
        <v>71.841579510099592</v>
      </c>
      <c r="W62" s="17">
        <f t="shared" si="38"/>
        <v>72.792854160000019</v>
      </c>
      <c r="X62" s="17">
        <f t="shared" si="38"/>
        <v>72.308784479999986</v>
      </c>
      <c r="Y62" s="17">
        <f t="shared" si="38"/>
        <v>71.395691999999983</v>
      </c>
    </row>
    <row r="63" spans="1:25">
      <c r="B63" s="6" t="s">
        <v>35</v>
      </c>
      <c r="C63" s="7">
        <v>0</v>
      </c>
      <c r="D63" s="7">
        <v>-0.70079999999999742</v>
      </c>
      <c r="E63" s="7">
        <v>-3.270399999999988</v>
      </c>
      <c r="F63" s="7">
        <v>-18.863199999999974</v>
      </c>
      <c r="G63" s="7">
        <v>-46.469877799889289</v>
      </c>
      <c r="H63" s="7">
        <v>-83.952087467678894</v>
      </c>
      <c r="I63" s="7">
        <v>-204.40191611162913</v>
      </c>
      <c r="J63" s="7">
        <v>-328.52761671806616</v>
      </c>
      <c r="K63" s="7">
        <v>-320.64956835948419</v>
      </c>
      <c r="L63" s="7">
        <v>-321.21757347075788</v>
      </c>
      <c r="M63" s="7">
        <v>-357.00238680934331</v>
      </c>
      <c r="O63" t="s">
        <v>36</v>
      </c>
      <c r="P63" s="17">
        <f>D64</f>
        <v>5</v>
      </c>
      <c r="Q63" s="17">
        <f t="shared" ref="Q63:Y63" si="39">E64</f>
        <v>22</v>
      </c>
      <c r="R63" s="17">
        <f t="shared" si="39"/>
        <v>130</v>
      </c>
      <c r="S63" s="17">
        <f t="shared" si="39"/>
        <v>309</v>
      </c>
      <c r="T63" s="17">
        <f t="shared" si="39"/>
        <v>538</v>
      </c>
      <c r="U63" s="17">
        <f t="shared" si="39"/>
        <v>833</v>
      </c>
      <c r="V63" s="17">
        <f t="shared" si="39"/>
        <v>1134</v>
      </c>
      <c r="W63" s="17">
        <f t="shared" si="39"/>
        <v>1443</v>
      </c>
      <c r="X63" s="17">
        <f t="shared" si="39"/>
        <v>1772</v>
      </c>
      <c r="Y63" s="17">
        <f t="shared" si="39"/>
        <v>2440</v>
      </c>
    </row>
    <row r="64" spans="1:25">
      <c r="B64" s="6" t="s">
        <v>36</v>
      </c>
      <c r="C64" s="7" t="s">
        <v>38</v>
      </c>
      <c r="D64" s="7">
        <v>5</v>
      </c>
      <c r="E64" s="7">
        <v>22</v>
      </c>
      <c r="F64" s="7">
        <v>130</v>
      </c>
      <c r="G64" s="7">
        <v>309</v>
      </c>
      <c r="H64" s="7">
        <v>538</v>
      </c>
      <c r="I64" s="7">
        <v>833</v>
      </c>
      <c r="J64" s="7">
        <v>1134</v>
      </c>
      <c r="K64" s="7">
        <v>1443</v>
      </c>
      <c r="L64" s="7">
        <v>1772</v>
      </c>
      <c r="M64" s="7">
        <v>2440</v>
      </c>
      <c r="X64" s="17"/>
      <c r="Y64" s="17"/>
    </row>
    <row r="65" spans="1:13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3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3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1:13">
      <c r="A68" s="1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3">
      <c r="A69" s="1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>
      <c r="A70" s="14"/>
    </row>
  </sheetData>
  <mergeCells count="1">
    <mergeCell ref="A31:A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C338-8175-4FCC-B4DA-4E8963E8807C}">
  <dimension ref="A1:R133"/>
  <sheetViews>
    <sheetView tabSelected="1" workbookViewId="0">
      <selection activeCell="B1" sqref="B1"/>
    </sheetView>
  </sheetViews>
  <sheetFormatPr defaultRowHeight="14.45"/>
  <sheetData>
    <row r="1" spans="1:9">
      <c r="A1" t="s">
        <v>39</v>
      </c>
      <c r="B1" t="s">
        <v>40</v>
      </c>
      <c r="C1" s="1" t="s">
        <v>41</v>
      </c>
      <c r="D1" t="s">
        <v>42</v>
      </c>
      <c r="E1" t="s">
        <v>43</v>
      </c>
      <c r="I1" s="1"/>
    </row>
    <row r="2" spans="1:9">
      <c r="A2" t="s">
        <v>44</v>
      </c>
      <c r="B2" t="s">
        <v>45</v>
      </c>
      <c r="C2">
        <v>2022</v>
      </c>
      <c r="D2" s="10">
        <v>443.02881661077447</v>
      </c>
      <c r="E2" t="s">
        <v>46</v>
      </c>
    </row>
    <row r="3" spans="1:9">
      <c r="A3" t="s">
        <v>44</v>
      </c>
      <c r="B3" t="s">
        <v>45</v>
      </c>
      <c r="C3">
        <v>2025</v>
      </c>
      <c r="D3" s="10">
        <v>486.23416361004104</v>
      </c>
      <c r="E3" t="s">
        <v>46</v>
      </c>
    </row>
    <row r="4" spans="1:9">
      <c r="A4" t="s">
        <v>44</v>
      </c>
      <c r="B4" t="s">
        <v>45</v>
      </c>
      <c r="C4">
        <v>2030</v>
      </c>
      <c r="D4" s="10">
        <v>532.78706273947887</v>
      </c>
      <c r="E4" t="s">
        <v>46</v>
      </c>
    </row>
    <row r="5" spans="1:9">
      <c r="A5" t="s">
        <v>44</v>
      </c>
      <c r="B5" t="s">
        <v>45</v>
      </c>
      <c r="C5">
        <v>2035</v>
      </c>
      <c r="D5" s="10">
        <v>578.85764132409463</v>
      </c>
      <c r="E5" t="s">
        <v>46</v>
      </c>
    </row>
    <row r="6" spans="1:9">
      <c r="A6" t="s">
        <v>44</v>
      </c>
      <c r="B6" t="s">
        <v>45</v>
      </c>
      <c r="C6">
        <v>2040</v>
      </c>
      <c r="D6" s="10">
        <v>626.68153327350103</v>
      </c>
      <c r="E6" t="s">
        <v>46</v>
      </c>
    </row>
    <row r="7" spans="1:9">
      <c r="A7" t="s">
        <v>44</v>
      </c>
      <c r="B7" t="s">
        <v>45</v>
      </c>
      <c r="C7">
        <v>2045</v>
      </c>
      <c r="D7" s="10">
        <v>672.53479692640781</v>
      </c>
      <c r="E7" t="s">
        <v>46</v>
      </c>
    </row>
    <row r="8" spans="1:9">
      <c r="A8" t="s">
        <v>44</v>
      </c>
      <c r="B8" t="s">
        <v>45</v>
      </c>
      <c r="C8">
        <v>2050</v>
      </c>
      <c r="D8" s="10">
        <v>718.87239288171088</v>
      </c>
      <c r="E8" t="s">
        <v>46</v>
      </c>
    </row>
    <row r="9" spans="1:9">
      <c r="A9" t="s">
        <v>44</v>
      </c>
      <c r="B9" t="s">
        <v>45</v>
      </c>
      <c r="C9">
        <v>2055</v>
      </c>
      <c r="D9" s="10">
        <v>756.94816220439748</v>
      </c>
      <c r="E9" t="s">
        <v>46</v>
      </c>
    </row>
    <row r="10" spans="1:9">
      <c r="A10" t="s">
        <v>44</v>
      </c>
      <c r="B10" t="s">
        <v>45</v>
      </c>
      <c r="C10">
        <v>2060</v>
      </c>
      <c r="D10" s="10">
        <v>786.9044677330279</v>
      </c>
      <c r="E10" t="s">
        <v>46</v>
      </c>
    </row>
    <row r="11" spans="1:9">
      <c r="A11" t="s">
        <v>44</v>
      </c>
      <c r="B11" t="s">
        <v>45</v>
      </c>
      <c r="C11">
        <v>2065</v>
      </c>
      <c r="D11" s="10">
        <v>816.86818941588854</v>
      </c>
      <c r="E11" t="s">
        <v>46</v>
      </c>
    </row>
    <row r="12" spans="1:9">
      <c r="A12" t="s">
        <v>44</v>
      </c>
      <c r="B12" t="s">
        <v>45</v>
      </c>
      <c r="C12">
        <v>2070</v>
      </c>
      <c r="D12" s="10">
        <v>839.58554666113332</v>
      </c>
      <c r="E12" t="s">
        <v>46</v>
      </c>
    </row>
    <row r="13" spans="1:9">
      <c r="A13" t="s">
        <v>44</v>
      </c>
      <c r="B13" t="s">
        <v>47</v>
      </c>
      <c r="C13">
        <f>C2</f>
        <v>2022</v>
      </c>
      <c r="D13" s="10">
        <v>1216.1798018532043</v>
      </c>
      <c r="E13" t="s">
        <v>46</v>
      </c>
    </row>
    <row r="14" spans="1:9">
      <c r="A14" t="s">
        <v>44</v>
      </c>
      <c r="B14" t="s">
        <v>47</v>
      </c>
      <c r="C14">
        <f t="shared" ref="C14:C67" si="0">C3</f>
        <v>2025</v>
      </c>
      <c r="D14" s="10">
        <v>1288.8216158053583</v>
      </c>
      <c r="E14" t="s">
        <v>46</v>
      </c>
    </row>
    <row r="15" spans="1:9">
      <c r="A15" t="s">
        <v>44</v>
      </c>
      <c r="B15" t="s">
        <v>47</v>
      </c>
      <c r="C15">
        <f t="shared" si="0"/>
        <v>2030</v>
      </c>
      <c r="D15" s="10">
        <v>1701.5190953357437</v>
      </c>
      <c r="E15" t="s">
        <v>46</v>
      </c>
    </row>
    <row r="16" spans="1:9">
      <c r="A16" t="s">
        <v>44</v>
      </c>
      <c r="B16" t="s">
        <v>47</v>
      </c>
      <c r="C16">
        <f t="shared" si="0"/>
        <v>2035</v>
      </c>
      <c r="D16" s="10">
        <v>1891.9129222938627</v>
      </c>
      <c r="E16" t="s">
        <v>46</v>
      </c>
    </row>
    <row r="17" spans="1:5">
      <c r="A17" t="s">
        <v>44</v>
      </c>
      <c r="B17" t="s">
        <v>47</v>
      </c>
      <c r="C17">
        <f t="shared" si="0"/>
        <v>2040</v>
      </c>
      <c r="D17" s="10">
        <v>2223.5406496385745</v>
      </c>
      <c r="E17" t="s">
        <v>46</v>
      </c>
    </row>
    <row r="18" spans="1:5">
      <c r="A18" t="s">
        <v>44</v>
      </c>
      <c r="B18" t="s">
        <v>47</v>
      </c>
      <c r="C18">
        <f t="shared" si="0"/>
        <v>2045</v>
      </c>
      <c r="D18" s="10">
        <v>2284.7473910161834</v>
      </c>
      <c r="E18" t="s">
        <v>46</v>
      </c>
    </row>
    <row r="19" spans="1:5">
      <c r="A19" t="s">
        <v>44</v>
      </c>
      <c r="B19" t="s">
        <v>47</v>
      </c>
      <c r="C19">
        <f t="shared" si="0"/>
        <v>2050</v>
      </c>
      <c r="D19" s="10">
        <v>2370.400814114807</v>
      </c>
      <c r="E19" t="s">
        <v>46</v>
      </c>
    </row>
    <row r="20" spans="1:5">
      <c r="A20" t="s">
        <v>44</v>
      </c>
      <c r="B20" t="s">
        <v>47</v>
      </c>
      <c r="C20">
        <f t="shared" si="0"/>
        <v>2055</v>
      </c>
      <c r="D20" s="10">
        <v>2264.3459771750277</v>
      </c>
      <c r="E20" t="s">
        <v>46</v>
      </c>
    </row>
    <row r="21" spans="1:5">
      <c r="A21" t="s">
        <v>44</v>
      </c>
      <c r="B21" t="s">
        <v>47</v>
      </c>
      <c r="C21">
        <f t="shared" si="0"/>
        <v>2060</v>
      </c>
      <c r="D21" s="10">
        <v>2234.6464643696177</v>
      </c>
      <c r="E21" t="s">
        <v>46</v>
      </c>
    </row>
    <row r="22" spans="1:5">
      <c r="A22" t="s">
        <v>44</v>
      </c>
      <c r="B22" t="s">
        <v>47</v>
      </c>
      <c r="C22">
        <f t="shared" si="0"/>
        <v>2065</v>
      </c>
      <c r="D22" s="10">
        <v>2132.1087972784189</v>
      </c>
      <c r="E22" t="s">
        <v>46</v>
      </c>
    </row>
    <row r="23" spans="1:5">
      <c r="A23" t="s">
        <v>44</v>
      </c>
      <c r="B23" t="s">
        <v>47</v>
      </c>
      <c r="C23">
        <f t="shared" si="0"/>
        <v>2070</v>
      </c>
      <c r="D23" s="10">
        <v>1703.0330740638117</v>
      </c>
      <c r="E23" t="s">
        <v>46</v>
      </c>
    </row>
    <row r="24" spans="1:5">
      <c r="A24" t="s">
        <v>44</v>
      </c>
      <c r="B24" t="s">
        <v>48</v>
      </c>
      <c r="C24">
        <f t="shared" si="0"/>
        <v>2022</v>
      </c>
      <c r="D24" s="10">
        <v>348.58359223756923</v>
      </c>
      <c r="E24" t="s">
        <v>46</v>
      </c>
    </row>
    <row r="25" spans="1:5">
      <c r="A25" t="s">
        <v>44</v>
      </c>
      <c r="B25" t="s">
        <v>48</v>
      </c>
      <c r="C25">
        <f t="shared" si="0"/>
        <v>2025</v>
      </c>
      <c r="D25" s="10">
        <v>464.57812473573625</v>
      </c>
      <c r="E25" t="s">
        <v>46</v>
      </c>
    </row>
    <row r="26" spans="1:5">
      <c r="A26" t="s">
        <v>44</v>
      </c>
      <c r="B26" t="s">
        <v>48</v>
      </c>
      <c r="C26">
        <f t="shared" si="0"/>
        <v>2030</v>
      </c>
      <c r="D26" s="10">
        <v>540.7699995572093</v>
      </c>
      <c r="E26" t="s">
        <v>46</v>
      </c>
    </row>
    <row r="27" spans="1:5">
      <c r="A27" t="s">
        <v>44</v>
      </c>
      <c r="B27" t="s">
        <v>48</v>
      </c>
      <c r="C27">
        <f t="shared" si="0"/>
        <v>2035</v>
      </c>
      <c r="D27" s="10">
        <v>639.05649280071475</v>
      </c>
      <c r="E27" t="s">
        <v>46</v>
      </c>
    </row>
    <row r="28" spans="1:5">
      <c r="A28" t="s">
        <v>44</v>
      </c>
      <c r="B28" t="s">
        <v>48</v>
      </c>
      <c r="C28">
        <f t="shared" si="0"/>
        <v>2040</v>
      </c>
      <c r="D28" s="10">
        <v>726.39282206683265</v>
      </c>
      <c r="E28" t="s">
        <v>46</v>
      </c>
    </row>
    <row r="29" spans="1:5">
      <c r="A29" t="s">
        <v>44</v>
      </c>
      <c r="B29" t="s">
        <v>48</v>
      </c>
      <c r="C29">
        <f t="shared" si="0"/>
        <v>2045</v>
      </c>
      <c r="D29" s="10">
        <v>764.47046997067775</v>
      </c>
      <c r="E29" t="s">
        <v>46</v>
      </c>
    </row>
    <row r="30" spans="1:5">
      <c r="A30" t="s">
        <v>44</v>
      </c>
      <c r="B30" t="s">
        <v>48</v>
      </c>
      <c r="C30">
        <f t="shared" si="0"/>
        <v>2050</v>
      </c>
      <c r="D30" s="10">
        <v>786.38038144387269</v>
      </c>
      <c r="E30" t="s">
        <v>46</v>
      </c>
    </row>
    <row r="31" spans="1:5">
      <c r="A31" t="s">
        <v>44</v>
      </c>
      <c r="B31" t="s">
        <v>48</v>
      </c>
      <c r="C31">
        <f t="shared" si="0"/>
        <v>2055</v>
      </c>
      <c r="D31" s="10">
        <v>767.88202790154082</v>
      </c>
      <c r="E31" t="s">
        <v>46</v>
      </c>
    </row>
    <row r="32" spans="1:5">
      <c r="A32" t="s">
        <v>44</v>
      </c>
      <c r="B32" t="s">
        <v>48</v>
      </c>
      <c r="C32">
        <f t="shared" si="0"/>
        <v>2060</v>
      </c>
      <c r="D32" s="10">
        <v>725.95859771784671</v>
      </c>
      <c r="E32" t="s">
        <v>46</v>
      </c>
    </row>
    <row r="33" spans="1:5">
      <c r="A33" t="s">
        <v>44</v>
      </c>
      <c r="B33" t="s">
        <v>48</v>
      </c>
      <c r="C33">
        <f t="shared" si="0"/>
        <v>2065</v>
      </c>
      <c r="D33" s="10">
        <v>668.65912244301444</v>
      </c>
      <c r="E33" t="s">
        <v>46</v>
      </c>
    </row>
    <row r="34" spans="1:5">
      <c r="A34" t="s">
        <v>44</v>
      </c>
      <c r="B34" t="s">
        <v>48</v>
      </c>
      <c r="C34">
        <f t="shared" si="0"/>
        <v>2070</v>
      </c>
      <c r="D34" s="10">
        <v>642.01528756385301</v>
      </c>
      <c r="E34" t="s">
        <v>46</v>
      </c>
    </row>
    <row r="35" spans="1:5">
      <c r="A35" t="s">
        <v>44</v>
      </c>
      <c r="B35" t="s">
        <v>49</v>
      </c>
      <c r="C35">
        <f t="shared" si="0"/>
        <v>2022</v>
      </c>
      <c r="D35" s="10">
        <v>80.608646491864178</v>
      </c>
      <c r="E35" t="s">
        <v>46</v>
      </c>
    </row>
    <row r="36" spans="1:5">
      <c r="A36" t="s">
        <v>44</v>
      </c>
      <c r="B36" t="s">
        <v>49</v>
      </c>
      <c r="C36">
        <f t="shared" si="0"/>
        <v>2025</v>
      </c>
      <c r="D36" s="10">
        <v>86.762004026639147</v>
      </c>
      <c r="E36" t="s">
        <v>46</v>
      </c>
    </row>
    <row r="37" spans="1:5">
      <c r="A37" t="s">
        <v>44</v>
      </c>
      <c r="B37" t="s">
        <v>49</v>
      </c>
      <c r="C37">
        <f t="shared" si="0"/>
        <v>2030</v>
      </c>
      <c r="D37" s="10">
        <v>94.157969760851429</v>
      </c>
      <c r="E37" t="s">
        <v>46</v>
      </c>
    </row>
    <row r="38" spans="1:5">
      <c r="A38" t="s">
        <v>44</v>
      </c>
      <c r="B38" t="s">
        <v>49</v>
      </c>
      <c r="C38">
        <f t="shared" si="0"/>
        <v>2035</v>
      </c>
      <c r="D38" s="10">
        <v>95.612926241207902</v>
      </c>
      <c r="E38" t="s">
        <v>46</v>
      </c>
    </row>
    <row r="39" spans="1:5">
      <c r="A39" t="s">
        <v>44</v>
      </c>
      <c r="B39" t="s">
        <v>49</v>
      </c>
      <c r="C39">
        <f t="shared" si="0"/>
        <v>2040</v>
      </c>
      <c r="D39" s="10">
        <v>88.597285935948008</v>
      </c>
      <c r="E39" t="s">
        <v>46</v>
      </c>
    </row>
    <row r="40" spans="1:5">
      <c r="A40" t="s">
        <v>44</v>
      </c>
      <c r="B40" t="s">
        <v>49</v>
      </c>
      <c r="C40">
        <f t="shared" si="0"/>
        <v>2045</v>
      </c>
      <c r="D40" s="10">
        <v>85.368686293176438</v>
      </c>
      <c r="E40" t="s">
        <v>46</v>
      </c>
    </row>
    <row r="41" spans="1:5">
      <c r="A41" t="s">
        <v>44</v>
      </c>
      <c r="B41" t="s">
        <v>49</v>
      </c>
      <c r="C41">
        <f t="shared" si="0"/>
        <v>2050</v>
      </c>
      <c r="D41" s="10">
        <v>90.984269760262862</v>
      </c>
      <c r="E41" t="s">
        <v>46</v>
      </c>
    </row>
    <row r="42" spans="1:5">
      <c r="A42" t="s">
        <v>44</v>
      </c>
      <c r="B42" t="s">
        <v>49</v>
      </c>
      <c r="C42">
        <f t="shared" si="0"/>
        <v>2055</v>
      </c>
      <c r="D42" s="10">
        <v>85.304265507552202</v>
      </c>
      <c r="E42" t="s">
        <v>46</v>
      </c>
    </row>
    <row r="43" spans="1:5">
      <c r="A43" t="s">
        <v>44</v>
      </c>
      <c r="B43" t="s">
        <v>49</v>
      </c>
      <c r="C43">
        <f t="shared" si="0"/>
        <v>2060</v>
      </c>
      <c r="D43" s="10">
        <v>94.579913548937526</v>
      </c>
      <c r="E43" t="s">
        <v>46</v>
      </c>
    </row>
    <row r="44" spans="1:5">
      <c r="A44" t="s">
        <v>44</v>
      </c>
      <c r="B44" t="s">
        <v>49</v>
      </c>
      <c r="C44">
        <f t="shared" si="0"/>
        <v>2065</v>
      </c>
      <c r="D44" s="10">
        <v>87.760861501437475</v>
      </c>
      <c r="E44" t="s">
        <v>46</v>
      </c>
    </row>
    <row r="45" spans="1:5">
      <c r="A45" t="s">
        <v>44</v>
      </c>
      <c r="B45" t="s">
        <v>49</v>
      </c>
      <c r="C45">
        <f t="shared" si="0"/>
        <v>2070</v>
      </c>
      <c r="D45" s="10">
        <v>82.017766680647213</v>
      </c>
      <c r="E45" t="s">
        <v>46</v>
      </c>
    </row>
    <row r="46" spans="1:5">
      <c r="A46" t="s">
        <v>44</v>
      </c>
      <c r="B46" t="s">
        <v>50</v>
      </c>
      <c r="C46">
        <f t="shared" si="0"/>
        <v>2022</v>
      </c>
      <c r="D46" s="10">
        <v>1156.2012565662126</v>
      </c>
      <c r="E46" t="s">
        <v>46</v>
      </c>
    </row>
    <row r="47" spans="1:5">
      <c r="A47" t="s">
        <v>44</v>
      </c>
      <c r="B47" t="s">
        <v>50</v>
      </c>
      <c r="C47">
        <f t="shared" si="0"/>
        <v>2025</v>
      </c>
      <c r="D47" s="10">
        <v>1464.5123331149928</v>
      </c>
      <c r="E47" t="s">
        <v>46</v>
      </c>
    </row>
    <row r="48" spans="1:5">
      <c r="A48" t="s">
        <v>44</v>
      </c>
      <c r="B48" t="s">
        <v>50</v>
      </c>
      <c r="C48">
        <f t="shared" si="0"/>
        <v>2030</v>
      </c>
      <c r="D48" s="10">
        <v>1776.0260933325994</v>
      </c>
      <c r="E48" t="s">
        <v>46</v>
      </c>
    </row>
    <row r="49" spans="1:5">
      <c r="A49" t="s">
        <v>44</v>
      </c>
      <c r="B49" t="s">
        <v>50</v>
      </c>
      <c r="C49">
        <f t="shared" si="0"/>
        <v>2035</v>
      </c>
      <c r="D49" s="10">
        <v>2103.9434346295097</v>
      </c>
      <c r="E49" t="s">
        <v>46</v>
      </c>
    </row>
    <row r="50" spans="1:5">
      <c r="A50" t="s">
        <v>44</v>
      </c>
      <c r="B50" t="s">
        <v>50</v>
      </c>
      <c r="C50">
        <f t="shared" si="0"/>
        <v>2040</v>
      </c>
      <c r="D50" s="10">
        <v>2368.2759453502204</v>
      </c>
      <c r="E50" t="s">
        <v>46</v>
      </c>
    </row>
    <row r="51" spans="1:5">
      <c r="A51" t="s">
        <v>44</v>
      </c>
      <c r="B51" t="s">
        <v>50</v>
      </c>
      <c r="C51">
        <f t="shared" si="0"/>
        <v>2045</v>
      </c>
      <c r="D51" s="10">
        <v>2606.2430374970932</v>
      </c>
      <c r="E51" t="s">
        <v>46</v>
      </c>
    </row>
    <row r="52" spans="1:5">
      <c r="A52" t="s">
        <v>44</v>
      </c>
      <c r="B52" t="s">
        <v>50</v>
      </c>
      <c r="C52">
        <f t="shared" si="0"/>
        <v>2050</v>
      </c>
      <c r="D52" s="10">
        <v>2732.0806636365205</v>
      </c>
      <c r="E52" t="s">
        <v>46</v>
      </c>
    </row>
    <row r="53" spans="1:5">
      <c r="A53" t="s">
        <v>44</v>
      </c>
      <c r="B53" t="s">
        <v>50</v>
      </c>
      <c r="C53">
        <f t="shared" si="0"/>
        <v>2055</v>
      </c>
      <c r="D53" s="10">
        <v>2718.5305571615327</v>
      </c>
      <c r="E53" t="s">
        <v>46</v>
      </c>
    </row>
    <row r="54" spans="1:5">
      <c r="A54" t="s">
        <v>44</v>
      </c>
      <c r="B54" t="s">
        <v>50</v>
      </c>
      <c r="C54">
        <f t="shared" si="0"/>
        <v>2060</v>
      </c>
      <c r="D54" s="10">
        <v>2614.0590174604399</v>
      </c>
      <c r="E54" t="s">
        <v>46</v>
      </c>
    </row>
    <row r="55" spans="1:5">
      <c r="A55" t="s">
        <v>44</v>
      </c>
      <c r="B55" t="s">
        <v>50</v>
      </c>
      <c r="C55">
        <f t="shared" si="0"/>
        <v>2065</v>
      </c>
      <c r="D55" s="10">
        <v>2507.9596173295927</v>
      </c>
      <c r="E55" t="s">
        <v>46</v>
      </c>
    </row>
    <row r="56" spans="1:5">
      <c r="A56" t="s">
        <v>44</v>
      </c>
      <c r="B56" t="s">
        <v>50</v>
      </c>
      <c r="C56">
        <f t="shared" si="0"/>
        <v>2070</v>
      </c>
      <c r="D56" s="10">
        <v>2424.0020962132271</v>
      </c>
      <c r="E56" t="s">
        <v>46</v>
      </c>
    </row>
    <row r="57" spans="1:5">
      <c r="A57" t="s">
        <v>44</v>
      </c>
      <c r="B57" t="s">
        <v>51</v>
      </c>
      <c r="C57">
        <f t="shared" si="0"/>
        <v>2022</v>
      </c>
      <c r="D57" s="10">
        <v>101.60649657120167</v>
      </c>
      <c r="E57" t="s">
        <v>46</v>
      </c>
    </row>
    <row r="58" spans="1:5">
      <c r="A58" t="s">
        <v>44</v>
      </c>
      <c r="B58" t="s">
        <v>51</v>
      </c>
      <c r="C58">
        <f t="shared" si="0"/>
        <v>2025</v>
      </c>
      <c r="D58" s="10">
        <v>112.7960659280935</v>
      </c>
      <c r="E58" t="s">
        <v>46</v>
      </c>
    </row>
    <row r="59" spans="1:5">
      <c r="A59" t="s">
        <v>44</v>
      </c>
      <c r="B59" t="s">
        <v>51</v>
      </c>
      <c r="C59">
        <f t="shared" si="0"/>
        <v>2030</v>
      </c>
      <c r="D59" s="10">
        <v>127.62661393334093</v>
      </c>
      <c r="E59" t="s">
        <v>46</v>
      </c>
    </row>
    <row r="60" spans="1:5">
      <c r="A60" t="s">
        <v>44</v>
      </c>
      <c r="B60" t="s">
        <v>51</v>
      </c>
      <c r="C60">
        <f t="shared" si="0"/>
        <v>2035</v>
      </c>
      <c r="D60" s="10">
        <v>145.08325435478864</v>
      </c>
      <c r="E60" t="s">
        <v>46</v>
      </c>
    </row>
    <row r="61" spans="1:5">
      <c r="A61" t="s">
        <v>44</v>
      </c>
      <c r="B61" t="s">
        <v>51</v>
      </c>
      <c r="C61">
        <f t="shared" si="0"/>
        <v>2040</v>
      </c>
      <c r="D61" s="10">
        <v>165.90479267403069</v>
      </c>
      <c r="E61" t="s">
        <v>46</v>
      </c>
    </row>
    <row r="62" spans="1:5">
      <c r="A62" t="s">
        <v>44</v>
      </c>
      <c r="B62" t="s">
        <v>51</v>
      </c>
      <c r="C62">
        <f t="shared" si="0"/>
        <v>2045</v>
      </c>
      <c r="D62" s="10">
        <v>188.30172125898829</v>
      </c>
      <c r="E62" t="s">
        <v>46</v>
      </c>
    </row>
    <row r="63" spans="1:5">
      <c r="A63" t="s">
        <v>44</v>
      </c>
      <c r="B63" t="s">
        <v>51</v>
      </c>
      <c r="C63">
        <f t="shared" si="0"/>
        <v>2050</v>
      </c>
      <c r="D63" s="10">
        <v>197.23348612304127</v>
      </c>
      <c r="E63" t="s">
        <v>46</v>
      </c>
    </row>
    <row r="64" spans="1:5">
      <c r="A64" t="s">
        <v>44</v>
      </c>
      <c r="B64" t="s">
        <v>51</v>
      </c>
      <c r="C64">
        <f>C53</f>
        <v>2055</v>
      </c>
      <c r="D64" s="10">
        <v>209.18620715516192</v>
      </c>
      <c r="E64" t="s">
        <v>46</v>
      </c>
    </row>
    <row r="65" spans="1:18">
      <c r="A65" t="s">
        <v>44</v>
      </c>
      <c r="B65" t="s">
        <v>51</v>
      </c>
      <c r="C65">
        <f t="shared" si="0"/>
        <v>2060</v>
      </c>
      <c r="D65" s="10">
        <v>228.65946580573927</v>
      </c>
      <c r="E65" t="s">
        <v>46</v>
      </c>
    </row>
    <row r="66" spans="1:18">
      <c r="A66" t="s">
        <v>44</v>
      </c>
      <c r="B66" t="s">
        <v>51</v>
      </c>
      <c r="C66">
        <f t="shared" si="0"/>
        <v>2065</v>
      </c>
      <c r="D66" s="10">
        <v>247.5855183778134</v>
      </c>
      <c r="E66" t="s">
        <v>46</v>
      </c>
    </row>
    <row r="67" spans="1:18">
      <c r="A67" t="s">
        <v>44</v>
      </c>
      <c r="B67" t="s">
        <v>51</v>
      </c>
      <c r="C67">
        <f t="shared" si="0"/>
        <v>2070</v>
      </c>
      <c r="D67" s="10">
        <v>266.85332079610129</v>
      </c>
      <c r="E67" t="s">
        <v>46</v>
      </c>
    </row>
    <row r="68" spans="1:18">
      <c r="A68" t="s">
        <v>52</v>
      </c>
      <c r="B68" t="s">
        <v>45</v>
      </c>
      <c r="C68">
        <v>2022</v>
      </c>
      <c r="D68" s="10">
        <v>443.02881661077453</v>
      </c>
      <c r="E68" t="s">
        <v>46</v>
      </c>
    </row>
    <row r="69" spans="1:18">
      <c r="A69" t="s">
        <v>52</v>
      </c>
      <c r="B69" t="s">
        <v>45</v>
      </c>
      <c r="C69">
        <v>2025</v>
      </c>
      <c r="D69" s="10">
        <v>486.30297673012211</v>
      </c>
      <c r="E69" t="s">
        <v>46</v>
      </c>
    </row>
    <row r="70" spans="1:18">
      <c r="A70" t="s">
        <v>52</v>
      </c>
      <c r="B70" t="s">
        <v>45</v>
      </c>
      <c r="C70">
        <v>2030</v>
      </c>
      <c r="D70" s="10">
        <v>528.35042725961648</v>
      </c>
      <c r="E70" t="s">
        <v>46</v>
      </c>
      <c r="G70" s="1"/>
    </row>
    <row r="71" spans="1:18">
      <c r="A71" t="s">
        <v>52</v>
      </c>
      <c r="B71" t="s">
        <v>45</v>
      </c>
      <c r="C71">
        <v>2035</v>
      </c>
      <c r="D71" s="10">
        <v>574.11732267757782</v>
      </c>
      <c r="E71" t="s">
        <v>46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>
      <c r="A72" t="s">
        <v>52</v>
      </c>
      <c r="B72" t="s">
        <v>45</v>
      </c>
      <c r="C72">
        <v>2040</v>
      </c>
      <c r="D72" s="10">
        <v>621.77347330346083</v>
      </c>
      <c r="E72" t="s">
        <v>46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>
      <c r="A73" t="s">
        <v>52</v>
      </c>
      <c r="B73" t="s">
        <v>45</v>
      </c>
      <c r="C73">
        <v>2045</v>
      </c>
      <c r="D73" s="10">
        <v>670.08015156826298</v>
      </c>
      <c r="E73" t="s">
        <v>46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>
      <c r="A74" t="s">
        <v>52</v>
      </c>
      <c r="B74" t="s">
        <v>45</v>
      </c>
      <c r="C74">
        <v>2050</v>
      </c>
      <c r="D74" s="10">
        <v>716.78438691981319</v>
      </c>
      <c r="E74" t="s">
        <v>46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>
      <c r="A75" t="s">
        <v>52</v>
      </c>
      <c r="B75" t="s">
        <v>45</v>
      </c>
      <c r="C75">
        <v>2055</v>
      </c>
      <c r="D75" s="10">
        <v>754.38641174914426</v>
      </c>
      <c r="E75" t="s">
        <v>46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>
      <c r="A76" t="s">
        <v>52</v>
      </c>
      <c r="B76" t="s">
        <v>45</v>
      </c>
      <c r="C76">
        <v>2060</v>
      </c>
      <c r="D76" s="10">
        <v>784.48510080167637</v>
      </c>
      <c r="E76" t="s">
        <v>46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t="s">
        <v>52</v>
      </c>
      <c r="B77" t="s">
        <v>45</v>
      </c>
      <c r="C77">
        <v>2065</v>
      </c>
      <c r="D77" s="10">
        <v>814.98104718913339</v>
      </c>
      <c r="E77" t="s">
        <v>46</v>
      </c>
    </row>
    <row r="78" spans="1:18">
      <c r="A78" t="s">
        <v>52</v>
      </c>
      <c r="B78" t="s">
        <v>45</v>
      </c>
      <c r="C78">
        <v>2070</v>
      </c>
      <c r="D78" s="10">
        <v>838.19571535070293</v>
      </c>
      <c r="E78" t="s">
        <v>46</v>
      </c>
    </row>
    <row r="79" spans="1:18">
      <c r="A79" t="s">
        <v>52</v>
      </c>
      <c r="B79" t="s">
        <v>47</v>
      </c>
      <c r="C79">
        <f>C68</f>
        <v>2022</v>
      </c>
      <c r="D79" s="10">
        <v>1216.1798018532043</v>
      </c>
      <c r="E79" t="s">
        <v>46</v>
      </c>
    </row>
    <row r="80" spans="1:18">
      <c r="A80" t="s">
        <v>52</v>
      </c>
      <c r="B80" t="s">
        <v>47</v>
      </c>
      <c r="C80">
        <f t="shared" ref="C80:C133" si="1">C69</f>
        <v>2025</v>
      </c>
      <c r="D80" s="10">
        <v>1308.404413746812</v>
      </c>
      <c r="E80" t="s">
        <v>46</v>
      </c>
    </row>
    <row r="81" spans="1:5">
      <c r="A81" t="s">
        <v>52</v>
      </c>
      <c r="B81" t="s">
        <v>47</v>
      </c>
      <c r="C81">
        <f t="shared" si="1"/>
        <v>2030</v>
      </c>
      <c r="D81" s="10">
        <v>1712.4519161812277</v>
      </c>
      <c r="E81" t="s">
        <v>46</v>
      </c>
    </row>
    <row r="82" spans="1:5">
      <c r="A82" t="s">
        <v>52</v>
      </c>
      <c r="B82" t="s">
        <v>47</v>
      </c>
      <c r="C82">
        <f t="shared" si="1"/>
        <v>2035</v>
      </c>
      <c r="D82" s="10">
        <v>1732.435982858221</v>
      </c>
      <c r="E82" t="s">
        <v>46</v>
      </c>
    </row>
    <row r="83" spans="1:5">
      <c r="A83" t="s">
        <v>52</v>
      </c>
      <c r="B83" t="s">
        <v>47</v>
      </c>
      <c r="C83">
        <f t="shared" si="1"/>
        <v>2040</v>
      </c>
      <c r="D83" s="10">
        <v>1777.9284122601889</v>
      </c>
      <c r="E83" t="s">
        <v>46</v>
      </c>
    </row>
    <row r="84" spans="1:5">
      <c r="A84" t="s">
        <v>52</v>
      </c>
      <c r="B84" t="s">
        <v>47</v>
      </c>
      <c r="C84">
        <f t="shared" si="1"/>
        <v>2045</v>
      </c>
      <c r="D84" s="10">
        <v>1735.3182472675053</v>
      </c>
      <c r="E84" t="s">
        <v>46</v>
      </c>
    </row>
    <row r="85" spans="1:5">
      <c r="A85" t="s">
        <v>52</v>
      </c>
      <c r="B85" t="s">
        <v>47</v>
      </c>
      <c r="C85">
        <f t="shared" si="1"/>
        <v>2050</v>
      </c>
      <c r="D85" s="10">
        <v>1657.5683576242839</v>
      </c>
      <c r="E85" t="s">
        <v>46</v>
      </c>
    </row>
    <row r="86" spans="1:5">
      <c r="A86" t="s">
        <v>52</v>
      </c>
      <c r="B86" t="s">
        <v>47</v>
      </c>
      <c r="C86">
        <f t="shared" si="1"/>
        <v>2055</v>
      </c>
      <c r="D86" s="10">
        <v>1558.1188298820146</v>
      </c>
      <c r="E86" t="s">
        <v>46</v>
      </c>
    </row>
    <row r="87" spans="1:5">
      <c r="A87" t="s">
        <v>52</v>
      </c>
      <c r="B87" t="s">
        <v>47</v>
      </c>
      <c r="C87">
        <f t="shared" si="1"/>
        <v>2060</v>
      </c>
      <c r="D87" s="10">
        <v>908.81809435720731</v>
      </c>
      <c r="E87" t="s">
        <v>46</v>
      </c>
    </row>
    <row r="88" spans="1:5">
      <c r="A88" t="s">
        <v>52</v>
      </c>
      <c r="B88" t="s">
        <v>47</v>
      </c>
      <c r="C88">
        <f t="shared" si="1"/>
        <v>2065</v>
      </c>
      <c r="D88" s="10">
        <v>32.804535999801246</v>
      </c>
      <c r="E88" t="s">
        <v>46</v>
      </c>
    </row>
    <row r="89" spans="1:5">
      <c r="A89" t="s">
        <v>52</v>
      </c>
      <c r="B89" t="s">
        <v>47</v>
      </c>
      <c r="C89">
        <f t="shared" si="1"/>
        <v>2070</v>
      </c>
      <c r="D89" s="10">
        <v>0</v>
      </c>
      <c r="E89" t="s">
        <v>46</v>
      </c>
    </row>
    <row r="90" spans="1:5">
      <c r="A90" t="s">
        <v>52</v>
      </c>
      <c r="B90" t="s">
        <v>48</v>
      </c>
      <c r="C90">
        <f t="shared" si="1"/>
        <v>2022</v>
      </c>
      <c r="D90" s="10">
        <v>348.58359223756923</v>
      </c>
      <c r="E90" t="s">
        <v>46</v>
      </c>
    </row>
    <row r="91" spans="1:5">
      <c r="A91" t="s">
        <v>52</v>
      </c>
      <c r="B91" t="s">
        <v>48</v>
      </c>
      <c r="C91">
        <f t="shared" si="1"/>
        <v>2025</v>
      </c>
      <c r="D91" s="10">
        <v>455.27264298944215</v>
      </c>
      <c r="E91" t="s">
        <v>46</v>
      </c>
    </row>
    <row r="92" spans="1:5">
      <c r="A92" t="s">
        <v>52</v>
      </c>
      <c r="B92" t="s">
        <v>48</v>
      </c>
      <c r="C92">
        <f t="shared" si="1"/>
        <v>2030</v>
      </c>
      <c r="D92" s="10">
        <v>531.76484033748272</v>
      </c>
      <c r="E92" t="s">
        <v>46</v>
      </c>
    </row>
    <row r="93" spans="1:5">
      <c r="A93" t="s">
        <v>52</v>
      </c>
      <c r="B93" t="s">
        <v>48</v>
      </c>
      <c r="C93">
        <f t="shared" si="1"/>
        <v>2035</v>
      </c>
      <c r="D93" s="10">
        <v>615.72058955700811</v>
      </c>
      <c r="E93" t="s">
        <v>46</v>
      </c>
    </row>
    <row r="94" spans="1:5">
      <c r="A94" t="s">
        <v>52</v>
      </c>
      <c r="B94" t="s">
        <v>48</v>
      </c>
      <c r="C94">
        <f t="shared" si="1"/>
        <v>2040</v>
      </c>
      <c r="D94" s="10">
        <v>652.05403941934844</v>
      </c>
      <c r="E94" t="s">
        <v>46</v>
      </c>
    </row>
    <row r="95" spans="1:5">
      <c r="A95" t="s">
        <v>52</v>
      </c>
      <c r="B95" t="s">
        <v>48</v>
      </c>
      <c r="C95">
        <f t="shared" si="1"/>
        <v>2045</v>
      </c>
      <c r="D95" s="10">
        <v>620.29697084520888</v>
      </c>
      <c r="E95" t="s">
        <v>46</v>
      </c>
    </row>
    <row r="96" spans="1:5">
      <c r="A96" t="s">
        <v>52</v>
      </c>
      <c r="B96" t="s">
        <v>48</v>
      </c>
      <c r="C96">
        <f t="shared" si="1"/>
        <v>2050</v>
      </c>
      <c r="D96" s="10">
        <v>538.82741067305778</v>
      </c>
      <c r="E96" t="s">
        <v>46</v>
      </c>
    </row>
    <row r="97" spans="1:5">
      <c r="A97" t="s">
        <v>52</v>
      </c>
      <c r="B97" t="s">
        <v>48</v>
      </c>
      <c r="C97">
        <f t="shared" si="1"/>
        <v>2055</v>
      </c>
      <c r="D97" s="10">
        <v>447.5165512411466</v>
      </c>
      <c r="E97" t="s">
        <v>46</v>
      </c>
    </row>
    <row r="98" spans="1:5">
      <c r="A98" t="s">
        <v>52</v>
      </c>
      <c r="B98" t="s">
        <v>48</v>
      </c>
      <c r="C98">
        <f t="shared" si="1"/>
        <v>2060</v>
      </c>
      <c r="D98" s="10">
        <v>235.53866949943549</v>
      </c>
      <c r="E98" t="s">
        <v>46</v>
      </c>
    </row>
    <row r="99" spans="1:5">
      <c r="A99" t="s">
        <v>52</v>
      </c>
      <c r="B99" t="s">
        <v>48</v>
      </c>
      <c r="C99">
        <f t="shared" si="1"/>
        <v>2065</v>
      </c>
      <c r="D99" s="10">
        <v>177.07125472178217</v>
      </c>
      <c r="E99" t="s">
        <v>46</v>
      </c>
    </row>
    <row r="100" spans="1:5">
      <c r="A100" t="s">
        <v>52</v>
      </c>
      <c r="B100" t="s">
        <v>48</v>
      </c>
      <c r="C100">
        <f t="shared" si="1"/>
        <v>2070</v>
      </c>
      <c r="D100" s="10">
        <v>151.09135729916147</v>
      </c>
      <c r="E100" t="s">
        <v>46</v>
      </c>
    </row>
    <row r="101" spans="1:5">
      <c r="A101" t="s">
        <v>52</v>
      </c>
      <c r="B101" t="s">
        <v>49</v>
      </c>
      <c r="C101">
        <f t="shared" si="1"/>
        <v>2022</v>
      </c>
      <c r="D101" s="10">
        <v>80.605158610546468</v>
      </c>
      <c r="E101" t="s">
        <v>46</v>
      </c>
    </row>
    <row r="102" spans="1:5">
      <c r="A102" t="s">
        <v>52</v>
      </c>
      <c r="B102" t="s">
        <v>49</v>
      </c>
      <c r="C102">
        <f t="shared" si="1"/>
        <v>2025</v>
      </c>
      <c r="D102" s="10">
        <v>87.49814360882003</v>
      </c>
      <c r="E102" t="s">
        <v>46</v>
      </c>
    </row>
    <row r="103" spans="1:5">
      <c r="A103" t="s">
        <v>52</v>
      </c>
      <c r="B103" t="s">
        <v>49</v>
      </c>
      <c r="C103">
        <f t="shared" si="1"/>
        <v>2030</v>
      </c>
      <c r="D103" s="10">
        <v>86.346121953682854</v>
      </c>
      <c r="E103" t="s">
        <v>46</v>
      </c>
    </row>
    <row r="104" spans="1:5">
      <c r="A104" t="s">
        <v>52</v>
      </c>
      <c r="B104" t="s">
        <v>49</v>
      </c>
      <c r="C104">
        <f t="shared" si="1"/>
        <v>2035</v>
      </c>
      <c r="D104" s="10">
        <v>85.338286186018962</v>
      </c>
      <c r="E104" t="s">
        <v>46</v>
      </c>
    </row>
    <row r="105" spans="1:5">
      <c r="A105" t="s">
        <v>52</v>
      </c>
      <c r="B105" t="s">
        <v>49</v>
      </c>
      <c r="C105">
        <f t="shared" si="1"/>
        <v>2040</v>
      </c>
      <c r="D105" s="10">
        <v>95.930818882769486</v>
      </c>
      <c r="E105" t="s">
        <v>46</v>
      </c>
    </row>
    <row r="106" spans="1:5">
      <c r="A106" t="s">
        <v>52</v>
      </c>
      <c r="B106" t="s">
        <v>49</v>
      </c>
      <c r="C106">
        <f t="shared" si="1"/>
        <v>2045</v>
      </c>
      <c r="D106" s="10">
        <v>72.121871806468903</v>
      </c>
      <c r="E106" t="s">
        <v>46</v>
      </c>
    </row>
    <row r="107" spans="1:5">
      <c r="A107" t="s">
        <v>52</v>
      </c>
      <c r="B107" t="s">
        <v>49</v>
      </c>
      <c r="C107">
        <f t="shared" si="1"/>
        <v>2050</v>
      </c>
      <c r="D107" s="10">
        <v>63.534355541711605</v>
      </c>
      <c r="E107" t="s">
        <v>46</v>
      </c>
    </row>
    <row r="108" spans="1:5">
      <c r="A108" t="s">
        <v>52</v>
      </c>
      <c r="B108" t="s">
        <v>49</v>
      </c>
      <c r="C108">
        <f t="shared" si="1"/>
        <v>2055</v>
      </c>
      <c r="D108" s="10">
        <v>55.747983823120585</v>
      </c>
      <c r="E108" t="s">
        <v>46</v>
      </c>
    </row>
    <row r="109" spans="1:5">
      <c r="A109" t="s">
        <v>52</v>
      </c>
      <c r="B109" t="s">
        <v>49</v>
      </c>
      <c r="C109">
        <f t="shared" si="1"/>
        <v>2060</v>
      </c>
      <c r="D109" s="10">
        <v>59.571488455654446</v>
      </c>
      <c r="E109" t="s">
        <v>46</v>
      </c>
    </row>
    <row r="110" spans="1:5">
      <c r="A110" t="s">
        <v>52</v>
      </c>
      <c r="B110" t="s">
        <v>49</v>
      </c>
      <c r="C110">
        <f t="shared" si="1"/>
        <v>2065</v>
      </c>
      <c r="D110" s="10">
        <v>42.885253927951815</v>
      </c>
      <c r="E110" t="s">
        <v>46</v>
      </c>
    </row>
    <row r="111" spans="1:5">
      <c r="A111" t="s">
        <v>52</v>
      </c>
      <c r="B111" t="s">
        <v>49</v>
      </c>
      <c r="C111">
        <f t="shared" si="1"/>
        <v>2070</v>
      </c>
      <c r="D111" s="10">
        <v>36.038841699866047</v>
      </c>
      <c r="E111" t="s">
        <v>46</v>
      </c>
    </row>
    <row r="112" spans="1:5">
      <c r="A112" t="s">
        <v>52</v>
      </c>
      <c r="B112" t="s">
        <v>50</v>
      </c>
      <c r="C112">
        <f t="shared" si="1"/>
        <v>2022</v>
      </c>
      <c r="D112" s="10">
        <v>1156.2047444475309</v>
      </c>
      <c r="E112" t="s">
        <v>46</v>
      </c>
    </row>
    <row r="113" spans="1:5">
      <c r="A113" t="s">
        <v>52</v>
      </c>
      <c r="B113" t="s">
        <v>50</v>
      </c>
      <c r="C113">
        <f t="shared" si="1"/>
        <v>2025</v>
      </c>
      <c r="D113" s="10">
        <v>1448.4316596762881</v>
      </c>
      <c r="E113" t="s">
        <v>46</v>
      </c>
    </row>
    <row r="114" spans="1:5">
      <c r="A114" t="s">
        <v>52</v>
      </c>
      <c r="B114" t="s">
        <v>50</v>
      </c>
      <c r="C114">
        <f t="shared" si="1"/>
        <v>2030</v>
      </c>
      <c r="D114" s="10">
        <v>1700.3888218869592</v>
      </c>
      <c r="E114" t="s">
        <v>46</v>
      </c>
    </row>
    <row r="115" spans="1:5">
      <c r="A115" t="s">
        <v>52</v>
      </c>
      <c r="B115" t="s">
        <v>50</v>
      </c>
      <c r="C115">
        <f t="shared" si="1"/>
        <v>2035</v>
      </c>
      <c r="D115" s="10">
        <v>1968.0318074995112</v>
      </c>
      <c r="E115" t="s">
        <v>46</v>
      </c>
    </row>
    <row r="116" spans="1:5">
      <c r="A116" t="s">
        <v>52</v>
      </c>
      <c r="B116" t="s">
        <v>50</v>
      </c>
      <c r="C116">
        <f t="shared" si="1"/>
        <v>2040</v>
      </c>
      <c r="D116" s="10">
        <v>2159.9995097978317</v>
      </c>
      <c r="E116" t="s">
        <v>46</v>
      </c>
    </row>
    <row r="117" spans="1:5">
      <c r="A117" t="s">
        <v>52</v>
      </c>
      <c r="B117" t="s">
        <v>50</v>
      </c>
      <c r="C117">
        <f t="shared" si="1"/>
        <v>2045</v>
      </c>
      <c r="D117" s="10">
        <v>2282.7414418099297</v>
      </c>
      <c r="E117" t="s">
        <v>46</v>
      </c>
    </row>
    <row r="118" spans="1:5">
      <c r="A118" t="s">
        <v>52</v>
      </c>
      <c r="B118" t="s">
        <v>50</v>
      </c>
      <c r="C118">
        <f t="shared" si="1"/>
        <v>2050</v>
      </c>
      <c r="D118" s="10">
        <v>2264.3555612057844</v>
      </c>
      <c r="E118" t="s">
        <v>46</v>
      </c>
    </row>
    <row r="119" spans="1:5">
      <c r="A119" t="s">
        <v>52</v>
      </c>
      <c r="B119" t="s">
        <v>50</v>
      </c>
      <c r="C119">
        <f t="shared" si="1"/>
        <v>2055</v>
      </c>
      <c r="D119" s="10">
        <v>2161.4724559075385</v>
      </c>
      <c r="E119" t="s">
        <v>46</v>
      </c>
    </row>
    <row r="120" spans="1:5">
      <c r="A120" t="s">
        <v>52</v>
      </c>
      <c r="B120" t="s">
        <v>50</v>
      </c>
      <c r="C120">
        <f t="shared" si="1"/>
        <v>2060</v>
      </c>
      <c r="D120" s="10">
        <v>2020.1204773812833</v>
      </c>
      <c r="E120" t="s">
        <v>46</v>
      </c>
    </row>
    <row r="121" spans="1:5">
      <c r="A121" t="s">
        <v>52</v>
      </c>
      <c r="B121" t="s">
        <v>50</v>
      </c>
      <c r="C121">
        <f t="shared" si="1"/>
        <v>2065</v>
      </c>
      <c r="D121" s="10">
        <v>1848.7813065317389</v>
      </c>
      <c r="E121" t="s">
        <v>46</v>
      </c>
    </row>
    <row r="122" spans="1:5">
      <c r="A122" t="s">
        <v>52</v>
      </c>
      <c r="B122" t="s">
        <v>50</v>
      </c>
      <c r="C122">
        <f t="shared" si="1"/>
        <v>2070</v>
      </c>
      <c r="D122" s="10">
        <v>1694.1831554008611</v>
      </c>
      <c r="E122" t="s">
        <v>46</v>
      </c>
    </row>
    <row r="123" spans="1:5">
      <c r="A123" t="s">
        <v>52</v>
      </c>
      <c r="B123" t="s">
        <v>51</v>
      </c>
      <c r="C123">
        <f t="shared" si="1"/>
        <v>2022</v>
      </c>
      <c r="D123" s="10">
        <v>101.60649657120167</v>
      </c>
      <c r="E123" t="s">
        <v>46</v>
      </c>
    </row>
    <row r="124" spans="1:5">
      <c r="A124" t="s">
        <v>52</v>
      </c>
      <c r="B124" t="s">
        <v>51</v>
      </c>
      <c r="C124">
        <f t="shared" si="1"/>
        <v>2025</v>
      </c>
      <c r="D124" s="10">
        <v>112.79606592809353</v>
      </c>
      <c r="E124" t="s">
        <v>46</v>
      </c>
    </row>
    <row r="125" spans="1:5">
      <c r="A125" t="s">
        <v>52</v>
      </c>
      <c r="B125" t="s">
        <v>51</v>
      </c>
      <c r="C125">
        <f t="shared" si="1"/>
        <v>2030</v>
      </c>
      <c r="D125" s="10">
        <v>120.5362464925998</v>
      </c>
      <c r="E125" t="s">
        <v>46</v>
      </c>
    </row>
    <row r="126" spans="1:5">
      <c r="A126" t="s">
        <v>52</v>
      </c>
      <c r="B126" t="s">
        <v>51</v>
      </c>
      <c r="C126">
        <f t="shared" si="1"/>
        <v>2035</v>
      </c>
      <c r="D126" s="10">
        <v>128.96289275981215</v>
      </c>
      <c r="E126" t="s">
        <v>46</v>
      </c>
    </row>
    <row r="127" spans="1:5">
      <c r="A127" t="s">
        <v>52</v>
      </c>
      <c r="B127" t="s">
        <v>51</v>
      </c>
      <c r="C127">
        <f t="shared" si="1"/>
        <v>2040</v>
      </c>
      <c r="D127" s="10">
        <v>138.25399389502559</v>
      </c>
      <c r="E127" t="s">
        <v>46</v>
      </c>
    </row>
    <row r="128" spans="1:5">
      <c r="A128" t="s">
        <v>52</v>
      </c>
      <c r="B128" t="s">
        <v>51</v>
      </c>
      <c r="C128">
        <f t="shared" si="1"/>
        <v>2045</v>
      </c>
      <c r="D128" s="10">
        <v>146.45689431254647</v>
      </c>
      <c r="E128" t="s">
        <v>46</v>
      </c>
    </row>
    <row r="129" spans="1:5">
      <c r="A129" t="s">
        <v>52</v>
      </c>
      <c r="B129" t="s">
        <v>51</v>
      </c>
      <c r="C129">
        <f t="shared" si="1"/>
        <v>2050</v>
      </c>
      <c r="D129" s="10">
        <v>142.44640664441872</v>
      </c>
      <c r="E129" t="s">
        <v>46</v>
      </c>
    </row>
    <row r="130" spans="1:5">
      <c r="A130" t="s">
        <v>52</v>
      </c>
      <c r="B130" t="s">
        <v>51</v>
      </c>
      <c r="C130">
        <f>C119</f>
        <v>2055</v>
      </c>
      <c r="D130" s="10">
        <v>139.45747143677463</v>
      </c>
      <c r="E130" t="s">
        <v>46</v>
      </c>
    </row>
    <row r="131" spans="1:5">
      <c r="A131" t="s">
        <v>52</v>
      </c>
      <c r="B131" t="s">
        <v>51</v>
      </c>
      <c r="C131">
        <f t="shared" si="1"/>
        <v>2060</v>
      </c>
      <c r="D131" s="10">
        <v>139.73634021461845</v>
      </c>
      <c r="E131" t="s">
        <v>46</v>
      </c>
    </row>
    <row r="132" spans="1:5">
      <c r="A132" t="s">
        <v>52</v>
      </c>
      <c r="B132" t="s">
        <v>51</v>
      </c>
      <c r="C132">
        <f t="shared" si="1"/>
        <v>2065</v>
      </c>
      <c r="D132" s="10">
        <v>137.54751020989633</v>
      </c>
      <c r="E132" t="s">
        <v>46</v>
      </c>
    </row>
    <row r="133" spans="1:5">
      <c r="A133" t="s">
        <v>52</v>
      </c>
      <c r="B133" t="s">
        <v>51</v>
      </c>
      <c r="C133">
        <f t="shared" si="1"/>
        <v>2070</v>
      </c>
      <c r="D133" s="10">
        <v>133.42666039805064</v>
      </c>
      <c r="E133" t="s">
        <v>46</v>
      </c>
    </row>
  </sheetData>
  <autoFilter ref="A1:E133" xr:uid="{1424C338-8175-4FCC-B4DA-4E8963E8807C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262F-CB42-4AA4-A0E3-84EE4BA97714}">
  <dimension ref="A1:X53"/>
  <sheetViews>
    <sheetView workbookViewId="0">
      <selection activeCell="A2" sqref="A2"/>
    </sheetView>
  </sheetViews>
  <sheetFormatPr defaultRowHeight="14.45"/>
  <cols>
    <col min="1" max="1" width="13.5703125" customWidth="1"/>
    <col min="14" max="14" width="20.7109375" bestFit="1" customWidth="1"/>
  </cols>
  <sheetData>
    <row r="1" spans="1:24">
      <c r="A1" s="8" t="s">
        <v>0</v>
      </c>
      <c r="N1" s="8" t="s">
        <v>0</v>
      </c>
    </row>
    <row r="2" spans="1:24">
      <c r="A2" s="1" t="s">
        <v>53</v>
      </c>
      <c r="B2">
        <v>2022</v>
      </c>
      <c r="C2">
        <v>2025</v>
      </c>
      <c r="D2">
        <v>2030</v>
      </c>
      <c r="E2">
        <v>2035</v>
      </c>
      <c r="F2">
        <v>2040</v>
      </c>
      <c r="G2">
        <v>2045</v>
      </c>
      <c r="H2">
        <v>2050</v>
      </c>
      <c r="I2">
        <v>2055</v>
      </c>
      <c r="J2">
        <v>2060</v>
      </c>
      <c r="K2">
        <v>2065</v>
      </c>
      <c r="L2">
        <v>2070</v>
      </c>
      <c r="O2">
        <v>2025</v>
      </c>
      <c r="P2">
        <v>2030</v>
      </c>
      <c r="Q2">
        <v>2035</v>
      </c>
      <c r="R2">
        <v>2040</v>
      </c>
      <c r="S2">
        <v>2045</v>
      </c>
      <c r="T2">
        <v>2050</v>
      </c>
      <c r="U2">
        <v>2055</v>
      </c>
      <c r="V2">
        <v>2060</v>
      </c>
      <c r="W2">
        <v>2065</v>
      </c>
      <c r="X2">
        <v>2070</v>
      </c>
    </row>
    <row r="3" spans="1:24">
      <c r="A3" t="s">
        <v>45</v>
      </c>
      <c r="B3" s="10">
        <v>443.02881661077447</v>
      </c>
      <c r="C3" s="10">
        <v>486.23416361004104</v>
      </c>
      <c r="D3" s="10">
        <v>532.78706273947887</v>
      </c>
      <c r="E3" s="10">
        <v>578.85764132409463</v>
      </c>
      <c r="F3" s="10">
        <v>626.68153327350103</v>
      </c>
      <c r="G3" s="10">
        <v>672.53479692640781</v>
      </c>
      <c r="H3" s="10">
        <v>718.87239288171088</v>
      </c>
      <c r="I3" s="10">
        <v>756.94816220439748</v>
      </c>
      <c r="J3" s="10">
        <v>786.9044677330279</v>
      </c>
      <c r="K3" s="10">
        <v>816.86818941588854</v>
      </c>
      <c r="L3" s="10">
        <v>839.58554666113332</v>
      </c>
      <c r="N3" t="s">
        <v>54</v>
      </c>
      <c r="O3" s="17">
        <f>C3</f>
        <v>486.23416361004104</v>
      </c>
      <c r="P3" s="17">
        <f t="shared" ref="P3:X7" si="0">D3</f>
        <v>532.78706273947887</v>
      </c>
      <c r="Q3" s="17">
        <f t="shared" si="0"/>
        <v>578.85764132409463</v>
      </c>
      <c r="R3" s="17">
        <f t="shared" si="0"/>
        <v>626.68153327350103</v>
      </c>
      <c r="S3" s="17">
        <f t="shared" si="0"/>
        <v>672.53479692640781</v>
      </c>
      <c r="T3" s="17">
        <f t="shared" si="0"/>
        <v>718.87239288171088</v>
      </c>
      <c r="U3" s="17">
        <f t="shared" si="0"/>
        <v>756.94816220439748</v>
      </c>
      <c r="V3" s="17">
        <f t="shared" si="0"/>
        <v>786.9044677330279</v>
      </c>
      <c r="W3" s="17">
        <f t="shared" si="0"/>
        <v>816.86818941588854</v>
      </c>
      <c r="X3" s="17">
        <f t="shared" si="0"/>
        <v>839.58554666113332</v>
      </c>
    </row>
    <row r="4" spans="1:24">
      <c r="A4" t="s">
        <v>47</v>
      </c>
      <c r="B4" s="10">
        <v>1216.1798018532043</v>
      </c>
      <c r="C4" s="10">
        <v>1288.8216158053583</v>
      </c>
      <c r="D4" s="10">
        <v>1701.5190953357437</v>
      </c>
      <c r="E4" s="10">
        <v>1891.9129222938627</v>
      </c>
      <c r="F4" s="10">
        <v>2223.5406496385745</v>
      </c>
      <c r="G4" s="10">
        <v>2284.7473910161834</v>
      </c>
      <c r="H4" s="10">
        <v>2370.400814114807</v>
      </c>
      <c r="I4" s="10">
        <v>2264.3459771750277</v>
      </c>
      <c r="J4" s="10">
        <v>2234.6464643696177</v>
      </c>
      <c r="K4" s="10">
        <v>2132.1087972784189</v>
      </c>
      <c r="L4" s="10">
        <v>1703.0330740638117</v>
      </c>
      <c r="N4" t="s">
        <v>47</v>
      </c>
      <c r="O4" s="17">
        <f>C4</f>
        <v>1288.8216158053583</v>
      </c>
      <c r="P4" s="17">
        <f t="shared" si="0"/>
        <v>1701.5190953357437</v>
      </c>
      <c r="Q4" s="17">
        <f t="shared" si="0"/>
        <v>1891.9129222938627</v>
      </c>
      <c r="R4" s="17">
        <f t="shared" si="0"/>
        <v>2223.5406496385745</v>
      </c>
      <c r="S4" s="17">
        <f t="shared" si="0"/>
        <v>2284.7473910161834</v>
      </c>
      <c r="T4" s="17">
        <f t="shared" si="0"/>
        <v>2370.400814114807</v>
      </c>
      <c r="U4" s="17">
        <f t="shared" si="0"/>
        <v>2264.3459771750277</v>
      </c>
      <c r="V4" s="17">
        <f t="shared" si="0"/>
        <v>2234.6464643696177</v>
      </c>
      <c r="W4" s="17">
        <f t="shared" si="0"/>
        <v>2132.1087972784189</v>
      </c>
      <c r="X4" s="17">
        <f t="shared" si="0"/>
        <v>1703.0330740638117</v>
      </c>
    </row>
    <row r="5" spans="1:24">
      <c r="A5" t="s">
        <v>48</v>
      </c>
      <c r="B5" s="10">
        <v>348.58359223756923</v>
      </c>
      <c r="C5" s="10">
        <v>464.57812473573625</v>
      </c>
      <c r="D5" s="10">
        <v>540.7699995572093</v>
      </c>
      <c r="E5" s="10">
        <v>639.05649280071475</v>
      </c>
      <c r="F5" s="10">
        <v>726.39282206683265</v>
      </c>
      <c r="G5" s="10">
        <v>764.47046997067775</v>
      </c>
      <c r="H5" s="10">
        <v>786.38038144387269</v>
      </c>
      <c r="I5" s="10">
        <v>767.88202790154082</v>
      </c>
      <c r="J5" s="10">
        <v>725.95859771784671</v>
      </c>
      <c r="K5" s="10">
        <v>668.65912244301444</v>
      </c>
      <c r="L5" s="10">
        <v>642.01528756385301</v>
      </c>
      <c r="N5" t="s">
        <v>48</v>
      </c>
      <c r="O5" s="17">
        <f>C5</f>
        <v>464.57812473573625</v>
      </c>
      <c r="P5" s="17">
        <f t="shared" si="0"/>
        <v>540.7699995572093</v>
      </c>
      <c r="Q5" s="17">
        <f t="shared" si="0"/>
        <v>639.05649280071475</v>
      </c>
      <c r="R5" s="17">
        <f t="shared" si="0"/>
        <v>726.39282206683265</v>
      </c>
      <c r="S5" s="17">
        <f t="shared" si="0"/>
        <v>764.47046997067775</v>
      </c>
      <c r="T5" s="17">
        <f t="shared" si="0"/>
        <v>786.38038144387269</v>
      </c>
      <c r="U5" s="17">
        <f t="shared" si="0"/>
        <v>767.88202790154082</v>
      </c>
      <c r="V5" s="17">
        <f t="shared" si="0"/>
        <v>725.95859771784671</v>
      </c>
      <c r="W5" s="17">
        <f t="shared" si="0"/>
        <v>668.65912244301444</v>
      </c>
      <c r="X5" s="17">
        <f t="shared" si="0"/>
        <v>642.01528756385301</v>
      </c>
    </row>
    <row r="6" spans="1:24">
      <c r="A6" t="s">
        <v>49</v>
      </c>
      <c r="B6" s="10">
        <v>80.608646491864178</v>
      </c>
      <c r="C6" s="10">
        <v>86.762004026639147</v>
      </c>
      <c r="D6" s="10">
        <v>94.157969760851429</v>
      </c>
      <c r="E6" s="10">
        <v>95.612926241207902</v>
      </c>
      <c r="F6" s="10">
        <v>88.597285935948008</v>
      </c>
      <c r="G6" s="10">
        <v>85.368686293176438</v>
      </c>
      <c r="H6" s="10">
        <v>90.984269760262862</v>
      </c>
      <c r="I6" s="10">
        <v>85.304265507552202</v>
      </c>
      <c r="J6" s="10">
        <v>94.579913548937526</v>
      </c>
      <c r="K6" s="10">
        <v>87.760861501437475</v>
      </c>
      <c r="L6" s="10">
        <v>82.017766680647213</v>
      </c>
      <c r="N6" t="s">
        <v>49</v>
      </c>
      <c r="O6" s="17">
        <f>C6</f>
        <v>86.762004026639147</v>
      </c>
      <c r="P6" s="17">
        <f t="shared" si="0"/>
        <v>94.157969760851429</v>
      </c>
      <c r="Q6" s="17">
        <f t="shared" si="0"/>
        <v>95.612926241207902</v>
      </c>
      <c r="R6" s="17">
        <f t="shared" si="0"/>
        <v>88.597285935948008</v>
      </c>
      <c r="S6" s="17">
        <f t="shared" si="0"/>
        <v>85.368686293176438</v>
      </c>
      <c r="T6" s="17">
        <f t="shared" si="0"/>
        <v>90.984269760262862</v>
      </c>
      <c r="U6" s="17">
        <f t="shared" si="0"/>
        <v>85.304265507552202</v>
      </c>
      <c r="V6" s="17">
        <f t="shared" si="0"/>
        <v>94.579913548937526</v>
      </c>
      <c r="W6" s="17">
        <f t="shared" si="0"/>
        <v>87.760861501437475</v>
      </c>
      <c r="X6" s="17">
        <f t="shared" si="0"/>
        <v>82.017766680647213</v>
      </c>
    </row>
    <row r="7" spans="1:24">
      <c r="A7" t="s">
        <v>50</v>
      </c>
      <c r="B7" s="10">
        <v>1156.2012565662126</v>
      </c>
      <c r="C7" s="10">
        <v>1464.5123331149928</v>
      </c>
      <c r="D7" s="10">
        <v>1776.0260933325994</v>
      </c>
      <c r="E7" s="10">
        <v>2103.9434346295097</v>
      </c>
      <c r="F7" s="10">
        <v>2368.2759453502204</v>
      </c>
      <c r="G7" s="10">
        <v>2606.2430374970932</v>
      </c>
      <c r="H7" s="10">
        <v>2732.0806636365205</v>
      </c>
      <c r="I7" s="10">
        <v>2718.5305571615327</v>
      </c>
      <c r="J7" s="10">
        <v>2614.0590174604399</v>
      </c>
      <c r="K7" s="10">
        <v>2507.9596173295927</v>
      </c>
      <c r="L7" s="10">
        <v>2424.0020962132271</v>
      </c>
      <c r="N7" t="s">
        <v>55</v>
      </c>
      <c r="O7" s="17">
        <f>C7</f>
        <v>1464.5123331149928</v>
      </c>
      <c r="P7" s="17">
        <f t="shared" si="0"/>
        <v>1776.0260933325994</v>
      </c>
      <c r="Q7" s="17">
        <f t="shared" si="0"/>
        <v>2103.9434346295097</v>
      </c>
      <c r="R7" s="17">
        <f t="shared" si="0"/>
        <v>2368.2759453502204</v>
      </c>
      <c r="S7" s="17">
        <f t="shared" si="0"/>
        <v>2606.2430374970932</v>
      </c>
      <c r="T7" s="17">
        <f t="shared" si="0"/>
        <v>2732.0806636365205</v>
      </c>
      <c r="U7" s="17">
        <f t="shared" si="0"/>
        <v>2718.5305571615327</v>
      </c>
      <c r="V7" s="17">
        <f t="shared" si="0"/>
        <v>2614.0590174604399</v>
      </c>
      <c r="W7" s="17">
        <f t="shared" si="0"/>
        <v>2507.9596173295927</v>
      </c>
      <c r="X7" s="17">
        <f t="shared" si="0"/>
        <v>2424.0020962132271</v>
      </c>
    </row>
    <row r="8" spans="1:24">
      <c r="A8" t="s">
        <v>51</v>
      </c>
      <c r="B8" s="10">
        <v>101.60649657120167</v>
      </c>
      <c r="C8" s="10">
        <v>112.7960659280935</v>
      </c>
      <c r="D8" s="10">
        <v>127.62661393334093</v>
      </c>
      <c r="E8" s="10">
        <v>145.08325435478864</v>
      </c>
      <c r="F8" s="10">
        <v>165.90479267403069</v>
      </c>
      <c r="G8" s="10">
        <v>188.30172125898829</v>
      </c>
      <c r="H8" s="10">
        <v>197.23348612304127</v>
      </c>
      <c r="I8" s="10">
        <v>209.18620715516192</v>
      </c>
      <c r="J8" s="10">
        <v>228.65946580573927</v>
      </c>
      <c r="K8" s="10">
        <v>247.5855183778134</v>
      </c>
      <c r="L8" s="10">
        <v>266.85332079610129</v>
      </c>
    </row>
    <row r="9" spans="1:24">
      <c r="A9" s="15" t="s">
        <v>56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24">
      <c r="B10" s="3"/>
      <c r="C10" s="3"/>
    </row>
    <row r="13" spans="1:24">
      <c r="A13" s="8" t="s">
        <v>17</v>
      </c>
      <c r="N13" s="8" t="s">
        <v>17</v>
      </c>
    </row>
    <row r="14" spans="1:24">
      <c r="A14" s="27" t="s">
        <v>57</v>
      </c>
      <c r="B14" s="4">
        <v>2020</v>
      </c>
      <c r="C14" s="4">
        <v>2025</v>
      </c>
      <c r="D14" s="4">
        <v>2030</v>
      </c>
      <c r="E14" s="4">
        <v>2035</v>
      </c>
      <c r="F14" s="4">
        <v>2040</v>
      </c>
      <c r="G14" s="4">
        <v>2045</v>
      </c>
      <c r="H14" s="4">
        <v>2050</v>
      </c>
      <c r="I14" s="4">
        <v>2055</v>
      </c>
      <c r="J14" s="4">
        <v>2060</v>
      </c>
      <c r="K14" s="4">
        <v>2065</v>
      </c>
      <c r="L14" s="4">
        <v>2070</v>
      </c>
      <c r="O14">
        <v>2025</v>
      </c>
      <c r="P14">
        <v>2030</v>
      </c>
      <c r="Q14">
        <v>2035</v>
      </c>
      <c r="R14">
        <v>2040</v>
      </c>
      <c r="S14">
        <v>2045</v>
      </c>
      <c r="T14">
        <v>2050</v>
      </c>
      <c r="U14">
        <v>2055</v>
      </c>
      <c r="V14">
        <v>2060</v>
      </c>
      <c r="W14">
        <v>2065</v>
      </c>
      <c r="X14">
        <v>2070</v>
      </c>
    </row>
    <row r="15" spans="1:24">
      <c r="A15" s="6" t="s">
        <v>47</v>
      </c>
      <c r="B15" s="7">
        <v>1175.5102986970901</v>
      </c>
      <c r="C15" s="7">
        <v>1149.3157215582012</v>
      </c>
      <c r="D15" s="7">
        <v>1140.6061701130113</v>
      </c>
      <c r="E15" s="7">
        <v>1105.6210304721915</v>
      </c>
      <c r="F15" s="7">
        <v>1025.6299292573262</v>
      </c>
      <c r="G15" s="7">
        <v>846.73701354748277</v>
      </c>
      <c r="H15" s="7">
        <v>570.87891288542346</v>
      </c>
      <c r="I15" s="7">
        <v>304.18819568568802</v>
      </c>
      <c r="J15" s="7">
        <v>104.03691584175058</v>
      </c>
      <c r="K15" s="7">
        <v>13.91735172505531</v>
      </c>
      <c r="L15" s="7">
        <v>0</v>
      </c>
      <c r="N15" t="s">
        <v>54</v>
      </c>
      <c r="O15" s="17">
        <f>C23</f>
        <v>47.363303249568986</v>
      </c>
      <c r="P15" s="17">
        <f t="shared" ref="P15:X15" si="1">D23</f>
        <v>53.116151628187509</v>
      </c>
      <c r="Q15" s="17">
        <f t="shared" si="1"/>
        <v>53.372331104912547</v>
      </c>
      <c r="R15" s="17">
        <f t="shared" si="1"/>
        <v>50.810139960591286</v>
      </c>
      <c r="S15" s="17">
        <f t="shared" si="1"/>
        <v>48.537343415153501</v>
      </c>
      <c r="T15" s="17">
        <f t="shared" si="1"/>
        <v>46.619867605871669</v>
      </c>
      <c r="U15" s="17">
        <f t="shared" si="1"/>
        <v>45.370345078716262</v>
      </c>
      <c r="V15" s="17">
        <f t="shared" si="1"/>
        <v>44.462938177141936</v>
      </c>
      <c r="W15" s="17">
        <f t="shared" si="1"/>
        <v>43.573679413599095</v>
      </c>
      <c r="X15" s="17">
        <f t="shared" si="1"/>
        <v>42.702205825327106</v>
      </c>
    </row>
    <row r="16" spans="1:24">
      <c r="A16" s="6" t="s">
        <v>58</v>
      </c>
      <c r="B16" s="7">
        <v>182.0669828024094</v>
      </c>
      <c r="C16" s="7">
        <v>213.72557243487279</v>
      </c>
      <c r="D16" s="7">
        <v>251.98745206007874</v>
      </c>
      <c r="E16" s="7">
        <v>290.31637333463448</v>
      </c>
      <c r="F16" s="7">
        <v>318.01134725782578</v>
      </c>
      <c r="G16" s="7">
        <v>322.45452741958559</v>
      </c>
      <c r="H16" s="7">
        <v>297.98564805739181</v>
      </c>
      <c r="I16" s="7">
        <v>253.14748811488616</v>
      </c>
      <c r="J16" s="7">
        <v>216.96512181099172</v>
      </c>
      <c r="K16" s="7">
        <v>190.24278310219444</v>
      </c>
      <c r="L16" s="7">
        <v>160.3025943512275</v>
      </c>
      <c r="N16" t="s">
        <v>47</v>
      </c>
      <c r="O16" s="17">
        <f>C15</f>
        <v>1149.3157215582012</v>
      </c>
      <c r="P16" s="17">
        <f t="shared" ref="P16:X16" si="2">D15</f>
        <v>1140.6061701130113</v>
      </c>
      <c r="Q16" s="17">
        <f t="shared" si="2"/>
        <v>1105.6210304721915</v>
      </c>
      <c r="R16" s="17">
        <f t="shared" si="2"/>
        <v>1025.6299292573262</v>
      </c>
      <c r="S16" s="17">
        <f t="shared" si="2"/>
        <v>846.73701354748277</v>
      </c>
      <c r="T16" s="17">
        <f t="shared" si="2"/>
        <v>570.87891288542346</v>
      </c>
      <c r="U16" s="17">
        <f t="shared" si="2"/>
        <v>304.18819568568802</v>
      </c>
      <c r="V16" s="17">
        <f t="shared" si="2"/>
        <v>104.03691584175058</v>
      </c>
      <c r="W16" s="17">
        <f t="shared" si="2"/>
        <v>13.91735172505531</v>
      </c>
      <c r="X16" s="17">
        <f t="shared" si="2"/>
        <v>0</v>
      </c>
    </row>
    <row r="17" spans="1:24">
      <c r="A17" s="6" t="s">
        <v>59</v>
      </c>
      <c r="B17" s="7">
        <v>104.47209330989726</v>
      </c>
      <c r="C17" s="7">
        <v>156.19999973273602</v>
      </c>
      <c r="D17" s="7">
        <v>208.67706177982058</v>
      </c>
      <c r="E17" s="7">
        <v>271.3755379105358</v>
      </c>
      <c r="F17" s="7">
        <v>338.77708546202439</v>
      </c>
      <c r="G17" s="7">
        <v>395.7800014286637</v>
      </c>
      <c r="H17" s="7">
        <v>402.65974520145699</v>
      </c>
      <c r="I17" s="7">
        <v>376.05800795730835</v>
      </c>
      <c r="J17" s="7">
        <v>361.37795644926734</v>
      </c>
      <c r="K17" s="7">
        <v>345.34659238287065</v>
      </c>
      <c r="L17" s="7">
        <v>320.56499091734861</v>
      </c>
      <c r="N17" t="s">
        <v>48</v>
      </c>
      <c r="O17" s="17">
        <f>C16+C17</f>
        <v>369.92557216760883</v>
      </c>
      <c r="P17" s="17">
        <f t="shared" ref="P17:X17" si="3">D16+D17</f>
        <v>460.66451383989931</v>
      </c>
      <c r="Q17" s="17">
        <f t="shared" si="3"/>
        <v>561.69191124517033</v>
      </c>
      <c r="R17" s="17">
        <f t="shared" si="3"/>
        <v>656.78843271985011</v>
      </c>
      <c r="S17" s="17">
        <f t="shared" si="3"/>
        <v>718.23452884824928</v>
      </c>
      <c r="T17" s="17">
        <f t="shared" si="3"/>
        <v>700.6453932588488</v>
      </c>
      <c r="U17" s="17">
        <f t="shared" si="3"/>
        <v>629.20549607219448</v>
      </c>
      <c r="V17" s="17">
        <f t="shared" si="3"/>
        <v>578.34307826025906</v>
      </c>
      <c r="W17" s="17">
        <f t="shared" si="3"/>
        <v>535.58937548506515</v>
      </c>
      <c r="X17" s="17">
        <f t="shared" si="3"/>
        <v>480.86758526857614</v>
      </c>
    </row>
    <row r="18" spans="1:24">
      <c r="A18" s="6" t="s">
        <v>49</v>
      </c>
      <c r="B18" s="7">
        <v>76.827443328712121</v>
      </c>
      <c r="C18" s="7">
        <v>74.170178673373002</v>
      </c>
      <c r="D18" s="7">
        <v>70.191957587380216</v>
      </c>
      <c r="E18" s="7">
        <v>65.354751845554603</v>
      </c>
      <c r="F18" s="7">
        <v>60.879713439997076</v>
      </c>
      <c r="G18" s="7">
        <v>55.250719696259111</v>
      </c>
      <c r="H18" s="7">
        <v>51.546125468796731</v>
      </c>
      <c r="I18" s="7">
        <v>49.513325811094852</v>
      </c>
      <c r="J18" s="7">
        <v>47.01525505373602</v>
      </c>
      <c r="K18" s="7">
        <v>43.696598696111352</v>
      </c>
      <c r="L18" s="7">
        <v>39.701798929598908</v>
      </c>
      <c r="N18" t="s">
        <v>49</v>
      </c>
      <c r="O18" s="17">
        <f>C18</f>
        <v>74.170178673373002</v>
      </c>
      <c r="P18" s="17">
        <f t="shared" ref="P18:X18" si="4">D18</f>
        <v>70.191957587380216</v>
      </c>
      <c r="Q18" s="17">
        <f t="shared" si="4"/>
        <v>65.354751845554603</v>
      </c>
      <c r="R18" s="17">
        <f t="shared" si="4"/>
        <v>60.879713439997076</v>
      </c>
      <c r="S18" s="17">
        <f t="shared" si="4"/>
        <v>55.250719696259111</v>
      </c>
      <c r="T18" s="17">
        <f t="shared" si="4"/>
        <v>51.546125468796731</v>
      </c>
      <c r="U18" s="17">
        <f t="shared" si="4"/>
        <v>49.513325811094852</v>
      </c>
      <c r="V18" s="17">
        <f t="shared" si="4"/>
        <v>47.01525505373602</v>
      </c>
      <c r="W18" s="17">
        <f t="shared" si="4"/>
        <v>43.696598696111352</v>
      </c>
      <c r="X18" s="17">
        <f t="shared" si="4"/>
        <v>39.701798929598908</v>
      </c>
    </row>
    <row r="19" spans="1:24">
      <c r="A19" s="6" t="s">
        <v>60</v>
      </c>
      <c r="B19" s="7">
        <v>1121.7114125385303</v>
      </c>
      <c r="C19" s="7">
        <v>1260.9832640266361</v>
      </c>
      <c r="D19" s="7">
        <v>1467.2678756473088</v>
      </c>
      <c r="E19" s="7">
        <v>1683.7253446525051</v>
      </c>
      <c r="F19" s="7">
        <v>1932.4735735942581</v>
      </c>
      <c r="G19" s="7">
        <v>2266.8824669770702</v>
      </c>
      <c r="H19" s="7">
        <v>2604.5855812911336</v>
      </c>
      <c r="I19" s="7">
        <v>2832.8944863357428</v>
      </c>
      <c r="J19" s="7">
        <v>2894.8899873271325</v>
      </c>
      <c r="K19" s="7">
        <v>2780.1974933499832</v>
      </c>
      <c r="L19" s="7">
        <v>2414.0698910737797</v>
      </c>
      <c r="N19" t="s">
        <v>55</v>
      </c>
      <c r="O19" s="17">
        <f>C19+C25</f>
        <v>1260.9832640266361</v>
      </c>
      <c r="P19" s="17">
        <f t="shared" ref="P19:X19" si="5">D19+D25</f>
        <v>1467.2678756473088</v>
      </c>
      <c r="Q19" s="17">
        <f t="shared" si="5"/>
        <v>1683.7253446525051</v>
      </c>
      <c r="R19" s="17">
        <f t="shared" si="5"/>
        <v>1932.4735735942581</v>
      </c>
      <c r="S19" s="17">
        <f t="shared" si="5"/>
        <v>2266.8824669770702</v>
      </c>
      <c r="T19" s="17">
        <f t="shared" si="5"/>
        <v>2612.0351054214675</v>
      </c>
      <c r="U19" s="17">
        <f t="shared" si="5"/>
        <v>2859.5922795474607</v>
      </c>
      <c r="V19" s="17">
        <f t="shared" si="5"/>
        <v>2958.1906670910898</v>
      </c>
      <c r="W19" s="17">
        <f t="shared" si="5"/>
        <v>2891.9437296584138</v>
      </c>
      <c r="X19" s="17">
        <f t="shared" si="5"/>
        <v>2605.6093446823038</v>
      </c>
    </row>
    <row r="20" spans="1:24">
      <c r="A20" s="6" t="s">
        <v>61</v>
      </c>
      <c r="B20" s="7">
        <v>27.11569834417039</v>
      </c>
      <c r="C20" s="7">
        <v>24.28618127953245</v>
      </c>
      <c r="D20" s="7">
        <v>16.03193885798758</v>
      </c>
      <c r="E20" s="7">
        <v>4.8790021388056992</v>
      </c>
      <c r="F20" s="7">
        <v>9.5682609047446063E-2</v>
      </c>
      <c r="G20" s="7">
        <v>0.11565826627479947</v>
      </c>
      <c r="H20" s="7">
        <v>0.13277078204203524</v>
      </c>
      <c r="I20" s="7">
        <v>0.13910956340887712</v>
      </c>
      <c r="J20" s="7">
        <v>0.13910956340887712</v>
      </c>
      <c r="K20" s="7">
        <v>0.13910956340887712</v>
      </c>
      <c r="L20" s="7">
        <v>0.13910956340887712</v>
      </c>
    </row>
    <row r="21" spans="1:24">
      <c r="A21" s="6" t="s">
        <v>62</v>
      </c>
      <c r="B21" s="7">
        <v>3.893134509237282</v>
      </c>
      <c r="C21" s="7">
        <v>2.084241237521371</v>
      </c>
      <c r="D21" s="7">
        <v>2.6760064773470065</v>
      </c>
      <c r="E21" s="7">
        <v>3.0518545657385778</v>
      </c>
      <c r="F21" s="7">
        <v>3.1815771874140446</v>
      </c>
      <c r="G21" s="7">
        <v>3.0330802855515171</v>
      </c>
      <c r="H21" s="7">
        <v>3.3529354942662053</v>
      </c>
      <c r="I21" s="7">
        <v>3.7310499181880861</v>
      </c>
      <c r="J21" s="7">
        <v>3.8659477247382608</v>
      </c>
      <c r="K21" s="7">
        <v>3.9553873729563374</v>
      </c>
      <c r="L21" s="7">
        <v>4.0027059975976735</v>
      </c>
    </row>
    <row r="22" spans="1:24">
      <c r="A22" s="6" t="s">
        <v>63</v>
      </c>
      <c r="B22" s="7">
        <v>2.0287091316490082</v>
      </c>
      <c r="C22" s="7">
        <v>1.7494038466287782</v>
      </c>
      <c r="D22" s="7">
        <v>1.3915304420786705</v>
      </c>
      <c r="E22" s="7">
        <v>0.90777845041656036</v>
      </c>
      <c r="F22" s="7">
        <v>0.27780427512035083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24">
      <c r="A23" s="6" t="s">
        <v>54</v>
      </c>
      <c r="B23" s="7">
        <v>40.195441607728164</v>
      </c>
      <c r="C23" s="7">
        <v>47.363303249568986</v>
      </c>
      <c r="D23" s="7">
        <v>53.116151628187509</v>
      </c>
      <c r="E23" s="7">
        <v>53.372331104912547</v>
      </c>
      <c r="F23" s="7">
        <v>50.810139960591286</v>
      </c>
      <c r="G23" s="7">
        <v>48.537343415153501</v>
      </c>
      <c r="H23" s="7">
        <v>46.619867605871669</v>
      </c>
      <c r="I23" s="7">
        <v>45.370345078716262</v>
      </c>
      <c r="J23" s="7">
        <v>44.462938177141936</v>
      </c>
      <c r="K23" s="7">
        <v>43.573679413599095</v>
      </c>
      <c r="L23" s="7">
        <v>42.702205825327106</v>
      </c>
    </row>
    <row r="24" spans="1:24">
      <c r="A24" s="4" t="s">
        <v>64</v>
      </c>
      <c r="B24" s="23">
        <f>SUM(B15:B23)</f>
        <v>2733.8212142694247</v>
      </c>
      <c r="C24" s="23">
        <f t="shared" ref="C24:L24" si="6">SUM(C15:C23)</f>
        <v>2929.8778660390703</v>
      </c>
      <c r="D24" s="23">
        <f t="shared" si="6"/>
        <v>3211.9461445932006</v>
      </c>
      <c r="E24" s="23">
        <f t="shared" si="6"/>
        <v>3478.6040044752949</v>
      </c>
      <c r="F24" s="23">
        <f t="shared" si="6"/>
        <v>3730.1368530436043</v>
      </c>
      <c r="G24" s="23">
        <f>SUM(G15:G23)</f>
        <v>3938.7908110360409</v>
      </c>
      <c r="H24" s="23">
        <f t="shared" si="6"/>
        <v>3977.7615867863824</v>
      </c>
      <c r="I24" s="23">
        <f t="shared" si="6"/>
        <v>3865.0420084650336</v>
      </c>
      <c r="J24" s="23">
        <f t="shared" si="6"/>
        <v>3672.7532319481675</v>
      </c>
      <c r="K24" s="23">
        <f t="shared" si="6"/>
        <v>3421.0689956061797</v>
      </c>
      <c r="L24" s="23">
        <f t="shared" si="6"/>
        <v>2981.4832966582885</v>
      </c>
    </row>
    <row r="25" spans="1:24">
      <c r="A25" s="6" t="s">
        <v>65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7.4495241303337023</v>
      </c>
      <c r="I25" s="7">
        <v>26.697793211717876</v>
      </c>
      <c r="J25" s="7">
        <v>63.300679763957191</v>
      </c>
      <c r="K25" s="7">
        <v>111.74623630843044</v>
      </c>
      <c r="L25" s="7">
        <v>191.53945360852398</v>
      </c>
    </row>
    <row r="29" spans="1:24">
      <c r="A29" s="8" t="s">
        <v>27</v>
      </c>
      <c r="N29" s="8" t="s">
        <v>27</v>
      </c>
    </row>
    <row r="30" spans="1:24">
      <c r="A30" s="1" t="s">
        <v>53</v>
      </c>
      <c r="B30">
        <v>2022</v>
      </c>
      <c r="C30">
        <v>2025</v>
      </c>
      <c r="D30">
        <v>2030</v>
      </c>
      <c r="E30">
        <v>2035</v>
      </c>
      <c r="F30">
        <v>2040</v>
      </c>
      <c r="G30">
        <v>2045</v>
      </c>
      <c r="H30">
        <v>2050</v>
      </c>
      <c r="I30">
        <v>2055</v>
      </c>
      <c r="J30">
        <v>2060</v>
      </c>
      <c r="K30">
        <v>2065</v>
      </c>
      <c r="L30">
        <v>2070</v>
      </c>
      <c r="O30">
        <v>2025</v>
      </c>
      <c r="P30">
        <v>2030</v>
      </c>
      <c r="Q30">
        <v>2035</v>
      </c>
      <c r="R30">
        <v>2040</v>
      </c>
      <c r="S30">
        <v>2045</v>
      </c>
      <c r="T30">
        <v>2050</v>
      </c>
      <c r="U30">
        <v>2055</v>
      </c>
      <c r="V30">
        <v>2060</v>
      </c>
      <c r="W30">
        <v>2065</v>
      </c>
      <c r="X30">
        <v>2070</v>
      </c>
    </row>
    <row r="31" spans="1:24">
      <c r="A31" t="s">
        <v>45</v>
      </c>
      <c r="B31" s="10">
        <v>443.02881661077453</v>
      </c>
      <c r="C31" s="10">
        <v>486.30297673012211</v>
      </c>
      <c r="D31" s="10">
        <v>528.35042725961648</v>
      </c>
      <c r="E31" s="10">
        <v>574.11732267757782</v>
      </c>
      <c r="F31" s="10">
        <v>621.77347330346083</v>
      </c>
      <c r="G31" s="10">
        <v>670.08015156826298</v>
      </c>
      <c r="H31" s="10">
        <v>716.78438691981319</v>
      </c>
      <c r="I31" s="10">
        <v>754.38641174914426</v>
      </c>
      <c r="J31" s="10">
        <v>784.48510080167637</v>
      </c>
      <c r="K31" s="10">
        <v>814.98104718913339</v>
      </c>
      <c r="L31" s="10">
        <v>838.19571535070293</v>
      </c>
      <c r="N31" t="s">
        <v>54</v>
      </c>
      <c r="O31" s="16">
        <f>C31</f>
        <v>486.30297673012211</v>
      </c>
      <c r="P31" s="16">
        <f t="shared" ref="P31:P35" si="7">D31</f>
        <v>528.35042725961648</v>
      </c>
      <c r="Q31" s="16">
        <f t="shared" ref="Q31:Q35" si="8">E31</f>
        <v>574.11732267757782</v>
      </c>
      <c r="R31" s="16">
        <f t="shared" ref="R31:R35" si="9">F31</f>
        <v>621.77347330346083</v>
      </c>
      <c r="S31" s="16">
        <f t="shared" ref="S31:S35" si="10">G31</f>
        <v>670.08015156826298</v>
      </c>
      <c r="T31" s="16">
        <f t="shared" ref="T31:T35" si="11">H31</f>
        <v>716.78438691981319</v>
      </c>
      <c r="U31" s="16">
        <f t="shared" ref="U31:U35" si="12">I31</f>
        <v>754.38641174914426</v>
      </c>
      <c r="V31" s="16">
        <f t="shared" ref="V31:V35" si="13">J31</f>
        <v>784.48510080167637</v>
      </c>
      <c r="W31" s="16">
        <f t="shared" ref="W31:W35" si="14">K31</f>
        <v>814.98104718913339</v>
      </c>
      <c r="X31" s="16">
        <f t="shared" ref="X31:X35" si="15">L31</f>
        <v>838.19571535070293</v>
      </c>
    </row>
    <row r="32" spans="1:24">
      <c r="A32" t="s">
        <v>47</v>
      </c>
      <c r="B32" s="10">
        <v>1216.1798018532043</v>
      </c>
      <c r="C32" s="10">
        <v>1308.404413746812</v>
      </c>
      <c r="D32" s="10">
        <v>1712.4519161812277</v>
      </c>
      <c r="E32" s="10">
        <v>1732.435982858221</v>
      </c>
      <c r="F32" s="10">
        <v>1777.9284122601889</v>
      </c>
      <c r="G32" s="10">
        <v>1735.3182472675053</v>
      </c>
      <c r="H32" s="10">
        <v>1657.5683576242839</v>
      </c>
      <c r="I32" s="10">
        <v>1558.1188298820146</v>
      </c>
      <c r="J32" s="10">
        <v>908.81809435720731</v>
      </c>
      <c r="K32" s="10">
        <v>32.804535999801246</v>
      </c>
      <c r="L32" s="10">
        <v>0</v>
      </c>
      <c r="N32" t="s">
        <v>47</v>
      </c>
      <c r="O32" s="16">
        <f>C32</f>
        <v>1308.404413746812</v>
      </c>
      <c r="P32" s="16">
        <f t="shared" si="7"/>
        <v>1712.4519161812277</v>
      </c>
      <c r="Q32" s="16">
        <f t="shared" si="8"/>
        <v>1732.435982858221</v>
      </c>
      <c r="R32" s="16">
        <f t="shared" si="9"/>
        <v>1777.9284122601889</v>
      </c>
      <c r="S32" s="16">
        <f t="shared" si="10"/>
        <v>1735.3182472675053</v>
      </c>
      <c r="T32" s="16">
        <f t="shared" si="11"/>
        <v>1657.5683576242839</v>
      </c>
      <c r="U32" s="16">
        <f t="shared" si="12"/>
        <v>1558.1188298820146</v>
      </c>
      <c r="V32" s="16">
        <f t="shared" si="13"/>
        <v>908.81809435720731</v>
      </c>
      <c r="W32" s="16">
        <f t="shared" si="14"/>
        <v>32.804535999801246</v>
      </c>
      <c r="X32" s="16">
        <f t="shared" si="15"/>
        <v>0</v>
      </c>
    </row>
    <row r="33" spans="1:24">
      <c r="A33" t="s">
        <v>48</v>
      </c>
      <c r="B33" s="10">
        <v>348.58359223756923</v>
      </c>
      <c r="C33" s="10">
        <v>455.27264298944215</v>
      </c>
      <c r="D33" s="10">
        <v>531.76484033748272</v>
      </c>
      <c r="E33" s="10">
        <v>615.72058955700811</v>
      </c>
      <c r="F33" s="10">
        <v>652.05403941934844</v>
      </c>
      <c r="G33" s="10">
        <v>620.29697084520888</v>
      </c>
      <c r="H33" s="10">
        <v>538.82741067305778</v>
      </c>
      <c r="I33" s="10">
        <v>447.5165512411466</v>
      </c>
      <c r="J33" s="10">
        <v>235.53866949943549</v>
      </c>
      <c r="K33" s="10">
        <v>177.07125472178217</v>
      </c>
      <c r="L33" s="10">
        <v>151.09135729916147</v>
      </c>
      <c r="N33" t="s">
        <v>48</v>
      </c>
      <c r="O33" s="16">
        <f>C33</f>
        <v>455.27264298944215</v>
      </c>
      <c r="P33" s="16">
        <f t="shared" si="7"/>
        <v>531.76484033748272</v>
      </c>
      <c r="Q33" s="16">
        <f t="shared" si="8"/>
        <v>615.72058955700811</v>
      </c>
      <c r="R33" s="16">
        <f t="shared" si="9"/>
        <v>652.05403941934844</v>
      </c>
      <c r="S33" s="16">
        <f t="shared" si="10"/>
        <v>620.29697084520888</v>
      </c>
      <c r="T33" s="16">
        <f t="shared" si="11"/>
        <v>538.82741067305778</v>
      </c>
      <c r="U33" s="16">
        <f t="shared" si="12"/>
        <v>447.5165512411466</v>
      </c>
      <c r="V33" s="16">
        <f t="shared" si="13"/>
        <v>235.53866949943549</v>
      </c>
      <c r="W33" s="16">
        <f t="shared" si="14"/>
        <v>177.07125472178217</v>
      </c>
      <c r="X33" s="16">
        <f t="shared" si="15"/>
        <v>151.09135729916147</v>
      </c>
    </row>
    <row r="34" spans="1:24">
      <c r="A34" t="s">
        <v>49</v>
      </c>
      <c r="B34" s="10">
        <v>80.605158610546468</v>
      </c>
      <c r="C34" s="10">
        <v>87.49814360882003</v>
      </c>
      <c r="D34" s="10">
        <v>86.346121953682854</v>
      </c>
      <c r="E34" s="10">
        <v>85.338286186018962</v>
      </c>
      <c r="F34" s="10">
        <v>95.930818882769486</v>
      </c>
      <c r="G34" s="10">
        <v>72.121871806468903</v>
      </c>
      <c r="H34" s="10">
        <v>63.534355541711605</v>
      </c>
      <c r="I34" s="10">
        <v>55.747983823120585</v>
      </c>
      <c r="J34" s="10">
        <v>59.571488455654446</v>
      </c>
      <c r="K34" s="10">
        <v>42.885253927951815</v>
      </c>
      <c r="L34" s="10">
        <v>36.038841699866047</v>
      </c>
      <c r="N34" t="s">
        <v>49</v>
      </c>
      <c r="O34" s="16">
        <f>C34</f>
        <v>87.49814360882003</v>
      </c>
      <c r="P34" s="16">
        <f t="shared" si="7"/>
        <v>86.346121953682854</v>
      </c>
      <c r="Q34" s="16">
        <f t="shared" si="8"/>
        <v>85.338286186018962</v>
      </c>
      <c r="R34" s="16">
        <f t="shared" si="9"/>
        <v>95.930818882769486</v>
      </c>
      <c r="S34" s="16">
        <f t="shared" si="10"/>
        <v>72.121871806468903</v>
      </c>
      <c r="T34" s="16">
        <f t="shared" si="11"/>
        <v>63.534355541711605</v>
      </c>
      <c r="U34" s="16">
        <f t="shared" si="12"/>
        <v>55.747983823120585</v>
      </c>
      <c r="V34" s="16">
        <f t="shared" si="13"/>
        <v>59.571488455654446</v>
      </c>
      <c r="W34" s="16">
        <f t="shared" si="14"/>
        <v>42.885253927951815</v>
      </c>
      <c r="X34" s="16">
        <f t="shared" si="15"/>
        <v>36.038841699866047</v>
      </c>
    </row>
    <row r="35" spans="1:24">
      <c r="A35" t="s">
        <v>50</v>
      </c>
      <c r="B35" s="10">
        <v>1156.2047444475309</v>
      </c>
      <c r="C35" s="10">
        <v>1448.4316596762881</v>
      </c>
      <c r="D35" s="10">
        <v>1700.3888218869592</v>
      </c>
      <c r="E35" s="10">
        <v>1968.0318074995112</v>
      </c>
      <c r="F35" s="10">
        <v>2159.9995097978317</v>
      </c>
      <c r="G35" s="10">
        <v>2282.7414418099297</v>
      </c>
      <c r="H35" s="10">
        <v>2264.3555612057844</v>
      </c>
      <c r="I35" s="10">
        <v>2161.4724559075385</v>
      </c>
      <c r="J35" s="10">
        <v>2020.1204773812833</v>
      </c>
      <c r="K35" s="10">
        <v>1848.7813065317389</v>
      </c>
      <c r="L35" s="10">
        <v>1694.1831554008611</v>
      </c>
      <c r="N35" t="s">
        <v>55</v>
      </c>
      <c r="O35" s="16">
        <f>C35</f>
        <v>1448.4316596762881</v>
      </c>
      <c r="P35" s="16">
        <f t="shared" si="7"/>
        <v>1700.3888218869592</v>
      </c>
      <c r="Q35" s="16">
        <f t="shared" si="8"/>
        <v>1968.0318074995112</v>
      </c>
      <c r="R35" s="16">
        <f t="shared" si="9"/>
        <v>2159.9995097978317</v>
      </c>
      <c r="S35" s="16">
        <f t="shared" si="10"/>
        <v>2282.7414418099297</v>
      </c>
      <c r="T35" s="16">
        <f t="shared" si="11"/>
        <v>2264.3555612057844</v>
      </c>
      <c r="U35" s="16">
        <f t="shared" si="12"/>
        <v>2161.4724559075385</v>
      </c>
      <c r="V35" s="16">
        <f t="shared" si="13"/>
        <v>2020.1204773812833</v>
      </c>
      <c r="W35" s="16">
        <f t="shared" si="14"/>
        <v>1848.7813065317389</v>
      </c>
      <c r="X35" s="16">
        <f t="shared" si="15"/>
        <v>1694.1831554008611</v>
      </c>
    </row>
    <row r="36" spans="1:24">
      <c r="A36" t="s">
        <v>51</v>
      </c>
      <c r="B36" s="10">
        <v>101.60649657120167</v>
      </c>
      <c r="C36" s="10">
        <v>112.79606592809353</v>
      </c>
      <c r="D36" s="10">
        <v>120.5362464925998</v>
      </c>
      <c r="E36" s="10">
        <v>128.96289275981215</v>
      </c>
      <c r="F36" s="10">
        <v>138.25399389502559</v>
      </c>
      <c r="G36" s="10">
        <v>146.45689431254647</v>
      </c>
      <c r="H36" s="10">
        <v>142.44640664441872</v>
      </c>
      <c r="I36" s="10">
        <v>139.45747143677463</v>
      </c>
      <c r="J36" s="10">
        <v>139.73634021461845</v>
      </c>
      <c r="K36" s="10">
        <v>137.54751020989633</v>
      </c>
      <c r="L36" s="10">
        <v>133.42666039805064</v>
      </c>
    </row>
    <row r="37" spans="1:24">
      <c r="A37" s="15" t="s">
        <v>56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41" spans="1:24">
      <c r="A41" s="8" t="s">
        <v>28</v>
      </c>
      <c r="N41" s="8" t="s">
        <v>28</v>
      </c>
    </row>
    <row r="42" spans="1:24">
      <c r="A42" s="27" t="s">
        <v>57</v>
      </c>
      <c r="B42" s="4">
        <v>2020</v>
      </c>
      <c r="C42" s="4">
        <v>2025</v>
      </c>
      <c r="D42" s="4">
        <v>2030</v>
      </c>
      <c r="E42" s="4">
        <v>2035</v>
      </c>
      <c r="F42" s="4">
        <v>2040</v>
      </c>
      <c r="G42" s="4">
        <v>2045</v>
      </c>
      <c r="H42" s="4">
        <v>2050</v>
      </c>
      <c r="I42" s="4">
        <v>2055</v>
      </c>
      <c r="J42" s="4">
        <v>2060</v>
      </c>
      <c r="K42" s="4">
        <v>2065</v>
      </c>
      <c r="L42" s="4">
        <v>2070</v>
      </c>
      <c r="O42">
        <v>2025</v>
      </c>
      <c r="P42">
        <v>2030</v>
      </c>
      <c r="Q42">
        <v>2035</v>
      </c>
      <c r="R42">
        <v>2040</v>
      </c>
      <c r="S42">
        <v>2045</v>
      </c>
      <c r="T42">
        <v>2050</v>
      </c>
      <c r="U42">
        <v>2055</v>
      </c>
      <c r="V42">
        <v>2060</v>
      </c>
      <c r="W42">
        <v>2065</v>
      </c>
      <c r="X42">
        <v>2070</v>
      </c>
    </row>
    <row r="43" spans="1:24">
      <c r="A43" s="6" t="s">
        <v>47</v>
      </c>
      <c r="B43" s="7">
        <v>1175.5102986970901</v>
      </c>
      <c r="C43" s="7">
        <v>1133.3587527115824</v>
      </c>
      <c r="D43" s="7">
        <v>1066.2245990802635</v>
      </c>
      <c r="E43" s="7">
        <v>952.03373083639303</v>
      </c>
      <c r="F43" s="7">
        <v>850.47507115208487</v>
      </c>
      <c r="G43" s="7">
        <v>759.85065660261216</v>
      </c>
      <c r="H43" s="7">
        <v>576.6453287562897</v>
      </c>
      <c r="I43" s="7">
        <v>302.60373492168742</v>
      </c>
      <c r="J43" s="7">
        <v>89.803001750723041</v>
      </c>
      <c r="K43" s="7">
        <v>10.690820152165696</v>
      </c>
      <c r="L43" s="7">
        <v>7.7561155670196896E-10</v>
      </c>
      <c r="N43" t="s">
        <v>54</v>
      </c>
      <c r="O43" s="17">
        <f>C51</f>
        <v>47.363303249568986</v>
      </c>
      <c r="P43" s="17">
        <f t="shared" ref="P43" si="16">D51</f>
        <v>53.116151628187509</v>
      </c>
      <c r="Q43" s="17">
        <f t="shared" ref="Q43" si="17">E51</f>
        <v>53.372331104912547</v>
      </c>
      <c r="R43" s="17">
        <f t="shared" ref="R43" si="18">F51</f>
        <v>50.810139960591286</v>
      </c>
      <c r="S43" s="17">
        <f t="shared" ref="S43" si="19">G51</f>
        <v>48.537343415153501</v>
      </c>
      <c r="T43" s="17">
        <f t="shared" ref="T43" si="20">H51</f>
        <v>46.619867605871669</v>
      </c>
      <c r="U43" s="17">
        <f t="shared" ref="U43" si="21">I51</f>
        <v>45.370345078716262</v>
      </c>
      <c r="V43" s="17">
        <f t="shared" ref="V43" si="22">J51</f>
        <v>44.462938177141936</v>
      </c>
      <c r="W43" s="17">
        <f t="shared" ref="W43" si="23">K51</f>
        <v>43.573679413599095</v>
      </c>
      <c r="X43" s="17">
        <f t="shared" ref="X43" si="24">L51</f>
        <v>42.702205825327106</v>
      </c>
    </row>
    <row r="44" spans="1:24">
      <c r="A44" s="6" t="s">
        <v>58</v>
      </c>
      <c r="B44" s="7">
        <v>182.0669828024094</v>
      </c>
      <c r="C44" s="7">
        <v>188.97928747291888</v>
      </c>
      <c r="D44" s="7">
        <v>203.13130194756218</v>
      </c>
      <c r="E44" s="7">
        <v>210.63767331100456</v>
      </c>
      <c r="F44" s="7">
        <v>196.24027024258686</v>
      </c>
      <c r="G44" s="7">
        <v>150.09425584405591</v>
      </c>
      <c r="H44" s="7">
        <v>85.898108388833123</v>
      </c>
      <c r="I44" s="7">
        <v>34.259942411241717</v>
      </c>
      <c r="J44" s="7">
        <v>7.8943062374351056</v>
      </c>
      <c r="K44" s="7">
        <v>1.1403474439112329</v>
      </c>
      <c r="L44" s="7">
        <v>0.77555704267049319</v>
      </c>
      <c r="N44" t="s">
        <v>47</v>
      </c>
      <c r="O44" s="17">
        <f>C43</f>
        <v>1133.3587527115824</v>
      </c>
      <c r="P44" s="17">
        <f t="shared" ref="P44" si="25">D43</f>
        <v>1066.2245990802635</v>
      </c>
      <c r="Q44" s="17">
        <f t="shared" ref="Q44" si="26">E43</f>
        <v>952.03373083639303</v>
      </c>
      <c r="R44" s="17">
        <f t="shared" ref="R44" si="27">F43</f>
        <v>850.47507115208487</v>
      </c>
      <c r="S44" s="17">
        <f t="shared" ref="S44" si="28">G43</f>
        <v>759.85065660261216</v>
      </c>
      <c r="T44" s="17">
        <f t="shared" ref="T44" si="29">H43</f>
        <v>576.6453287562897</v>
      </c>
      <c r="U44" s="17">
        <f t="shared" ref="U44" si="30">I43</f>
        <v>302.60373492168742</v>
      </c>
      <c r="V44" s="17">
        <f t="shared" ref="V44" si="31">J43</f>
        <v>89.803001750723041</v>
      </c>
      <c r="W44" s="17">
        <f t="shared" ref="W44" si="32">K43</f>
        <v>10.690820152165696</v>
      </c>
      <c r="X44" s="17">
        <f t="shared" ref="X44" si="33">L43</f>
        <v>7.7561155670196896E-10</v>
      </c>
    </row>
    <row r="45" spans="1:24">
      <c r="A45" s="6" t="s">
        <v>59</v>
      </c>
      <c r="B45" s="7">
        <v>104.47209330989728</v>
      </c>
      <c r="C45" s="7">
        <v>145.71061412068775</v>
      </c>
      <c r="D45" s="7">
        <v>176.62905920916586</v>
      </c>
      <c r="E45" s="7">
        <v>193.78887071569915</v>
      </c>
      <c r="F45" s="7">
        <v>177.53144150820512</v>
      </c>
      <c r="G45" s="7">
        <v>129.02047341840682</v>
      </c>
      <c r="H45" s="7">
        <v>74.312279999517472</v>
      </c>
      <c r="I45" s="7">
        <v>34.028777690675469</v>
      </c>
      <c r="J45" s="7">
        <v>13.634948398162908</v>
      </c>
      <c r="K45" s="7">
        <v>4.217312774947735</v>
      </c>
      <c r="L45" s="7">
        <v>0.50979955072337235</v>
      </c>
      <c r="N45" t="s">
        <v>48</v>
      </c>
      <c r="O45" s="17">
        <f>C44+C45</f>
        <v>334.68990159360663</v>
      </c>
      <c r="P45" s="17">
        <f t="shared" ref="P45" si="34">D44+D45</f>
        <v>379.76036115672804</v>
      </c>
      <c r="Q45" s="17">
        <f t="shared" ref="Q45" si="35">E44+E45</f>
        <v>404.42654402670371</v>
      </c>
      <c r="R45" s="17">
        <f t="shared" ref="R45" si="36">F44+F45</f>
        <v>373.77171175079195</v>
      </c>
      <c r="S45" s="17">
        <f t="shared" ref="S45" si="37">G44+G45</f>
        <v>279.11472926246273</v>
      </c>
      <c r="T45" s="17">
        <f t="shared" ref="T45" si="38">H44+H45</f>
        <v>160.21038838835059</v>
      </c>
      <c r="U45" s="17">
        <f t="shared" ref="U45" si="39">I44+I45</f>
        <v>68.288720101917193</v>
      </c>
      <c r="V45" s="17">
        <f t="shared" ref="V45" si="40">J44+J45</f>
        <v>21.529254635598015</v>
      </c>
      <c r="W45" s="17">
        <f t="shared" ref="W45" si="41">K44+K45</f>
        <v>5.3576602188589675</v>
      </c>
      <c r="X45" s="17">
        <f t="shared" ref="X45" si="42">L44+L45</f>
        <v>1.2853565933938655</v>
      </c>
    </row>
    <row r="46" spans="1:24">
      <c r="A46" s="6" t="s">
        <v>49</v>
      </c>
      <c r="B46" s="7">
        <v>76.827443328712121</v>
      </c>
      <c r="C46" s="7">
        <v>71.872359617743641</v>
      </c>
      <c r="D46" s="7">
        <v>65.327154893852452</v>
      </c>
      <c r="E46" s="7">
        <v>58.995860468954398</v>
      </c>
      <c r="F46" s="7">
        <v>53.012716063549647</v>
      </c>
      <c r="G46" s="7">
        <v>45.621604201655003</v>
      </c>
      <c r="H46" s="7">
        <v>39.70542917557168</v>
      </c>
      <c r="I46" s="7">
        <v>34.749257959609139</v>
      </c>
      <c r="J46" s="7">
        <v>29.248916647555255</v>
      </c>
      <c r="K46" s="7">
        <v>22.054704156342744</v>
      </c>
      <c r="L46" s="7">
        <v>13.173626275972753</v>
      </c>
      <c r="N46" t="s">
        <v>49</v>
      </c>
      <c r="O46" s="17">
        <f>C46</f>
        <v>71.872359617743641</v>
      </c>
      <c r="P46" s="17">
        <f t="shared" ref="P46" si="43">D46</f>
        <v>65.327154893852452</v>
      </c>
      <c r="Q46" s="17">
        <f t="shared" ref="Q46" si="44">E46</f>
        <v>58.995860468954398</v>
      </c>
      <c r="R46" s="17">
        <f t="shared" ref="R46" si="45">F46</f>
        <v>53.012716063549647</v>
      </c>
      <c r="S46" s="17">
        <f t="shared" ref="S46" si="46">G46</f>
        <v>45.621604201655003</v>
      </c>
      <c r="T46" s="17">
        <f t="shared" ref="T46" si="47">H46</f>
        <v>39.70542917557168</v>
      </c>
      <c r="U46" s="17">
        <f t="shared" ref="U46" si="48">I46</f>
        <v>34.749257959609139</v>
      </c>
      <c r="V46" s="17">
        <f t="shared" ref="V46" si="49">J46</f>
        <v>29.248916647555255</v>
      </c>
      <c r="W46" s="17">
        <f t="shared" ref="W46" si="50">K46</f>
        <v>22.054704156342744</v>
      </c>
      <c r="X46" s="17">
        <f t="shared" ref="X46" si="51">L46</f>
        <v>13.173626275972753</v>
      </c>
    </row>
    <row r="47" spans="1:24">
      <c r="A47" s="6" t="s">
        <v>60</v>
      </c>
      <c r="B47" s="7">
        <v>1121.7114125385303</v>
      </c>
      <c r="C47" s="7">
        <v>1234.6860160082488</v>
      </c>
      <c r="D47" s="7">
        <v>1387.9492112140642</v>
      </c>
      <c r="E47" s="7">
        <v>1502.6659029106611</v>
      </c>
      <c r="F47" s="7">
        <v>1563.27046343858</v>
      </c>
      <c r="G47" s="7">
        <v>1562.2363276258097</v>
      </c>
      <c r="H47" s="7">
        <v>1516.8210984512561</v>
      </c>
      <c r="I47" s="7">
        <v>1403.3805411980638</v>
      </c>
      <c r="J47" s="7">
        <v>1210.9234384686908</v>
      </c>
      <c r="K47" s="7">
        <v>924.24891967872622</v>
      </c>
      <c r="L47" s="7">
        <v>545.31202452634</v>
      </c>
      <c r="N47" t="s">
        <v>55</v>
      </c>
      <c r="O47" s="17">
        <f>C47+C53</f>
        <v>1234.6860160082488</v>
      </c>
      <c r="P47" s="17">
        <f t="shared" ref="P47" si="52">D47+D53</f>
        <v>1387.9492112140642</v>
      </c>
      <c r="Q47" s="17">
        <f t="shared" ref="Q47" si="53">E47+E53</f>
        <v>1506.8971256555712</v>
      </c>
      <c r="R47" s="17">
        <f t="shared" ref="R47" si="54">F47+F53</f>
        <v>1578.8122064017148</v>
      </c>
      <c r="S47" s="17">
        <f t="shared" ref="S47" si="55">G47+G53</f>
        <v>1601.8201768997217</v>
      </c>
      <c r="T47" s="17">
        <f t="shared" ref="T47" si="56">H47+H53</f>
        <v>1593.4280165892064</v>
      </c>
      <c r="U47" s="17">
        <f t="shared" ref="U47" si="57">I47+I53</f>
        <v>1549.2853808072093</v>
      </c>
      <c r="V47" s="17">
        <f t="shared" ref="V47" si="58">J47+J53</f>
        <v>1454.2072614340364</v>
      </c>
      <c r="W47" s="17">
        <f t="shared" ref="W47" si="59">K47+K53</f>
        <v>1302.160046325675</v>
      </c>
      <c r="X47" s="17">
        <f t="shared" ref="X47" si="60">L47+L53</f>
        <v>1109.78398888633</v>
      </c>
    </row>
    <row r="48" spans="1:24">
      <c r="A48" s="6" t="s">
        <v>61</v>
      </c>
      <c r="B48" s="7">
        <v>27.11569834417039</v>
      </c>
      <c r="C48" s="7">
        <v>24.28618127953245</v>
      </c>
      <c r="D48" s="7">
        <v>16.03193885798758</v>
      </c>
      <c r="E48" s="7">
        <v>4.8790021388056992</v>
      </c>
      <c r="F48" s="7">
        <v>9.5682609047446063E-2</v>
      </c>
      <c r="G48" s="7">
        <v>0.11565826627479947</v>
      </c>
      <c r="H48" s="7">
        <v>0.13277078204203524</v>
      </c>
      <c r="I48" s="7">
        <v>0.13910956340887712</v>
      </c>
      <c r="J48" s="7">
        <v>0.13910956340887712</v>
      </c>
      <c r="K48" s="7">
        <v>0.13910956340887712</v>
      </c>
      <c r="L48" s="7">
        <v>0.13910956340887712</v>
      </c>
    </row>
    <row r="49" spans="1:12">
      <c r="A49" s="6" t="s">
        <v>62</v>
      </c>
      <c r="B49" s="7">
        <v>3.893134509237282</v>
      </c>
      <c r="C49" s="7">
        <v>2.0403448382145202</v>
      </c>
      <c r="D49" s="7">
        <v>2.5634909591242954</v>
      </c>
      <c r="E49" s="7">
        <v>2.8548076134375018</v>
      </c>
      <c r="F49" s="7">
        <v>2.8989881827160171</v>
      </c>
      <c r="G49" s="7">
        <v>2.6871679987384502</v>
      </c>
      <c r="H49" s="7">
        <v>2.8687514395899161</v>
      </c>
      <c r="I49" s="7">
        <v>3.1493474839546169</v>
      </c>
      <c r="J49" s="7">
        <v>3.2540541021722014</v>
      </c>
      <c r="K49" s="7">
        <v>3.3183848710890418</v>
      </c>
      <c r="L49" s="7">
        <v>3.3456503645359548</v>
      </c>
    </row>
    <row r="50" spans="1:12">
      <c r="A50" s="6" t="s">
        <v>63</v>
      </c>
      <c r="B50" s="7">
        <v>2.0287091316490082</v>
      </c>
      <c r="C50" s="7">
        <v>1.5026252523611765</v>
      </c>
      <c r="D50" s="7">
        <v>1.0914242578330469</v>
      </c>
      <c r="E50" s="7">
        <v>0.63840153002462308</v>
      </c>
      <c r="F50" s="7">
        <v>0.18166677287848806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>
      <c r="A51" s="6" t="s">
        <v>54</v>
      </c>
      <c r="B51" s="7">
        <v>40.195441607728164</v>
      </c>
      <c r="C51" s="7">
        <v>47.363303249568986</v>
      </c>
      <c r="D51" s="7">
        <v>53.116151628187509</v>
      </c>
      <c r="E51" s="7">
        <v>53.372331104912547</v>
      </c>
      <c r="F51" s="7">
        <v>50.810139960591286</v>
      </c>
      <c r="G51" s="7">
        <v>48.537343415153501</v>
      </c>
      <c r="H51" s="7">
        <v>46.619867605871669</v>
      </c>
      <c r="I51" s="7">
        <v>45.370345078716262</v>
      </c>
      <c r="J51" s="7">
        <v>44.462938177141936</v>
      </c>
      <c r="K51" s="7">
        <v>43.573679413599095</v>
      </c>
      <c r="L51" s="7">
        <v>42.702205825327106</v>
      </c>
    </row>
    <row r="52" spans="1:12">
      <c r="A52" s="4" t="s">
        <v>64</v>
      </c>
      <c r="B52" s="7">
        <f>SUM(B43:B51)</f>
        <v>2733.8212142694247</v>
      </c>
      <c r="C52" s="7">
        <f t="shared" ref="C52:L52" si="61">SUM(C43:C51)</f>
        <v>2849.7994845508583</v>
      </c>
      <c r="D52" s="7">
        <f t="shared" si="61"/>
        <v>2972.0643320480408</v>
      </c>
      <c r="E52" s="7">
        <f t="shared" si="61"/>
        <v>2979.8665806298927</v>
      </c>
      <c r="F52" s="7">
        <f t="shared" si="61"/>
        <v>2894.5164399302394</v>
      </c>
      <c r="G52" s="7">
        <f t="shared" si="61"/>
        <v>2698.1634873727062</v>
      </c>
      <c r="H52" s="7">
        <f t="shared" si="61"/>
        <v>2343.003634598972</v>
      </c>
      <c r="I52" s="7">
        <f t="shared" si="61"/>
        <v>1857.6810563073577</v>
      </c>
      <c r="J52" s="7">
        <f t="shared" si="61"/>
        <v>1399.3607133452902</v>
      </c>
      <c r="K52" s="7">
        <f t="shared" si="61"/>
        <v>1009.3832780541906</v>
      </c>
      <c r="L52" s="7">
        <f t="shared" si="61"/>
        <v>605.95797314975414</v>
      </c>
    </row>
    <row r="53" spans="1:12">
      <c r="A53" s="6" t="s">
        <v>65</v>
      </c>
      <c r="B53" s="7">
        <v>0</v>
      </c>
      <c r="C53" s="7">
        <v>0</v>
      </c>
      <c r="D53" s="7">
        <v>0</v>
      </c>
      <c r="E53" s="7">
        <v>4.2312227449102551</v>
      </c>
      <c r="F53" s="7">
        <v>15.541742963134755</v>
      </c>
      <c r="G53" s="7">
        <v>39.58384927391203</v>
      </c>
      <c r="H53" s="7">
        <v>76.606918137950231</v>
      </c>
      <c r="I53" s="7">
        <v>145.90483960914554</v>
      </c>
      <c r="J53" s="7">
        <v>243.28382296534554</v>
      </c>
      <c r="K53" s="7">
        <v>377.91112664694879</v>
      </c>
      <c r="L53" s="7">
        <v>564.47196435999012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619-06B4-4638-B9B6-7F7103C596D1}">
  <dimension ref="A1:W50"/>
  <sheetViews>
    <sheetView topLeftCell="A17" workbookViewId="0">
      <selection activeCell="G39" sqref="G39"/>
    </sheetView>
  </sheetViews>
  <sheetFormatPr defaultRowHeight="14.45"/>
  <cols>
    <col min="11" max="11" width="14.140625" bestFit="1" customWidth="1"/>
    <col min="18" max="18" width="18.42578125" bestFit="1" customWidth="1"/>
  </cols>
  <sheetData>
    <row r="1" spans="1:23">
      <c r="A1" s="8" t="s">
        <v>0</v>
      </c>
      <c r="K1" s="8" t="s">
        <v>0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R1" s="8" t="s">
        <v>0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</row>
    <row r="2" spans="1:23">
      <c r="A2" s="1" t="s">
        <v>71</v>
      </c>
      <c r="K2" s="31" t="s">
        <v>48</v>
      </c>
      <c r="L2" s="16">
        <f>B4*10^3</f>
        <v>103.28760574399321</v>
      </c>
      <c r="M2" s="16">
        <f>(C4+D4)*10^3</f>
        <v>533.89799690133327</v>
      </c>
      <c r="N2" s="16">
        <f>(E4+F4)*10^3</f>
        <v>808.18710127362272</v>
      </c>
      <c r="O2" s="16">
        <f>G4*10^3</f>
        <v>1015.7509944799245</v>
      </c>
      <c r="P2" s="16">
        <f>H4*10^3</f>
        <v>1261.3236892241514</v>
      </c>
      <c r="Q2" s="16"/>
      <c r="R2" s="31" t="s">
        <v>48</v>
      </c>
      <c r="S2" s="16">
        <f>L2</f>
        <v>103.28760574399321</v>
      </c>
      <c r="T2" s="16">
        <f>M2/(1+0.06)^10</f>
        <v>298.12585287514827</v>
      </c>
      <c r="U2" s="16">
        <f>N2/(1+0.06)^20</f>
        <v>251.99655838547807</v>
      </c>
      <c r="V2" s="16">
        <f>O2/(1+0.06)^30</f>
        <v>176.85253862150662</v>
      </c>
      <c r="W2" s="16">
        <f>P2/(1+0.06)^40</f>
        <v>122.62864847493522</v>
      </c>
    </row>
    <row r="3" spans="1:23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69</v>
      </c>
      <c r="H3" t="s">
        <v>70</v>
      </c>
      <c r="K3" s="31" t="s">
        <v>78</v>
      </c>
      <c r="L3" s="16">
        <f>(B5+B7)*10^3</f>
        <v>346.34113415915186</v>
      </c>
      <c r="M3" s="16">
        <f>(C5+D5+C7+D7)*10^3</f>
        <v>817.90470033212239</v>
      </c>
      <c r="N3" s="16">
        <f>(E5+F5+E7+F7)*10^3</f>
        <v>1029.8166038595618</v>
      </c>
      <c r="O3" s="16">
        <f>(G5+G7)*10^3</f>
        <v>1146.8261943982852</v>
      </c>
      <c r="P3" s="16">
        <f>(H5+H7)*10^3</f>
        <v>1263.9105261921188</v>
      </c>
      <c r="Q3" s="16"/>
      <c r="R3" s="31" t="s">
        <v>78</v>
      </c>
      <c r="S3" s="16">
        <f>L3</f>
        <v>346.34113415915186</v>
      </c>
      <c r="T3" s="16">
        <f t="shared" ref="T3:T4" si="0">M3/(1+0.06)^10</f>
        <v>456.71371267978179</v>
      </c>
      <c r="U3" s="16">
        <f t="shared" ref="U3:U4" si="1">N3/(1+0.06)^20</f>
        <v>321.10168490918551</v>
      </c>
      <c r="V3" s="16">
        <f t="shared" ref="V3:V4" si="2">O3/(1+0.06)^30</f>
        <v>199.67405883842994</v>
      </c>
      <c r="W3" s="16">
        <f t="shared" ref="W3:W4" si="3">P3/(1+0.06)^40</f>
        <v>122.88014642420626</v>
      </c>
    </row>
    <row r="4" spans="1:23">
      <c r="A4" t="s">
        <v>79</v>
      </c>
      <c r="B4" s="29">
        <v>0.1032876057439932</v>
      </c>
      <c r="C4" s="29">
        <v>0.20296977331811111</v>
      </c>
      <c r="D4" s="29">
        <v>0.3309282235832221</v>
      </c>
      <c r="E4" s="29">
        <v>0.37585372962880764</v>
      </c>
      <c r="F4" s="29">
        <v>0.43233337164481506</v>
      </c>
      <c r="G4" s="29">
        <v>1.0157509944799246</v>
      </c>
      <c r="H4" s="29">
        <v>1.2613236892241515</v>
      </c>
      <c r="K4" s="31" t="s">
        <v>50</v>
      </c>
      <c r="L4" s="16">
        <f>B6*10^3</f>
        <v>231</v>
      </c>
      <c r="M4" s="16">
        <f>(C6+D6)*10^3</f>
        <v>378</v>
      </c>
      <c r="N4" s="16">
        <f>(E6+F6)*10^3</f>
        <v>456</v>
      </c>
      <c r="O4" s="16">
        <f>G6*10^3</f>
        <v>516</v>
      </c>
      <c r="P4" s="16">
        <f>H6*10^3</f>
        <v>613</v>
      </c>
      <c r="Q4" s="16"/>
      <c r="R4" s="31" t="s">
        <v>50</v>
      </c>
      <c r="S4" s="16">
        <f>L4</f>
        <v>231</v>
      </c>
      <c r="T4" s="16">
        <f t="shared" si="0"/>
        <v>211.07322567391455</v>
      </c>
      <c r="U4" s="16">
        <f t="shared" si="1"/>
        <v>142.18295546005444</v>
      </c>
      <c r="V4" s="16">
        <f t="shared" si="2"/>
        <v>89.84082754988728</v>
      </c>
      <c r="W4" s="16">
        <f t="shared" si="3"/>
        <v>59.597201065313932</v>
      </c>
    </row>
    <row r="5" spans="1:23">
      <c r="A5" t="s">
        <v>80</v>
      </c>
      <c r="B5" s="29">
        <v>0.21474965924342579</v>
      </c>
      <c r="C5" s="29">
        <v>0.21304385886528426</v>
      </c>
      <c r="D5" s="29">
        <v>0.27826406852546481</v>
      </c>
      <c r="E5" s="29">
        <v>0.24790916600888399</v>
      </c>
      <c r="F5" s="29">
        <v>0.43930038009141698</v>
      </c>
      <c r="G5" s="29">
        <v>0.8330509644494184</v>
      </c>
      <c r="H5" s="29">
        <v>0.95376506602395017</v>
      </c>
    </row>
    <row r="6" spans="1:23">
      <c r="A6" t="s">
        <v>81</v>
      </c>
      <c r="B6" s="29">
        <v>0.23100000000000001</v>
      </c>
      <c r="C6" s="29">
        <v>0.182</v>
      </c>
      <c r="D6" s="29">
        <v>0.19600000000000001</v>
      </c>
      <c r="E6" s="29">
        <v>0.222</v>
      </c>
      <c r="F6" s="29">
        <v>0.23400000000000001</v>
      </c>
      <c r="G6" s="29">
        <v>0.51600000000000001</v>
      </c>
      <c r="H6" s="29">
        <v>0.61299999999999999</v>
      </c>
    </row>
    <row r="7" spans="1:23">
      <c r="A7" t="s">
        <v>82</v>
      </c>
      <c r="B7" s="29">
        <v>0.13159147491572606</v>
      </c>
      <c r="C7" s="29">
        <v>0.14721024349044531</v>
      </c>
      <c r="D7" s="29">
        <v>0.1793865294509279</v>
      </c>
      <c r="E7" s="29">
        <v>0.17592898833604792</v>
      </c>
      <c r="F7" s="29">
        <v>0.16667806942321278</v>
      </c>
      <c r="G7" s="29">
        <v>0.31377522994886675</v>
      </c>
      <c r="H7" s="29">
        <v>0.31014546016816863</v>
      </c>
      <c r="K7" s="8" t="s">
        <v>27</v>
      </c>
      <c r="L7" t="s">
        <v>66</v>
      </c>
      <c r="M7" t="s">
        <v>67</v>
      </c>
      <c r="N7" t="s">
        <v>68</v>
      </c>
      <c r="O7" t="s">
        <v>69</v>
      </c>
      <c r="P7" t="s">
        <v>70</v>
      </c>
      <c r="R7" s="8" t="s">
        <v>27</v>
      </c>
      <c r="S7" t="s">
        <v>66</v>
      </c>
      <c r="T7" t="s">
        <v>67</v>
      </c>
      <c r="U7" t="s">
        <v>68</v>
      </c>
      <c r="V7" t="s">
        <v>69</v>
      </c>
      <c r="W7" t="s">
        <v>70</v>
      </c>
    </row>
    <row r="8" spans="1:23">
      <c r="B8" s="29"/>
      <c r="C8" s="29"/>
      <c r="D8" s="29"/>
      <c r="E8" s="29"/>
      <c r="F8" s="29"/>
      <c r="G8" s="29"/>
      <c r="H8" s="29"/>
      <c r="K8" s="31" t="s">
        <v>48</v>
      </c>
      <c r="L8" s="16">
        <f>B13*10^3</f>
        <v>145.47794281387303</v>
      </c>
      <c r="M8" s="16">
        <f>(C13+D13)*10^3</f>
        <v>778.3710171218861</v>
      </c>
      <c r="N8" s="16">
        <f>(E13+F13)*10^3</f>
        <v>1171.2363909923381</v>
      </c>
      <c r="O8" s="16">
        <f>G13*10^3</f>
        <v>1537.1031625383278</v>
      </c>
      <c r="P8" s="16">
        <f>H13*10^3</f>
        <v>1758.8837089367071</v>
      </c>
      <c r="Q8" s="16"/>
      <c r="R8" s="31" t="s">
        <v>48</v>
      </c>
      <c r="S8" s="16">
        <f>L8</f>
        <v>145.47794281387303</v>
      </c>
      <c r="T8" s="16">
        <f>M8/(1+0.06)^10</f>
        <v>434.638310462969</v>
      </c>
      <c r="U8" s="16">
        <f>N8/(1+0.06)^20</f>
        <v>365.19704301240898</v>
      </c>
      <c r="V8" s="16">
        <f>O8/(1+0.06)^30</f>
        <v>267.62523285269822</v>
      </c>
      <c r="W8" s="16">
        <f>P8/(1+0.06)^40</f>
        <v>171.00252210767707</v>
      </c>
    </row>
    <row r="9" spans="1:23">
      <c r="K9" s="31" t="s">
        <v>78</v>
      </c>
      <c r="L9" s="16">
        <f>(B14+B16)*10^3</f>
        <v>394.17590897485888</v>
      </c>
      <c r="M9" s="16">
        <f>(C14+D14+C16+D16)*10^3</f>
        <v>1033.1018897663878</v>
      </c>
      <c r="N9" s="16">
        <f>(E14+F14+E16+F16)*10^3</f>
        <v>1374.9813942062744</v>
      </c>
      <c r="O9" s="16">
        <f>(G14+G16)*10^3</f>
        <v>1431.6800255871024</v>
      </c>
      <c r="P9" s="16">
        <f>(H14+H16)*10^3</f>
        <v>1884.5092479347384</v>
      </c>
      <c r="Q9" s="16"/>
      <c r="R9" s="31" t="s">
        <v>78</v>
      </c>
      <c r="S9" s="16">
        <f>L9</f>
        <v>394.17590897485888</v>
      </c>
      <c r="T9" s="16">
        <f t="shared" ref="T9:T10" si="4">M9/(1+0.06)^10</f>
        <v>576.87869926668884</v>
      </c>
      <c r="U9" s="16">
        <f t="shared" ref="U9:U10" si="5">N9/(1+0.06)^20</f>
        <v>428.7256980939348</v>
      </c>
      <c r="V9" s="16">
        <f t="shared" ref="V9:V10" si="6">O9/(1+0.06)^30</f>
        <v>249.26999667711061</v>
      </c>
      <c r="W9" s="16">
        <f t="shared" ref="W9:W10" si="7">P9/(1+0.06)^40</f>
        <v>183.21611184112584</v>
      </c>
    </row>
    <row r="10" spans="1:23">
      <c r="A10" s="8" t="s">
        <v>27</v>
      </c>
      <c r="K10" s="31" t="s">
        <v>50</v>
      </c>
      <c r="L10" s="16">
        <f>B15*10^3</f>
        <v>231</v>
      </c>
      <c r="M10" s="16">
        <f>(C15+D15)*10^3</f>
        <v>385</v>
      </c>
      <c r="N10" s="16">
        <f>(E15+F15)*10^3</f>
        <v>522</v>
      </c>
      <c r="O10" s="16">
        <f>G15*10^3</f>
        <v>521</v>
      </c>
      <c r="P10" s="16">
        <f>H15*10^3</f>
        <v>677</v>
      </c>
      <c r="Q10" s="16"/>
      <c r="R10" s="31" t="s">
        <v>50</v>
      </c>
      <c r="S10" s="16">
        <f>L10</f>
        <v>231</v>
      </c>
      <c r="T10" s="16">
        <f t="shared" si="4"/>
        <v>214.98198911232038</v>
      </c>
      <c r="U10" s="16">
        <f t="shared" si="5"/>
        <v>162.76206743453599</v>
      </c>
      <c r="V10" s="16">
        <f t="shared" si="6"/>
        <v>90.711378204440464</v>
      </c>
      <c r="W10" s="16">
        <f t="shared" si="7"/>
        <v>65.819421078658294</v>
      </c>
    </row>
    <row r="11" spans="1:23">
      <c r="A11" s="1" t="s">
        <v>71</v>
      </c>
      <c r="B11" s="9"/>
      <c r="C11" s="9"/>
      <c r="D11" s="9"/>
      <c r="E11" s="9"/>
      <c r="F11" s="9"/>
      <c r="G11" s="9"/>
      <c r="H11" s="9"/>
    </row>
    <row r="12" spans="1:23">
      <c r="A12" t="s">
        <v>72</v>
      </c>
      <c r="B12" s="9" t="s">
        <v>73</v>
      </c>
      <c r="C12" s="9" t="s">
        <v>74</v>
      </c>
      <c r="D12" s="9" t="s">
        <v>75</v>
      </c>
      <c r="E12" s="9" t="s">
        <v>76</v>
      </c>
      <c r="F12" s="9" t="s">
        <v>77</v>
      </c>
      <c r="G12" s="9" t="s">
        <v>69</v>
      </c>
      <c r="H12" s="9" t="s">
        <v>70</v>
      </c>
    </row>
    <row r="13" spans="1:23">
      <c r="A13" t="s">
        <v>83</v>
      </c>
      <c r="B13" s="30">
        <v>0.14547794281387302</v>
      </c>
      <c r="C13" s="30">
        <v>0.28073030511584274</v>
      </c>
      <c r="D13" s="30">
        <v>0.49764071200604332</v>
      </c>
      <c r="E13" s="30">
        <v>0.56012081131853697</v>
      </c>
      <c r="F13" s="30">
        <v>0.61111557967380103</v>
      </c>
      <c r="G13" s="30">
        <v>1.5371031625383278</v>
      </c>
      <c r="H13" s="30">
        <v>1.7588837089367071</v>
      </c>
      <c r="K13" s="8" t="s">
        <v>17</v>
      </c>
      <c r="L13" t="s">
        <v>84</v>
      </c>
      <c r="M13" t="s">
        <v>67</v>
      </c>
      <c r="N13" t="s">
        <v>68</v>
      </c>
      <c r="O13" t="s">
        <v>69</v>
      </c>
      <c r="P13" t="s">
        <v>70</v>
      </c>
    </row>
    <row r="14" spans="1:23">
      <c r="A14" t="s">
        <v>85</v>
      </c>
      <c r="B14" s="30">
        <v>0.26258443405913284</v>
      </c>
      <c r="C14" s="30">
        <v>0.28386895308700077</v>
      </c>
      <c r="D14" s="30">
        <v>0.40270432713235504</v>
      </c>
      <c r="E14" s="30">
        <v>0.47372145479306116</v>
      </c>
      <c r="F14" s="30">
        <v>0.49743569892747763</v>
      </c>
      <c r="G14" s="30">
        <v>1.0394609881510188</v>
      </c>
      <c r="H14" s="30">
        <v>1.4968274227245275</v>
      </c>
      <c r="K14" s="31" t="s">
        <v>48</v>
      </c>
      <c r="L14" s="16">
        <f>B21</f>
        <v>876.81951773507933</v>
      </c>
      <c r="M14" s="16">
        <f>B23</f>
        <v>577.50314353273802</v>
      </c>
      <c r="N14" s="16">
        <f>B25</f>
        <v>326.58263869702455</v>
      </c>
      <c r="O14" s="16">
        <f>B27</f>
        <v>260.21828134185819</v>
      </c>
      <c r="P14" s="16">
        <f>B29</f>
        <v>145.70851501271454</v>
      </c>
      <c r="Q14" s="16"/>
      <c r="R14" s="16"/>
      <c r="S14" s="16"/>
      <c r="T14" s="16"/>
    </row>
    <row r="15" spans="1:23">
      <c r="A15" t="s">
        <v>86</v>
      </c>
      <c r="B15" s="30">
        <v>0.23100000000000001</v>
      </c>
      <c r="C15" s="30">
        <v>0.189</v>
      </c>
      <c r="D15" s="30">
        <v>0.19600000000000001</v>
      </c>
      <c r="E15" s="30">
        <v>0.23</v>
      </c>
      <c r="F15" s="30">
        <v>0.29199999999999998</v>
      </c>
      <c r="G15" s="30">
        <v>0.52100000000000002</v>
      </c>
      <c r="H15" s="30">
        <v>0.67700000000000005</v>
      </c>
      <c r="K15" s="31" t="s">
        <v>78</v>
      </c>
      <c r="L15" s="16">
        <f>B41</f>
        <v>349.43823769825951</v>
      </c>
      <c r="M15" s="16">
        <f>B42</f>
        <v>346.51983563794522</v>
      </c>
      <c r="N15" s="16">
        <f>B43</f>
        <v>233.67803934483933</v>
      </c>
      <c r="O15" s="16">
        <f>B44</f>
        <v>189.75826934028271</v>
      </c>
      <c r="P15" s="16">
        <f>B45</f>
        <v>118.94576911466093</v>
      </c>
      <c r="Q15" s="16"/>
      <c r="R15" s="16"/>
      <c r="S15" s="16"/>
      <c r="T15" s="16"/>
    </row>
    <row r="16" spans="1:23">
      <c r="A16" t="s">
        <v>87</v>
      </c>
      <c r="B16" s="30">
        <v>0.13159147491572606</v>
      </c>
      <c r="C16" s="30">
        <v>0.14721024349044531</v>
      </c>
      <c r="D16" s="30">
        <v>0.19931836605658654</v>
      </c>
      <c r="E16" s="30">
        <v>0.19547665370671991</v>
      </c>
      <c r="F16" s="30">
        <v>0.20834758677901596</v>
      </c>
      <c r="G16" s="30">
        <v>0.39221903743608344</v>
      </c>
      <c r="H16" s="30">
        <v>0.38768182521021077</v>
      </c>
      <c r="K16" s="31" t="s">
        <v>50</v>
      </c>
      <c r="L16" s="16">
        <f>B31</f>
        <v>32.035842447276927</v>
      </c>
      <c r="M16" s="16">
        <f>B33</f>
        <v>61.495106413636755</v>
      </c>
      <c r="N16" s="16">
        <f>B35</f>
        <v>73.548334936668113</v>
      </c>
      <c r="O16" s="16">
        <f>B37</f>
        <v>48.60684636685334</v>
      </c>
      <c r="P16" s="16">
        <f>B39</f>
        <v>26.277070960643108</v>
      </c>
      <c r="Q16" s="16"/>
      <c r="R16" s="16"/>
      <c r="S16" s="16"/>
      <c r="T16" s="16"/>
    </row>
    <row r="17" spans="1:20">
      <c r="B17" s="30"/>
      <c r="C17" s="30"/>
      <c r="D17" s="30"/>
      <c r="E17" s="30"/>
      <c r="F17" s="30"/>
      <c r="G17" s="30"/>
      <c r="H17" s="30"/>
    </row>
    <row r="18" spans="1:20">
      <c r="A18" s="8" t="s">
        <v>17</v>
      </c>
    </row>
    <row r="19" spans="1:20">
      <c r="A19" s="8" t="s">
        <v>28</v>
      </c>
      <c r="K19" s="8" t="s">
        <v>28</v>
      </c>
      <c r="L19" t="s">
        <v>84</v>
      </c>
      <c r="M19" t="s">
        <v>67</v>
      </c>
      <c r="N19" t="s">
        <v>68</v>
      </c>
      <c r="O19" t="s">
        <v>69</v>
      </c>
      <c r="P19" t="s">
        <v>70</v>
      </c>
    </row>
    <row r="20" spans="1:20">
      <c r="A20" s="1" t="s">
        <v>40</v>
      </c>
      <c r="B20" s="1" t="s">
        <v>42</v>
      </c>
      <c r="C20" s="1" t="s">
        <v>88</v>
      </c>
      <c r="D20" s="1" t="s">
        <v>89</v>
      </c>
      <c r="K20" s="31" t="s">
        <v>48</v>
      </c>
      <c r="L20" s="16">
        <f>B22</f>
        <v>856.70619256589805</v>
      </c>
      <c r="M20" s="16">
        <f>B24</f>
        <v>538.5599763565275</v>
      </c>
      <c r="N20" s="16">
        <f>B26</f>
        <v>286.78222592617817</v>
      </c>
      <c r="O20" s="16">
        <f>B28</f>
        <v>243.26032412319182</v>
      </c>
      <c r="P20" s="16">
        <f>B30</f>
        <v>137.89636157319936</v>
      </c>
      <c r="Q20" s="16"/>
      <c r="R20" s="16"/>
      <c r="S20" s="16"/>
      <c r="T20" s="16"/>
    </row>
    <row r="21" spans="1:20">
      <c r="A21" t="s">
        <v>48</v>
      </c>
      <c r="B21">
        <v>876.81951773507933</v>
      </c>
      <c r="C21" t="s">
        <v>84</v>
      </c>
      <c r="D21" t="s">
        <v>90</v>
      </c>
      <c r="K21" s="31" t="s">
        <v>78</v>
      </c>
      <c r="L21" s="16">
        <f>B46</f>
        <v>411.14725249736358</v>
      </c>
      <c r="M21" s="16">
        <f>B47</f>
        <v>316.79034128833496</v>
      </c>
      <c r="N21" s="16">
        <f>B48</f>
        <v>296.31654776110378</v>
      </c>
      <c r="O21" s="16">
        <f>B49</f>
        <v>139.77964707790645</v>
      </c>
      <c r="P21" s="16">
        <f>B50</f>
        <v>123.44488268074218</v>
      </c>
      <c r="Q21" s="16"/>
      <c r="R21" s="16"/>
      <c r="S21" s="16"/>
      <c r="T21" s="16"/>
    </row>
    <row r="22" spans="1:20">
      <c r="A22" t="s">
        <v>48</v>
      </c>
      <c r="B22">
        <v>856.70619256589805</v>
      </c>
      <c r="C22" t="s">
        <v>84</v>
      </c>
      <c r="D22" t="s">
        <v>91</v>
      </c>
      <c r="K22" s="31" t="s">
        <v>50</v>
      </c>
      <c r="L22" s="16">
        <f>B32</f>
        <v>65.145062565114046</v>
      </c>
      <c r="M22" s="16">
        <f>B34</f>
        <v>165.88529175295048</v>
      </c>
      <c r="N22" s="16">
        <f>B36</f>
        <v>194.38622602745502</v>
      </c>
      <c r="O22" s="16">
        <f>B38</f>
        <v>93.875296691624413</v>
      </c>
      <c r="P22" s="16">
        <f>B40</f>
        <v>50.225377916687421</v>
      </c>
      <c r="Q22" s="16"/>
      <c r="R22" s="16"/>
      <c r="S22" s="16"/>
      <c r="T22" s="16"/>
    </row>
    <row r="23" spans="1:20">
      <c r="A23" t="s">
        <v>48</v>
      </c>
      <c r="B23">
        <v>577.50314353273802</v>
      </c>
      <c r="C23" t="s">
        <v>67</v>
      </c>
      <c r="D23" t="s">
        <v>90</v>
      </c>
    </row>
    <row r="24" spans="1:20">
      <c r="A24" t="s">
        <v>48</v>
      </c>
      <c r="B24">
        <v>538.5599763565275</v>
      </c>
      <c r="C24" t="s">
        <v>67</v>
      </c>
      <c r="D24" t="s">
        <v>91</v>
      </c>
    </row>
    <row r="25" spans="1:20">
      <c r="A25" t="s">
        <v>48</v>
      </c>
      <c r="B25">
        <v>326.58263869702455</v>
      </c>
      <c r="C25" t="s">
        <v>68</v>
      </c>
      <c r="D25" t="s">
        <v>90</v>
      </c>
    </row>
    <row r="26" spans="1:20">
      <c r="A26" t="s">
        <v>48</v>
      </c>
      <c r="B26">
        <v>286.78222592617817</v>
      </c>
      <c r="C26" t="s">
        <v>68</v>
      </c>
      <c r="D26" t="s">
        <v>91</v>
      </c>
    </row>
    <row r="27" spans="1:20">
      <c r="A27" t="s">
        <v>48</v>
      </c>
      <c r="B27">
        <v>260.21828134185819</v>
      </c>
      <c r="C27" t="s">
        <v>69</v>
      </c>
      <c r="D27" t="s">
        <v>90</v>
      </c>
    </row>
    <row r="28" spans="1:20">
      <c r="A28" t="s">
        <v>48</v>
      </c>
      <c r="B28">
        <v>243.26032412319182</v>
      </c>
      <c r="C28" t="s">
        <v>69</v>
      </c>
      <c r="D28" t="s">
        <v>91</v>
      </c>
    </row>
    <row r="29" spans="1:20">
      <c r="A29" t="s">
        <v>48</v>
      </c>
      <c r="B29">
        <v>145.70851501271454</v>
      </c>
      <c r="C29" t="s">
        <v>70</v>
      </c>
      <c r="D29" t="s">
        <v>90</v>
      </c>
    </row>
    <row r="30" spans="1:20">
      <c r="A30" t="s">
        <v>48</v>
      </c>
      <c r="B30">
        <v>137.89636157319936</v>
      </c>
      <c r="C30" t="s">
        <v>70</v>
      </c>
      <c r="D30" t="s">
        <v>91</v>
      </c>
    </row>
    <row r="31" spans="1:20">
      <c r="A31" t="s">
        <v>92</v>
      </c>
      <c r="B31">
        <v>32.035842447276927</v>
      </c>
      <c r="C31" t="s">
        <v>84</v>
      </c>
      <c r="D31" t="s">
        <v>90</v>
      </c>
    </row>
    <row r="32" spans="1:20">
      <c r="A32" t="s">
        <v>92</v>
      </c>
      <c r="B32">
        <v>65.145062565114046</v>
      </c>
      <c r="C32" t="s">
        <v>84</v>
      </c>
      <c r="D32" t="s">
        <v>91</v>
      </c>
    </row>
    <row r="33" spans="1:4">
      <c r="A33" t="s">
        <v>92</v>
      </c>
      <c r="B33">
        <v>61.495106413636755</v>
      </c>
      <c r="C33" t="s">
        <v>67</v>
      </c>
      <c r="D33" t="s">
        <v>90</v>
      </c>
    </row>
    <row r="34" spans="1:4">
      <c r="A34" t="s">
        <v>92</v>
      </c>
      <c r="B34">
        <v>165.88529175295048</v>
      </c>
      <c r="C34" t="s">
        <v>67</v>
      </c>
      <c r="D34" t="s">
        <v>91</v>
      </c>
    </row>
    <row r="35" spans="1:4">
      <c r="A35" t="s">
        <v>92</v>
      </c>
      <c r="B35">
        <v>73.548334936668113</v>
      </c>
      <c r="C35" t="s">
        <v>68</v>
      </c>
      <c r="D35" t="s">
        <v>90</v>
      </c>
    </row>
    <row r="36" spans="1:4">
      <c r="A36" t="s">
        <v>92</v>
      </c>
      <c r="B36">
        <v>194.38622602745502</v>
      </c>
      <c r="C36" t="s">
        <v>68</v>
      </c>
      <c r="D36" t="s">
        <v>91</v>
      </c>
    </row>
    <row r="37" spans="1:4">
      <c r="A37" t="s">
        <v>92</v>
      </c>
      <c r="B37">
        <v>48.60684636685334</v>
      </c>
      <c r="C37" t="s">
        <v>69</v>
      </c>
      <c r="D37" t="s">
        <v>90</v>
      </c>
    </row>
    <row r="38" spans="1:4">
      <c r="A38" t="s">
        <v>92</v>
      </c>
      <c r="B38">
        <v>93.875296691624413</v>
      </c>
      <c r="C38" t="s">
        <v>69</v>
      </c>
      <c r="D38" t="s">
        <v>91</v>
      </c>
    </row>
    <row r="39" spans="1:4">
      <c r="A39" t="s">
        <v>92</v>
      </c>
      <c r="B39">
        <v>26.277070960643108</v>
      </c>
      <c r="C39" t="s">
        <v>70</v>
      </c>
      <c r="D39" t="s">
        <v>90</v>
      </c>
    </row>
    <row r="40" spans="1:4">
      <c r="A40" t="s">
        <v>92</v>
      </c>
      <c r="B40">
        <v>50.225377916687421</v>
      </c>
      <c r="C40" t="s">
        <v>70</v>
      </c>
      <c r="D40" t="s">
        <v>91</v>
      </c>
    </row>
    <row r="41" spans="1:4">
      <c r="A41" t="s">
        <v>93</v>
      </c>
      <c r="B41">
        <v>349.43823769825951</v>
      </c>
      <c r="C41" t="s">
        <v>84</v>
      </c>
      <c r="D41" t="s">
        <v>90</v>
      </c>
    </row>
    <row r="42" spans="1:4">
      <c r="A42" t="s">
        <v>93</v>
      </c>
      <c r="B42">
        <v>346.51983563794522</v>
      </c>
      <c r="C42" t="s">
        <v>67</v>
      </c>
      <c r="D42" t="s">
        <v>90</v>
      </c>
    </row>
    <row r="43" spans="1:4">
      <c r="A43" t="s">
        <v>93</v>
      </c>
      <c r="B43">
        <v>233.67803934483933</v>
      </c>
      <c r="C43" t="s">
        <v>68</v>
      </c>
      <c r="D43" t="s">
        <v>90</v>
      </c>
    </row>
    <row r="44" spans="1:4">
      <c r="A44" t="s">
        <v>93</v>
      </c>
      <c r="B44">
        <v>189.75826934028271</v>
      </c>
      <c r="C44" t="s">
        <v>69</v>
      </c>
      <c r="D44" t="s">
        <v>90</v>
      </c>
    </row>
    <row r="45" spans="1:4">
      <c r="A45" t="s">
        <v>93</v>
      </c>
      <c r="B45">
        <v>118.94576911466093</v>
      </c>
      <c r="C45" t="s">
        <v>70</v>
      </c>
      <c r="D45" t="s">
        <v>90</v>
      </c>
    </row>
    <row r="46" spans="1:4">
      <c r="A46" t="s">
        <v>93</v>
      </c>
      <c r="B46">
        <v>411.14725249736358</v>
      </c>
      <c r="C46" t="s">
        <v>84</v>
      </c>
      <c r="D46" t="s">
        <v>91</v>
      </c>
    </row>
    <row r="47" spans="1:4">
      <c r="A47" t="s">
        <v>93</v>
      </c>
      <c r="B47">
        <v>316.79034128833496</v>
      </c>
      <c r="C47" t="s">
        <v>67</v>
      </c>
      <c r="D47" t="s">
        <v>91</v>
      </c>
    </row>
    <row r="48" spans="1:4">
      <c r="A48" t="s">
        <v>93</v>
      </c>
      <c r="B48">
        <v>296.31654776110378</v>
      </c>
      <c r="C48" t="s">
        <v>68</v>
      </c>
      <c r="D48" t="s">
        <v>91</v>
      </c>
    </row>
    <row r="49" spans="1:4">
      <c r="A49" t="s">
        <v>93</v>
      </c>
      <c r="B49">
        <v>139.77964707790645</v>
      </c>
      <c r="C49" t="s">
        <v>69</v>
      </c>
      <c r="D49" t="s">
        <v>91</v>
      </c>
    </row>
    <row r="50" spans="1:4">
      <c r="A50" t="s">
        <v>93</v>
      </c>
      <c r="B50">
        <v>123.44488268074218</v>
      </c>
      <c r="C50" t="s">
        <v>70</v>
      </c>
      <c r="D50" t="s">
        <v>91</v>
      </c>
    </row>
  </sheetData>
  <pageMargins left="0.7" right="0.7" top="0.75" bottom="0.75" header="0.3" footer="0.3"/>
  <ignoredErrors>
    <ignoredError sqref="L3:P3 L9:P9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49d088-eb8c-44ef-8763-aa7a721fda9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499ED3C239446A5F13472B372EA6B" ma:contentTypeVersion="12" ma:contentTypeDescription="Create a new document." ma:contentTypeScope="" ma:versionID="f77c32b8ffe58913e6ef1309580bba62">
  <xsd:schema xmlns:xsd="http://www.w3.org/2001/XMLSchema" xmlns:xs="http://www.w3.org/2001/XMLSchema" xmlns:p="http://schemas.microsoft.com/office/2006/metadata/properties" xmlns:ns2="1749d088-eb8c-44ef-8763-aa7a721fda93" xmlns:ns3="2bc455b3-dbe8-4f42-8b1b-eb51b92e635e" targetNamespace="http://schemas.microsoft.com/office/2006/metadata/properties" ma:root="true" ma:fieldsID="117e029fa01f248a182bca26f062aaed" ns2:_="" ns3:_="">
    <xsd:import namespace="1749d088-eb8c-44ef-8763-aa7a721fda93"/>
    <xsd:import namespace="2bc455b3-dbe8-4f42-8b1b-eb51b92e63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d088-eb8c-44ef-8763-aa7a721fd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455b3-dbe8-4f42-8b1b-eb51b92e63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F4537-4A1D-4E12-8A12-DB830063399C}"/>
</file>

<file path=customXml/itemProps2.xml><?xml version="1.0" encoding="utf-8"?>
<ds:datastoreItem xmlns:ds="http://schemas.openxmlformats.org/officeDocument/2006/customXml" ds:itemID="{5F8C229B-2FFF-4D8F-8826-A7B5EBB36718}"/>
</file>

<file path=customXml/itemProps3.xml><?xml version="1.0" encoding="utf-8"?>
<ds:datastoreItem xmlns:ds="http://schemas.openxmlformats.org/officeDocument/2006/customXml" ds:itemID="{9DD63218-4E3F-4FFF-903B-84A6D361C9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WBG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Camilla Knudsen</dc:creator>
  <cp:keywords/>
  <dc:description/>
  <cp:lastModifiedBy/>
  <cp:revision/>
  <dcterms:created xsi:type="dcterms:W3CDTF">2024-12-15T17:21:40Z</dcterms:created>
  <dcterms:modified xsi:type="dcterms:W3CDTF">2024-12-17T16:53:15Z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0x01010036B499ED3C239446A5F13472B372EA6B</vt:lpwstr>
  </property>
</Properties>
</file>