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OneDrive\Desktop\"/>
    </mc:Choice>
  </mc:AlternateContent>
  <xr:revisionPtr revIDLastSave="0" documentId="13_ncr:1_{C6027EFF-5E01-45C4-84CE-10B1FA27540C}" xr6:coauthVersionLast="47" xr6:coauthVersionMax="47" xr10:uidLastSave="{00000000-0000-0000-0000-000000000000}"/>
  <bookViews>
    <workbookView xWindow="-108" yWindow="-108" windowWidth="23256" windowHeight="12456" activeTab="3" xr2:uid="{00000000-000D-0000-FFFF-FFFF00000000}"/>
  </bookViews>
  <sheets>
    <sheet name="Actuals" sheetId="4" r:id="rId1"/>
    <sheet name="Budget" sheetId="5" r:id="rId2"/>
    <sheet name="Pivot Tables" sheetId="3" r:id="rId3"/>
    <sheet name="Dashboard" sheetId="2" r:id="rId4"/>
  </sheets>
  <definedNames>
    <definedName name="Slicer_Month">#N/A</definedName>
    <definedName name="Slicer_Month1">#N/A</definedName>
  </definedNames>
  <calcPr calcId="191029"/>
  <pivotCaches>
    <pivotCache cacheId="18" r:id="rId5"/>
    <pivotCache cacheId="2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6ea1KxObxrS2o0gDbuwatD8xJNg=="/>
    </ext>
  </extLst>
</workbook>
</file>

<file path=xl/calcChain.xml><?xml version="1.0" encoding="utf-8"?>
<calcChain xmlns="http://schemas.openxmlformats.org/spreadsheetml/2006/main">
  <c r="A114" i="3" l="1"/>
  <c r="A113" i="3"/>
  <c r="A94" i="3"/>
  <c r="A95" i="3"/>
  <c r="A96" i="3"/>
  <c r="A97" i="3"/>
  <c r="A98" i="3"/>
  <c r="A93" i="3"/>
  <c r="B132" i="3"/>
  <c r="B131" i="3"/>
  <c r="B114" i="3"/>
  <c r="B113" i="3"/>
  <c r="B98" i="3"/>
  <c r="B97" i="3"/>
  <c r="B96" i="3"/>
  <c r="B95" i="3"/>
  <c r="B94" i="3"/>
  <c r="B93" i="3"/>
  <c r="C5" i="2"/>
  <c r="B120" i="3" l="1"/>
  <c r="B121" i="3"/>
  <c r="B117" i="3"/>
  <c r="B118" i="3" s="1"/>
  <c r="E82" i="5"/>
  <c r="E81" i="5"/>
  <c r="E80" i="5"/>
  <c r="E79" i="5"/>
  <c r="E78" i="5"/>
  <c r="E77" i="5"/>
  <c r="E104" i="5"/>
  <c r="E103" i="5"/>
  <c r="E102" i="5"/>
  <c r="E101" i="5"/>
  <c r="E100" i="5"/>
  <c r="E99" i="5"/>
  <c r="E98" i="5"/>
  <c r="E97" i="5"/>
  <c r="E96" i="5"/>
  <c r="E95" i="5"/>
  <c r="E94" i="5"/>
  <c r="E93" i="5"/>
  <c r="E92" i="5"/>
  <c r="E91" i="5"/>
  <c r="E90" i="5"/>
  <c r="E89" i="5"/>
  <c r="E88" i="5"/>
  <c r="E87" i="5"/>
  <c r="E86" i="5"/>
  <c r="E85" i="5"/>
  <c r="E84" i="5"/>
  <c r="E83"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6" i="5"/>
  <c r="E47" i="5"/>
  <c r="E45" i="5"/>
  <c r="E44" i="5"/>
  <c r="E43" i="5"/>
  <c r="E42" i="5"/>
  <c r="E41" i="5"/>
  <c r="E40" i="5"/>
  <c r="E39" i="5"/>
  <c r="E38" i="5"/>
  <c r="E37" i="5"/>
  <c r="E36" i="5"/>
  <c r="E35" i="5"/>
  <c r="E34" i="5"/>
  <c r="E33" i="5"/>
  <c r="E32" i="5"/>
  <c r="E31" i="5"/>
  <c r="E30" i="5"/>
  <c r="E29" i="5"/>
  <c r="E28" i="5"/>
  <c r="E27" i="5"/>
  <c r="E26" i="5"/>
  <c r="E25" i="5"/>
  <c r="E24" i="5"/>
  <c r="E105" i="5"/>
  <c r="E106" i="5"/>
  <c r="E107" i="5"/>
  <c r="E108" i="5"/>
  <c r="E109" i="5"/>
  <c r="E112" i="5"/>
  <c r="E111" i="5"/>
  <c r="E110" i="5"/>
  <c r="E23" i="5"/>
  <c r="E22" i="5"/>
  <c r="E21" i="5"/>
  <c r="E20" i="5"/>
  <c r="E19" i="5"/>
  <c r="E18" i="5"/>
  <c r="E17" i="5"/>
  <c r="E16" i="5"/>
  <c r="E15" i="5"/>
  <c r="E14" i="5"/>
  <c r="E13" i="5"/>
  <c r="E12" i="5"/>
  <c r="E11" i="5"/>
  <c r="E10" i="5"/>
  <c r="E9" i="5"/>
  <c r="E8" i="5"/>
  <c r="E7" i="5"/>
  <c r="E6" i="5"/>
  <c r="E5" i="5"/>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M5" i="2"/>
  <c r="K5" i="2"/>
  <c r="I5" i="2"/>
  <c r="G5" i="2"/>
  <c r="E5" i="2"/>
</calcChain>
</file>

<file path=xl/sharedStrings.xml><?xml version="1.0" encoding="utf-8"?>
<sst xmlns="http://schemas.openxmlformats.org/spreadsheetml/2006/main" count="553" uniqueCount="73">
  <si>
    <t>Personal Finance Dashboard</t>
  </si>
  <si>
    <t>Rent</t>
  </si>
  <si>
    <t>Transport</t>
  </si>
  <si>
    <t>Grocery</t>
  </si>
  <si>
    <t>Utilities</t>
  </si>
  <si>
    <t>Leisure</t>
  </si>
  <si>
    <t>Other</t>
  </si>
  <si>
    <t>Starting Cash Balance</t>
  </si>
  <si>
    <t>Actual Income &amp; Expenses 2022</t>
  </si>
  <si>
    <t>Date</t>
  </si>
  <si>
    <t>Month</t>
  </si>
  <si>
    <t>Category</t>
  </si>
  <si>
    <t>Description</t>
  </si>
  <si>
    <t>Income / Expense</t>
  </si>
  <si>
    <t>Amount</t>
  </si>
  <si>
    <t>Income/Expense</t>
  </si>
  <si>
    <t>Apartment split with friend</t>
  </si>
  <si>
    <t>Expense</t>
  </si>
  <si>
    <t>Higher month than usual</t>
  </si>
  <si>
    <t>Metro card</t>
  </si>
  <si>
    <t>Groceries</t>
  </si>
  <si>
    <t>Walmart shopping</t>
  </si>
  <si>
    <t>Hotel in NYC</t>
  </si>
  <si>
    <t>Dinner with friends (invited my partner)</t>
  </si>
  <si>
    <t>Drake concert</t>
  </si>
  <si>
    <t>Bonus</t>
  </si>
  <si>
    <t>Income</t>
  </si>
  <si>
    <t>Bought new clothes</t>
  </si>
  <si>
    <t>Base Salary</t>
  </si>
  <si>
    <t>Commissions from each sale</t>
  </si>
  <si>
    <t>Side Hustle</t>
  </si>
  <si>
    <t>9-5 job</t>
  </si>
  <si>
    <t>Startup idea $</t>
  </si>
  <si>
    <t>Average month</t>
  </si>
  <si>
    <t>Drinks out</t>
  </si>
  <si>
    <t>Date night</t>
  </si>
  <si>
    <t>Tennis x2</t>
  </si>
  <si>
    <t>Snacks</t>
  </si>
  <si>
    <t>Lunch out x4</t>
  </si>
  <si>
    <t>Dinner with friends x2</t>
  </si>
  <si>
    <t>Exercise</t>
  </si>
  <si>
    <t>Travel back home</t>
  </si>
  <si>
    <t>Disco &amp; drinks</t>
  </si>
  <si>
    <t>NBA game</t>
  </si>
  <si>
    <t>Lemonade</t>
  </si>
  <si>
    <t>Budget Income &amp; Expenses 2022</t>
  </si>
  <si>
    <t>Budget</t>
  </si>
  <si>
    <t>January</t>
  </si>
  <si>
    <t>February</t>
  </si>
  <si>
    <t>March</t>
  </si>
  <si>
    <t>April</t>
  </si>
  <si>
    <t>May</t>
  </si>
  <si>
    <t>June</t>
  </si>
  <si>
    <t>July</t>
  </si>
  <si>
    <t>August</t>
  </si>
  <si>
    <t>September</t>
  </si>
  <si>
    <t>October</t>
  </si>
  <si>
    <t>November</t>
  </si>
  <si>
    <t>December</t>
  </si>
  <si>
    <t>Column Labels</t>
  </si>
  <si>
    <t>Grand Total</t>
  </si>
  <si>
    <t>Sum of Amount</t>
  </si>
  <si>
    <t>Row Labels</t>
  </si>
  <si>
    <t>Sum of Budget</t>
  </si>
  <si>
    <t>Total Budget</t>
  </si>
  <si>
    <t xml:space="preserve">Total budget </t>
  </si>
  <si>
    <t>Charts</t>
  </si>
  <si>
    <t>Ending Cash Balance</t>
  </si>
  <si>
    <t>Change in Cash</t>
  </si>
  <si>
    <t>Actual Expense</t>
  </si>
  <si>
    <t>Actual Income</t>
  </si>
  <si>
    <t>Planned Expense</t>
  </si>
  <si>
    <t>Planned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</si>
</sst>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_);\(&quot;$&quot;#,##0\)"/>
    <numFmt numFmtId="7" formatCode="&quot;$&quot;#,##0.00_);\(&quot;$&quot;#,##0.00\)"/>
    <numFmt numFmtId="164" formatCode="&quot;$&quot;#,##0"/>
    <numFmt numFmtId="165" formatCode="&quot;$&quot;#,##0.00"/>
  </numFmts>
  <fonts count="15" x14ac:knownFonts="1">
    <font>
      <sz val="12"/>
      <color theme="1"/>
      <name val="Calibri"/>
      <scheme val="minor"/>
    </font>
    <font>
      <sz val="12"/>
      <color theme="1"/>
      <name val="Calibri"/>
    </font>
    <font>
      <b/>
      <sz val="11"/>
      <color theme="1"/>
      <name val="Calibri"/>
    </font>
    <font>
      <sz val="12"/>
      <color theme="1"/>
      <name val="Calibri"/>
      <scheme val="minor"/>
    </font>
    <font>
      <b/>
      <sz val="28"/>
      <color theme="0"/>
      <name val="Calibri"/>
    </font>
    <font>
      <sz val="12"/>
      <name val="Calibri"/>
    </font>
    <font>
      <b/>
      <sz val="24"/>
      <color theme="0"/>
      <name val="Calibri"/>
    </font>
    <font>
      <b/>
      <sz val="11"/>
      <color theme="0"/>
      <name val="Calibri"/>
    </font>
    <font>
      <b/>
      <sz val="16"/>
      <color rgb="FF293D68"/>
      <name val="Calibri"/>
    </font>
    <font>
      <sz val="11"/>
      <color rgb="FF0000FF"/>
      <name val="Calibri"/>
    </font>
    <font>
      <b/>
      <sz val="12"/>
      <color theme="0"/>
      <name val="Calibri"/>
    </font>
    <font>
      <b/>
      <sz val="11"/>
      <color theme="0"/>
      <name val="Calibri"/>
      <family val="2"/>
    </font>
    <font>
      <b/>
      <sz val="12"/>
      <color theme="1"/>
      <name val="Calibri"/>
      <family val="2"/>
      <scheme val="minor"/>
    </font>
    <font>
      <b/>
      <sz val="12"/>
      <name val="Calibri"/>
      <family val="2"/>
      <scheme val="minor"/>
    </font>
    <font>
      <sz val="12"/>
      <color theme="1"/>
      <name val="Calibri"/>
      <family val="2"/>
      <scheme val="minor"/>
    </font>
  </fonts>
  <fills count="5">
    <fill>
      <patternFill patternType="none"/>
    </fill>
    <fill>
      <patternFill patternType="gray125"/>
    </fill>
    <fill>
      <patternFill patternType="solid">
        <fgColor rgb="FF293D68"/>
        <bgColor rgb="FF293D68"/>
      </patternFill>
    </fill>
    <fill>
      <patternFill patternType="solid">
        <fgColor rgb="FFB4C6E7"/>
        <bgColor rgb="FFB4C6E7"/>
      </patternFill>
    </fill>
    <fill>
      <patternFill patternType="solid">
        <fgColor theme="4"/>
        <bgColor indexed="64"/>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rgb="FF000000"/>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s>
  <cellStyleXfs count="1">
    <xf numFmtId="0" fontId="0" fillId="0" borderId="0"/>
  </cellStyleXfs>
  <cellXfs count="68">
    <xf numFmtId="0" fontId="0" fillId="0" borderId="0" xfId="0"/>
    <xf numFmtId="0" fontId="3" fillId="0" borderId="0" xfId="0" applyFont="1"/>
    <xf numFmtId="0" fontId="1" fillId="2" borderId="1" xfId="0" applyFont="1" applyFill="1" applyBorder="1"/>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0" fontId="1" fillId="2" borderId="1" xfId="0" applyFont="1" applyFill="1" applyBorder="1" applyAlignment="1">
      <alignment vertical="center"/>
    </xf>
    <xf numFmtId="0" fontId="8" fillId="0" borderId="8" xfId="0" applyFont="1" applyBorder="1"/>
    <xf numFmtId="0" fontId="7" fillId="2" borderId="1" xfId="0" applyFont="1" applyFill="1" applyBorder="1"/>
    <xf numFmtId="0" fontId="7" fillId="0" borderId="0" xfId="0" applyFont="1"/>
    <xf numFmtId="0" fontId="8" fillId="0" borderId="0" xfId="0" applyFont="1"/>
    <xf numFmtId="17" fontId="10" fillId="2" borderId="1" xfId="0" applyNumberFormat="1" applyFont="1" applyFill="1" applyBorder="1"/>
    <xf numFmtId="0" fontId="4" fillId="2" borderId="2" xfId="0" applyFont="1" applyFill="1" applyBorder="1" applyAlignment="1">
      <alignment horizontal="center" vertical="center"/>
    </xf>
    <xf numFmtId="0" fontId="5" fillId="0" borderId="3" xfId="0" applyFont="1" applyBorder="1"/>
    <xf numFmtId="0" fontId="5" fillId="0" borderId="4" xfId="0" applyFont="1" applyBorder="1"/>
    <xf numFmtId="0" fontId="2" fillId="0" borderId="5" xfId="0" applyFont="1" applyBorder="1" applyAlignment="1">
      <alignment horizontal="center"/>
    </xf>
    <xf numFmtId="0" fontId="5" fillId="0" borderId="5" xfId="0" applyFont="1" applyBorder="1"/>
    <xf numFmtId="164" fontId="7" fillId="2" borderId="6" xfId="0" applyNumberFormat="1" applyFont="1" applyFill="1" applyBorder="1" applyAlignment="1">
      <alignment horizontal="center" vertical="center"/>
    </xf>
    <xf numFmtId="0" fontId="5" fillId="0" borderId="7" xfId="0" applyFont="1" applyBorder="1"/>
    <xf numFmtId="0" fontId="3" fillId="0" borderId="0" xfId="0" applyFont="1" applyAlignment="1">
      <alignment horizontal="center" vertical="center"/>
    </xf>
    <xf numFmtId="165" fontId="9" fillId="0" borderId="0" xfId="0" applyNumberFormat="1" applyFont="1" applyAlignment="1">
      <alignment horizontal="center" vertical="center"/>
    </xf>
    <xf numFmtId="16" fontId="1" fillId="0" borderId="0" xfId="0" applyNumberFormat="1" applyFont="1" applyAlignment="1">
      <alignment horizontal="center" vertical="center"/>
    </xf>
    <xf numFmtId="7" fontId="9" fillId="0" borderId="0" xfId="0" applyNumberFormat="1" applyFont="1" applyAlignment="1">
      <alignment horizontal="center" vertical="center"/>
    </xf>
    <xf numFmtId="0" fontId="0" fillId="0" borderId="9" xfId="0" applyBorder="1"/>
    <xf numFmtId="0" fontId="0" fillId="0" borderId="10" xfId="0" applyBorder="1"/>
    <xf numFmtId="0" fontId="0" fillId="0" borderId="9" xfId="0" pivotButton="1" applyBorder="1"/>
    <xf numFmtId="0" fontId="0" fillId="0" borderId="13" xfId="0" applyBorder="1"/>
    <xf numFmtId="0" fontId="0" fillId="0" borderId="14" xfId="0" applyBorder="1"/>
    <xf numFmtId="0" fontId="0" fillId="0" borderId="9"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5" fontId="0" fillId="0" borderId="9" xfId="0" applyNumberFormat="1" applyBorder="1"/>
    <xf numFmtId="5" fontId="0" fillId="0" borderId="14" xfId="0" applyNumberFormat="1" applyBorder="1"/>
    <xf numFmtId="5" fontId="0" fillId="0" borderId="11" xfId="0" applyNumberFormat="1" applyBorder="1"/>
    <xf numFmtId="5" fontId="0" fillId="0" borderId="15" xfId="0" applyNumberFormat="1" applyBorder="1"/>
    <xf numFmtId="5" fontId="0" fillId="0" borderId="12" xfId="0" applyNumberFormat="1" applyBorder="1"/>
    <xf numFmtId="5" fontId="0" fillId="0" borderId="13" xfId="0" applyNumberFormat="1" applyBorder="1"/>
    <xf numFmtId="164" fontId="11" fillId="3" borderId="1" xfId="0" applyNumberFormat="1" applyFont="1" applyFill="1" applyBorder="1" applyAlignment="1">
      <alignment horizontal="center" vertical="center"/>
    </xf>
    <xf numFmtId="164" fontId="0" fillId="0" borderId="9" xfId="0" applyNumberFormat="1" applyBorder="1"/>
    <xf numFmtId="164" fontId="0" fillId="0" borderId="14" xfId="0" applyNumberFormat="1" applyBorder="1"/>
    <xf numFmtId="164" fontId="0" fillId="0" borderId="11" xfId="0" applyNumberFormat="1" applyBorder="1"/>
    <xf numFmtId="164" fontId="0" fillId="0" borderId="15" xfId="0" applyNumberFormat="1" applyBorder="1"/>
    <xf numFmtId="164" fontId="0" fillId="0" borderId="12" xfId="0" applyNumberFormat="1" applyBorder="1"/>
    <xf numFmtId="164" fontId="0" fillId="0" borderId="13" xfId="0" applyNumberFormat="1" applyBorder="1"/>
    <xf numFmtId="0" fontId="0" fillId="0" borderId="0" xfId="0" applyAlignment="1">
      <alignment horizontal="center" vertical="center"/>
    </xf>
    <xf numFmtId="0" fontId="0" fillId="0" borderId="9" xfId="0" pivotButton="1" applyBorder="1" applyAlignment="1">
      <alignment horizontal="center" vertical="center"/>
    </xf>
    <xf numFmtId="0" fontId="0" fillId="0" borderId="9" xfId="0" applyBorder="1" applyAlignment="1">
      <alignment horizontal="center" vertical="center"/>
    </xf>
    <xf numFmtId="5" fontId="0" fillId="0" borderId="9" xfId="0" applyNumberFormat="1" applyBorder="1" applyAlignment="1">
      <alignment horizontal="center" vertical="center"/>
    </xf>
    <xf numFmtId="5" fontId="0" fillId="0" borderId="12" xfId="0" applyNumberFormat="1" applyBorder="1" applyAlignment="1">
      <alignment horizontal="center" vertical="center"/>
    </xf>
    <xf numFmtId="164" fontId="0" fillId="0" borderId="9" xfId="0" applyNumberFormat="1" applyBorder="1" applyAlignment="1">
      <alignment horizontal="center" vertical="center"/>
    </xf>
    <xf numFmtId="164" fontId="0" fillId="0" borderId="12" xfId="0" applyNumberFormat="1"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5" fontId="0" fillId="0" borderId="14" xfId="0" applyNumberFormat="1" applyBorder="1" applyAlignment="1">
      <alignment horizontal="center" vertical="center"/>
    </xf>
    <xf numFmtId="0" fontId="0" fillId="0" borderId="12" xfId="0" applyBorder="1" applyAlignment="1">
      <alignment horizontal="center" vertical="center"/>
    </xf>
    <xf numFmtId="5" fontId="0" fillId="0" borderId="13"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13" xfId="0" applyNumberFormat="1" applyBorder="1" applyAlignment="1">
      <alignment horizontal="center" vertical="center"/>
    </xf>
    <xf numFmtId="0" fontId="13" fillId="4" borderId="0" xfId="0" applyFont="1" applyFill="1" applyAlignment="1">
      <alignment vertical="center"/>
    </xf>
    <xf numFmtId="0" fontId="0" fillId="0" borderId="0" xfId="0" applyAlignment="1">
      <alignment horizontal="right"/>
    </xf>
    <xf numFmtId="0" fontId="14" fillId="0" borderId="0" xfId="0" applyFont="1" applyAlignment="1">
      <alignment horizontal="center" vertical="center"/>
    </xf>
    <xf numFmtId="0" fontId="0" fillId="0" borderId="13" xfId="0" pivotButton="1" applyBorder="1"/>
    <xf numFmtId="0" fontId="0" fillId="0" borderId="4" xfId="0" applyBorder="1" applyAlignment="1">
      <alignment horizontal="center" vertical="center"/>
    </xf>
    <xf numFmtId="164" fontId="0" fillId="0" borderId="4" xfId="0" applyNumberFormat="1" applyBorder="1" applyAlignment="1">
      <alignment horizontal="center" vertical="center"/>
    </xf>
    <xf numFmtId="164" fontId="0" fillId="0" borderId="4" xfId="0" applyNumberFormat="1" applyBorder="1" applyAlignment="1">
      <alignment horizontal="right"/>
    </xf>
    <xf numFmtId="0" fontId="12" fillId="0" borderId="4" xfId="0" applyFont="1" applyBorder="1" applyAlignment="1">
      <alignment horizontal="center" vertical="center"/>
    </xf>
    <xf numFmtId="0" fontId="14" fillId="0" borderId="0" xfId="0" applyFont="1"/>
    <xf numFmtId="0" fontId="0" fillId="0" borderId="4" xfId="0" applyFont="1" applyFill="1" applyBorder="1" applyAlignment="1">
      <alignment horizontal="left"/>
    </xf>
  </cellXfs>
  <cellStyles count="1">
    <cellStyle name="Normal" xfId="0" builtinId="0"/>
  </cellStyles>
  <dxfs count="172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auto="1"/>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auto="1"/>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auto="1"/>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auto="1"/>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auto="1"/>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auto="1"/>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auto="1"/>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auto="1"/>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auto="1"/>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Actuals-style" pivot="0" count="3" xr9:uid="{00000000-0011-0000-FFFF-FFFF00000000}">
      <tableStyleElement type="headerRow" dxfId="1728"/>
      <tableStyleElement type="firstRowStripe" dxfId="1727"/>
      <tableStyleElement type="secondRowStripe" dxfId="1726"/>
    </tableStyle>
    <tableStyle name="Actuals-style 2" pivot="0" count="3" xr9:uid="{00000000-0011-0000-FFFF-FFFF01000000}">
      <tableStyleElement type="headerRow" dxfId="1725"/>
      <tableStyleElement type="firstRowStripe" dxfId="1724"/>
      <tableStyleElement type="secondRowStripe" dxfId="1723"/>
    </tableStyle>
    <tableStyle name="Budget-style" pivot="0" count="3" xr9:uid="{00000000-0011-0000-FFFF-FFFF02000000}">
      <tableStyleElement type="headerRow" dxfId="1722"/>
      <tableStyleElement type="firstRowStripe" dxfId="1721"/>
      <tableStyleElement type="secondRowStripe" dxfId="17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4"/>
              <c:layout>
                <c:manualLayout>
                  <c:x val="0"/>
                  <c:y val="-1.28834937299505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25-4116-B581-D6BB8D7F18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Tables'!$A$93:$A$98</c:f>
              <c:strCache>
                <c:ptCount val="6"/>
                <c:pt idx="0">
                  <c:v>Groceries</c:v>
                </c:pt>
                <c:pt idx="1">
                  <c:v>Leisure</c:v>
                </c:pt>
                <c:pt idx="2">
                  <c:v>Other</c:v>
                </c:pt>
                <c:pt idx="3">
                  <c:v>Rent</c:v>
                </c:pt>
                <c:pt idx="4">
                  <c:v>Transport</c:v>
                </c:pt>
                <c:pt idx="5">
                  <c:v>Utilities</c:v>
                </c:pt>
              </c:strCache>
            </c:strRef>
          </c:cat>
          <c:val>
            <c:numRef>
              <c:f>'Pivot Tables'!$B$93:$B$98</c:f>
              <c:numCache>
                <c:formatCode>General</c:formatCode>
                <c:ptCount val="6"/>
                <c:pt idx="0">
                  <c:v>449</c:v>
                </c:pt>
                <c:pt idx="1">
                  <c:v>562</c:v>
                </c:pt>
                <c:pt idx="2">
                  <c:v>249</c:v>
                </c:pt>
                <c:pt idx="3">
                  <c:v>850</c:v>
                </c:pt>
                <c:pt idx="4">
                  <c:v>55</c:v>
                </c:pt>
                <c:pt idx="5">
                  <c:v>140</c:v>
                </c:pt>
              </c:numCache>
            </c:numRef>
          </c:val>
          <c:extLst>
            <c:ext xmlns:c16="http://schemas.microsoft.com/office/drawing/2014/chart" uri="{C3380CC4-5D6E-409C-BE32-E72D297353CC}">
              <c16:uniqueId val="{00000000-D925-4116-B581-D6BB8D7F1841}"/>
            </c:ext>
          </c:extLst>
        </c:ser>
        <c:dLbls>
          <c:dLblPos val="inEnd"/>
          <c:showLegendKey val="0"/>
          <c:showVal val="1"/>
          <c:showCatName val="0"/>
          <c:showSerName val="0"/>
          <c:showPercent val="0"/>
          <c:showBubbleSize val="0"/>
        </c:dLbls>
        <c:gapWidth val="99"/>
        <c:overlap val="-24"/>
        <c:axId val="1626219551"/>
        <c:axId val="1626220031"/>
      </c:barChart>
      <c:catAx>
        <c:axId val="1626219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6220031"/>
        <c:crosses val="autoZero"/>
        <c:auto val="1"/>
        <c:lblAlgn val="ctr"/>
        <c:lblOffset val="100"/>
        <c:noMultiLvlLbl val="0"/>
      </c:catAx>
      <c:valAx>
        <c:axId val="1626220031"/>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62621955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Cash</a:t>
            </a:r>
            <a:r>
              <a:rPr lang="en-US" baseline="0"/>
              <a:t> Balance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5">
                <a:lumMod val="75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Tables'!$A$116,'Pivot Tables'!$A$118)</c:f>
              <c:strCache>
                <c:ptCount val="2"/>
                <c:pt idx="0">
                  <c:v>Starting Cash Balance</c:v>
                </c:pt>
                <c:pt idx="1">
                  <c:v>Ending Cash Balance</c:v>
                </c:pt>
              </c:strCache>
            </c:strRef>
          </c:cat>
          <c:val>
            <c:numRef>
              <c:f>('Pivot Tables'!$B$116,'Pivot Tables'!$B$118)</c:f>
              <c:numCache>
                <c:formatCode>General</c:formatCode>
                <c:ptCount val="2"/>
                <c:pt idx="0">
                  <c:v>3000</c:v>
                </c:pt>
                <c:pt idx="1">
                  <c:v>4337</c:v>
                </c:pt>
              </c:numCache>
            </c:numRef>
          </c:val>
          <c:extLst>
            <c:ext xmlns:c16="http://schemas.microsoft.com/office/drawing/2014/chart" uri="{C3380CC4-5D6E-409C-BE32-E72D297353CC}">
              <c16:uniqueId val="{00000000-D987-458B-B8A6-90BEAAC8107A}"/>
            </c:ext>
          </c:extLst>
        </c:ser>
        <c:dLbls>
          <c:showLegendKey val="0"/>
          <c:showVal val="0"/>
          <c:showCatName val="0"/>
          <c:showSerName val="0"/>
          <c:showPercent val="0"/>
          <c:showBubbleSize val="0"/>
        </c:dLbls>
        <c:gapWidth val="315"/>
        <c:overlap val="-40"/>
        <c:axId val="1839354911"/>
        <c:axId val="1839339551"/>
      </c:barChart>
      <c:catAx>
        <c:axId val="18393549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9339551"/>
        <c:crosses val="autoZero"/>
        <c:auto val="1"/>
        <c:lblAlgn val="ctr"/>
        <c:lblOffset val="100"/>
        <c:noMultiLvlLbl val="0"/>
      </c:catAx>
      <c:valAx>
        <c:axId val="1839339551"/>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839354911"/>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5">
                <a:lumMod val="75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Tables'!$A$120,'Pivot Tables'!$A$131)</c:f>
              <c:strCache>
                <c:ptCount val="2"/>
                <c:pt idx="0">
                  <c:v>Actual Expense</c:v>
                </c:pt>
                <c:pt idx="1">
                  <c:v>Planned Expense</c:v>
                </c:pt>
              </c:strCache>
            </c:strRef>
          </c:cat>
          <c:val>
            <c:numRef>
              <c:f>('Pivot Tables'!$B$120,'Pivot Tables'!$B$131)</c:f>
              <c:numCache>
                <c:formatCode>General</c:formatCode>
                <c:ptCount val="2"/>
                <c:pt idx="0">
                  <c:v>2305</c:v>
                </c:pt>
                <c:pt idx="1">
                  <c:v>2375</c:v>
                </c:pt>
              </c:numCache>
            </c:numRef>
          </c:val>
          <c:extLst>
            <c:ext xmlns:c16="http://schemas.microsoft.com/office/drawing/2014/chart" uri="{C3380CC4-5D6E-409C-BE32-E72D297353CC}">
              <c16:uniqueId val="{00000000-6926-46ED-A4DB-A5C730096696}"/>
            </c:ext>
          </c:extLst>
        </c:ser>
        <c:dLbls>
          <c:showLegendKey val="0"/>
          <c:showVal val="0"/>
          <c:showCatName val="0"/>
          <c:showSerName val="0"/>
          <c:showPercent val="0"/>
          <c:showBubbleSize val="0"/>
        </c:dLbls>
        <c:gapWidth val="182"/>
        <c:overlap val="-50"/>
        <c:axId val="1626231551"/>
        <c:axId val="1626227231"/>
      </c:barChart>
      <c:catAx>
        <c:axId val="162623155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6227231"/>
        <c:crosses val="autoZero"/>
        <c:auto val="1"/>
        <c:lblAlgn val="ctr"/>
        <c:lblOffset val="100"/>
        <c:noMultiLvlLbl val="0"/>
      </c:catAx>
      <c:valAx>
        <c:axId val="1626227231"/>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crossAx val="1626231551"/>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5">
                <a:lumMod val="75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Tables'!$A$121,'Pivot Tables'!$A$132)</c:f>
              <c:strCache>
                <c:ptCount val="2"/>
                <c:pt idx="0">
                  <c:v>Actual Income</c:v>
                </c:pt>
                <c:pt idx="1">
                  <c:v>Planned Income</c:v>
                </c:pt>
              </c:strCache>
            </c:strRef>
          </c:cat>
          <c:val>
            <c:numRef>
              <c:f>('Pivot Tables'!$B$121,'Pivot Tables'!$B$132)</c:f>
              <c:numCache>
                <c:formatCode>General</c:formatCode>
                <c:ptCount val="2"/>
                <c:pt idx="0">
                  <c:v>3642</c:v>
                </c:pt>
                <c:pt idx="1">
                  <c:v>2800</c:v>
                </c:pt>
              </c:numCache>
            </c:numRef>
          </c:val>
          <c:extLst>
            <c:ext xmlns:c16="http://schemas.microsoft.com/office/drawing/2014/chart" uri="{C3380CC4-5D6E-409C-BE32-E72D297353CC}">
              <c16:uniqueId val="{00000000-CB6C-4C03-82FD-680F543751E8}"/>
            </c:ext>
          </c:extLst>
        </c:ser>
        <c:dLbls>
          <c:showLegendKey val="0"/>
          <c:showVal val="0"/>
          <c:showCatName val="0"/>
          <c:showSerName val="0"/>
          <c:showPercent val="0"/>
          <c:showBubbleSize val="0"/>
        </c:dLbls>
        <c:gapWidth val="182"/>
        <c:overlap val="-50"/>
        <c:axId val="1839352511"/>
        <c:axId val="1839351071"/>
      </c:barChart>
      <c:catAx>
        <c:axId val="183935251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9351071"/>
        <c:crosses val="autoZero"/>
        <c:auto val="1"/>
        <c:lblAlgn val="ctr"/>
        <c:lblOffset val="100"/>
        <c:noMultiLvlLbl val="0"/>
      </c:catAx>
      <c:valAx>
        <c:axId val="1839351071"/>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crossAx val="1839352511"/>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99061</xdr:rowOff>
    </xdr:from>
    <xdr:to>
      <xdr:col>3</xdr:col>
      <xdr:colOff>213360</xdr:colOff>
      <xdr:row>18</xdr:row>
      <xdr:rowOff>106681</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D27ED938-37D2-40EC-A5DB-95E5CBD94B8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26720" y="208788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167641</xdr:rowOff>
    </xdr:from>
    <xdr:to>
      <xdr:col>3</xdr:col>
      <xdr:colOff>213360</xdr:colOff>
      <xdr:row>28</xdr:row>
      <xdr:rowOff>91441</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B3899C3B-F4E2-4810-9A13-2338A660C03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26720" y="3939541"/>
              <a:ext cx="1828800" cy="1844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327660</xdr:colOff>
      <xdr:row>3</xdr:row>
      <xdr:rowOff>144780</xdr:rowOff>
    </xdr:from>
    <xdr:to>
      <xdr:col>1</xdr:col>
      <xdr:colOff>777240</xdr:colOff>
      <xdr:row>5</xdr:row>
      <xdr:rowOff>22860</xdr:rowOff>
    </xdr:to>
    <xdr:pic>
      <xdr:nvPicPr>
        <xdr:cNvPr id="5" name="Graphic 4" descr="House with solid fill">
          <a:extLst>
            <a:ext uri="{FF2B5EF4-FFF2-40B4-BE49-F238E27FC236}">
              <a16:creationId xmlns:a16="http://schemas.microsoft.com/office/drawing/2014/main" id="{10E49F83-BBA3-1BB7-BCD5-91967048EA4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54380" y="769620"/>
          <a:ext cx="449580" cy="449580"/>
        </a:xfrm>
        <a:prstGeom prst="rect">
          <a:avLst/>
        </a:prstGeom>
      </xdr:spPr>
    </xdr:pic>
    <xdr:clientData/>
  </xdr:twoCellAnchor>
  <xdr:twoCellAnchor editAs="oneCell">
    <xdr:from>
      <xdr:col>3</xdr:col>
      <xdr:colOff>236220</xdr:colOff>
      <xdr:row>3</xdr:row>
      <xdr:rowOff>152400</xdr:rowOff>
    </xdr:from>
    <xdr:to>
      <xdr:col>3</xdr:col>
      <xdr:colOff>746760</xdr:colOff>
      <xdr:row>5</xdr:row>
      <xdr:rowOff>91440</xdr:rowOff>
    </xdr:to>
    <xdr:pic>
      <xdr:nvPicPr>
        <xdr:cNvPr id="7" name="Graphic 6" descr="Car with solid fill">
          <a:extLst>
            <a:ext uri="{FF2B5EF4-FFF2-40B4-BE49-F238E27FC236}">
              <a16:creationId xmlns:a16="http://schemas.microsoft.com/office/drawing/2014/main" id="{708B1957-F81F-10AC-005E-4BC63D303CE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78380" y="777240"/>
          <a:ext cx="510540" cy="510540"/>
        </a:xfrm>
        <a:prstGeom prst="rect">
          <a:avLst/>
        </a:prstGeom>
      </xdr:spPr>
    </xdr:pic>
    <xdr:clientData/>
  </xdr:twoCellAnchor>
  <xdr:twoCellAnchor editAs="oneCell">
    <xdr:from>
      <xdr:col>5</xdr:col>
      <xdr:colOff>304800</xdr:colOff>
      <xdr:row>3</xdr:row>
      <xdr:rowOff>160020</xdr:rowOff>
    </xdr:from>
    <xdr:to>
      <xdr:col>5</xdr:col>
      <xdr:colOff>746760</xdr:colOff>
      <xdr:row>5</xdr:row>
      <xdr:rowOff>30480</xdr:rowOff>
    </xdr:to>
    <xdr:pic>
      <xdr:nvPicPr>
        <xdr:cNvPr id="9" name="Graphic 8" descr="Shopping cart with solid fill">
          <a:extLst>
            <a:ext uri="{FF2B5EF4-FFF2-40B4-BE49-F238E27FC236}">
              <a16:creationId xmlns:a16="http://schemas.microsoft.com/office/drawing/2014/main" id="{97837FB1-102D-CD01-EED1-82B4DD49240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962400" y="784860"/>
          <a:ext cx="441960" cy="441960"/>
        </a:xfrm>
        <a:prstGeom prst="rect">
          <a:avLst/>
        </a:prstGeom>
      </xdr:spPr>
    </xdr:pic>
    <xdr:clientData/>
  </xdr:twoCellAnchor>
  <xdr:twoCellAnchor editAs="oneCell">
    <xdr:from>
      <xdr:col>7</xdr:col>
      <xdr:colOff>350520</xdr:colOff>
      <xdr:row>3</xdr:row>
      <xdr:rowOff>198120</xdr:rowOff>
    </xdr:from>
    <xdr:to>
      <xdr:col>7</xdr:col>
      <xdr:colOff>762000</xdr:colOff>
      <xdr:row>5</xdr:row>
      <xdr:rowOff>38100</xdr:rowOff>
    </xdr:to>
    <xdr:pic>
      <xdr:nvPicPr>
        <xdr:cNvPr id="11" name="Graphic 10" descr="Lightbulb with solid fill">
          <a:extLst>
            <a:ext uri="{FF2B5EF4-FFF2-40B4-BE49-F238E27FC236}">
              <a16:creationId xmlns:a16="http://schemas.microsoft.com/office/drawing/2014/main" id="{3C0DEC69-E53B-F836-D317-05D4DD010DA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23560" y="822960"/>
          <a:ext cx="411480" cy="411480"/>
        </a:xfrm>
        <a:prstGeom prst="rect">
          <a:avLst/>
        </a:prstGeom>
      </xdr:spPr>
    </xdr:pic>
    <xdr:clientData/>
  </xdr:twoCellAnchor>
  <xdr:twoCellAnchor editAs="oneCell">
    <xdr:from>
      <xdr:col>9</xdr:col>
      <xdr:colOff>304800</xdr:colOff>
      <xdr:row>3</xdr:row>
      <xdr:rowOff>198120</xdr:rowOff>
    </xdr:from>
    <xdr:to>
      <xdr:col>9</xdr:col>
      <xdr:colOff>708660</xdr:colOff>
      <xdr:row>5</xdr:row>
      <xdr:rowOff>30480</xdr:rowOff>
    </xdr:to>
    <xdr:pic>
      <xdr:nvPicPr>
        <xdr:cNvPr id="13" name="Graphic 12" descr="Clapper board with solid fill">
          <a:extLst>
            <a:ext uri="{FF2B5EF4-FFF2-40B4-BE49-F238E27FC236}">
              <a16:creationId xmlns:a16="http://schemas.microsoft.com/office/drawing/2014/main" id="{B5B3FB95-D9AD-6D75-28C6-54B1E7DB45C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193280" y="822960"/>
          <a:ext cx="403860" cy="403860"/>
        </a:xfrm>
        <a:prstGeom prst="rect">
          <a:avLst/>
        </a:prstGeom>
      </xdr:spPr>
    </xdr:pic>
    <xdr:clientData/>
  </xdr:twoCellAnchor>
  <xdr:twoCellAnchor editAs="oneCell">
    <xdr:from>
      <xdr:col>11</xdr:col>
      <xdr:colOff>281940</xdr:colOff>
      <xdr:row>3</xdr:row>
      <xdr:rowOff>198120</xdr:rowOff>
    </xdr:from>
    <xdr:to>
      <xdr:col>11</xdr:col>
      <xdr:colOff>731520</xdr:colOff>
      <xdr:row>5</xdr:row>
      <xdr:rowOff>76200</xdr:rowOff>
    </xdr:to>
    <xdr:pic>
      <xdr:nvPicPr>
        <xdr:cNvPr id="15" name="Graphic 14" descr="Game controller with solid fill">
          <a:extLst>
            <a:ext uri="{FF2B5EF4-FFF2-40B4-BE49-F238E27FC236}">
              <a16:creationId xmlns:a16="http://schemas.microsoft.com/office/drawing/2014/main" id="{AB395E19-EDF5-03CE-2B17-56EAEA10816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785860" y="822960"/>
          <a:ext cx="449580" cy="449580"/>
        </a:xfrm>
        <a:prstGeom prst="rect">
          <a:avLst/>
        </a:prstGeom>
      </xdr:spPr>
    </xdr:pic>
    <xdr:clientData/>
  </xdr:twoCellAnchor>
  <xdr:twoCellAnchor>
    <xdr:from>
      <xdr:col>4</xdr:col>
      <xdr:colOff>83820</xdr:colOff>
      <xdr:row>8</xdr:row>
      <xdr:rowOff>22860</xdr:rowOff>
    </xdr:from>
    <xdr:to>
      <xdr:col>9</xdr:col>
      <xdr:colOff>617220</xdr:colOff>
      <xdr:row>22</xdr:row>
      <xdr:rowOff>7620</xdr:rowOff>
    </xdr:to>
    <xdr:graphicFrame macro="">
      <xdr:nvGraphicFramePr>
        <xdr:cNvPr id="16" name="Chart 15">
          <a:extLst>
            <a:ext uri="{FF2B5EF4-FFF2-40B4-BE49-F238E27FC236}">
              <a16:creationId xmlns:a16="http://schemas.microsoft.com/office/drawing/2014/main" id="{B0464993-9B7A-49D2-A1F5-4C72F38C2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220980</xdr:colOff>
      <xdr:row>8</xdr:row>
      <xdr:rowOff>30480</xdr:rowOff>
    </xdr:from>
    <xdr:to>
      <xdr:col>15</xdr:col>
      <xdr:colOff>754380</xdr:colOff>
      <xdr:row>22</xdr:row>
      <xdr:rowOff>15240</xdr:rowOff>
    </xdr:to>
    <xdr:graphicFrame macro="">
      <xdr:nvGraphicFramePr>
        <xdr:cNvPr id="21" name="Chart 20">
          <a:extLst>
            <a:ext uri="{FF2B5EF4-FFF2-40B4-BE49-F238E27FC236}">
              <a16:creationId xmlns:a16="http://schemas.microsoft.com/office/drawing/2014/main" id="{5F7D0724-C38F-4E20-B4FF-32273E088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83820</xdr:colOff>
      <xdr:row>22</xdr:row>
      <xdr:rowOff>152400</xdr:rowOff>
    </xdr:from>
    <xdr:to>
      <xdr:col>9</xdr:col>
      <xdr:colOff>617220</xdr:colOff>
      <xdr:row>30</xdr:row>
      <xdr:rowOff>80010</xdr:rowOff>
    </xdr:to>
    <xdr:graphicFrame macro="">
      <xdr:nvGraphicFramePr>
        <xdr:cNvPr id="23" name="Chart 22">
          <a:extLst>
            <a:ext uri="{FF2B5EF4-FFF2-40B4-BE49-F238E27FC236}">
              <a16:creationId xmlns:a16="http://schemas.microsoft.com/office/drawing/2014/main" id="{B16FD923-1CFA-4200-B301-67A60BCB5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213360</xdr:colOff>
      <xdr:row>22</xdr:row>
      <xdr:rowOff>167640</xdr:rowOff>
    </xdr:from>
    <xdr:to>
      <xdr:col>15</xdr:col>
      <xdr:colOff>746760</xdr:colOff>
      <xdr:row>30</xdr:row>
      <xdr:rowOff>76200</xdr:rowOff>
    </xdr:to>
    <xdr:graphicFrame macro="">
      <xdr:nvGraphicFramePr>
        <xdr:cNvPr id="24" name="Chart 23">
          <a:extLst>
            <a:ext uri="{FF2B5EF4-FFF2-40B4-BE49-F238E27FC236}">
              <a16:creationId xmlns:a16="http://schemas.microsoft.com/office/drawing/2014/main" id="{4A242141-21DD-410C-BDDC-844812189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0.49917</cdr:x>
      <cdr:y>0.17361</cdr:y>
    </cdr:from>
    <cdr:to>
      <cdr:x>0.49917</cdr:x>
      <cdr:y>0.90694</cdr:y>
    </cdr:to>
    <cdr:cxnSp macro="">
      <cdr:nvCxnSpPr>
        <cdr:cNvPr id="3" name="Straight Connector 2">
          <a:extLst xmlns:a="http://schemas.openxmlformats.org/drawingml/2006/main">
            <a:ext uri="{FF2B5EF4-FFF2-40B4-BE49-F238E27FC236}">
              <a16:creationId xmlns:a16="http://schemas.microsoft.com/office/drawing/2014/main" id="{E08CD78D-DB5F-0355-1F7B-51F940DA02F0}"/>
            </a:ext>
          </a:extLst>
        </cdr:cNvPr>
        <cdr:cNvCxnSpPr/>
      </cdr:nvCxnSpPr>
      <cdr:spPr>
        <a:xfrm xmlns:a="http://schemas.openxmlformats.org/drawingml/2006/main">
          <a:off x="2282190" y="476250"/>
          <a:ext cx="0" cy="2011680"/>
        </a:xfrm>
        <a:prstGeom xmlns:a="http://schemas.openxmlformats.org/drawingml/2006/main" prst="line">
          <a:avLst/>
        </a:prstGeom>
        <a:ln xmlns:a="http://schemas.openxmlformats.org/drawingml/2006/main" w="34925">
          <a:prstDash val="sys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dan Hossain" refreshedDate="45797.774017013886" createdVersion="8" refreshedVersion="8" minRefreshableVersion="3" recordCount="56" xr:uid="{DDAD49ED-E41F-4E03-83D5-2991FD58A492}">
  <cacheSource type="worksheet">
    <worksheetSource name="Table_2"/>
  </cacheSource>
  <cacheFields count="6">
    <cacheField name="Date" numFmtId="16">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2">
        <s v="Expense"/>
        <s v="Income"/>
      </sharedItems>
    </cacheField>
    <cacheField name="Amount" numFmtId="7">
      <sharedItems containsSemiMixedTypes="0" containsString="0" containsNumber="1" containsInteger="1" minValue="18" maxValue="3000"/>
    </cacheField>
  </cacheFields>
  <extLst>
    <ext xmlns:x14="http://schemas.microsoft.com/office/spreadsheetml/2009/9/main" uri="{725AE2AE-9491-48be-B2B4-4EB974FC3084}">
      <x14:pivotCacheDefinition pivotCacheId="2912405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dan Hossain" refreshedDate="45797.781156481484" createdVersion="8" refreshedVersion="8" minRefreshableVersion="3" recordCount="108" xr:uid="{FDAB0A9C-5E1A-43E6-A157-FAF8E0423969}">
  <cacheSource type="worksheet">
    <worksheetSource name="Table_3"/>
  </cacheSource>
  <cacheFields count="4">
    <cacheField name="Month" numFmtId="0">
      <sharedItems count="12">
        <s v="January"/>
        <s v="February"/>
        <s v="March"/>
        <s v="April"/>
        <s v="May"/>
        <s v="June"/>
        <s v="July"/>
        <s v="August"/>
        <s v="September"/>
        <s v="October"/>
        <s v="November"/>
        <s v="December"/>
      </sharedItems>
    </cacheField>
    <cacheField name="Category" numFmtId="0">
      <sharedItems count="9">
        <s v="Rent"/>
        <s v="Utilities"/>
        <s v="Transport"/>
        <s v="Groceries"/>
        <s v="Leisure"/>
        <s v="Other"/>
        <s v="Bonus"/>
        <s v="Base Salary"/>
        <s v="Side Hustle"/>
      </sharedItems>
    </cacheField>
    <cacheField name="Budget" numFmtId="165">
      <sharedItems containsSemiMixedTypes="0" containsString="0" containsNumber="1" containsInteger="1" minValue="75" maxValue="2200"/>
    </cacheField>
    <cacheField name="Income/Expense" numFmtId="0">
      <sharedItems count="2">
        <s v="Expense"/>
        <s v="Income"/>
      </sharedItems>
    </cacheField>
  </cacheFields>
  <extLst>
    <ext xmlns:x14="http://schemas.microsoft.com/office/spreadsheetml/2009/9/main" uri="{725AE2AE-9491-48be-B2B4-4EB974FC3084}">
      <x14:pivotCacheDefinition pivotCacheId="933857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d v="2022-01-01T00:00:00"/>
    <x v="0"/>
    <x v="0"/>
    <s v="Apartment split with friend"/>
    <x v="0"/>
    <n v="850"/>
  </r>
  <r>
    <d v="2022-01-01T00:00:00"/>
    <x v="0"/>
    <x v="1"/>
    <s v="Higher month than usual"/>
    <x v="0"/>
    <n v="140"/>
  </r>
  <r>
    <d v="2022-01-01T00:00:00"/>
    <x v="0"/>
    <x v="2"/>
    <s v="Metro card"/>
    <x v="0"/>
    <n v="55"/>
  </r>
  <r>
    <d v="2022-01-08T00:00:00"/>
    <x v="0"/>
    <x v="3"/>
    <s v="Walmart shopping"/>
    <x v="0"/>
    <n v="449"/>
  </r>
  <r>
    <d v="2022-01-11T00:00:00"/>
    <x v="0"/>
    <x v="4"/>
    <s v="Hotel in NYC"/>
    <x v="0"/>
    <n v="245"/>
  </r>
  <r>
    <d v="2022-01-12T00:00:00"/>
    <x v="0"/>
    <x v="4"/>
    <s v="Dinner with friends (invited my partner)"/>
    <x v="0"/>
    <n v="168"/>
  </r>
  <r>
    <d v="2022-01-12T00:00:00"/>
    <x v="0"/>
    <x v="4"/>
    <s v="Drake concert"/>
    <x v="0"/>
    <n v="149"/>
  </r>
  <r>
    <d v="2022-01-14T00:00:00"/>
    <x v="0"/>
    <x v="5"/>
    <s v="Bought new clothes"/>
    <x v="0"/>
    <n v="249"/>
  </r>
  <r>
    <d v="2022-01-31T00:00:00"/>
    <x v="0"/>
    <x v="6"/>
    <s v="Commissions from each sale"/>
    <x v="1"/>
    <n v="458"/>
  </r>
  <r>
    <d v="2022-01-31T00:00:00"/>
    <x v="0"/>
    <x v="7"/>
    <s v="9-5 job"/>
    <x v="1"/>
    <n v="3000"/>
  </r>
  <r>
    <d v="2022-01-31T00:00:00"/>
    <x v="0"/>
    <x v="8"/>
    <s v="Startup idea $"/>
    <x v="1"/>
    <n v="184"/>
  </r>
  <r>
    <d v="2022-02-01T00:00:00"/>
    <x v="1"/>
    <x v="0"/>
    <s v="Apartment split with friend"/>
    <x v="0"/>
    <n v="850"/>
  </r>
  <r>
    <d v="2022-02-01T00:00:00"/>
    <x v="1"/>
    <x v="1"/>
    <s v="Average month"/>
    <x v="0"/>
    <n v="105"/>
  </r>
  <r>
    <d v="2022-02-01T00:00:00"/>
    <x v="1"/>
    <x v="2"/>
    <s v="Metro card"/>
    <x v="0"/>
    <n v="55"/>
  </r>
  <r>
    <d v="2022-02-08T00:00:00"/>
    <x v="1"/>
    <x v="3"/>
    <s v="Walmart shopping"/>
    <x v="0"/>
    <n v="305"/>
  </r>
  <r>
    <d v="2022-02-11T00:00:00"/>
    <x v="1"/>
    <x v="4"/>
    <s v="Drinks out"/>
    <x v="0"/>
    <n v="28"/>
  </r>
  <r>
    <d v="2022-02-12T00:00:00"/>
    <x v="1"/>
    <x v="4"/>
    <s v="Date night"/>
    <x v="0"/>
    <n v="99"/>
  </r>
  <r>
    <d v="2022-02-12T00:00:00"/>
    <x v="1"/>
    <x v="4"/>
    <s v="Tennis x2"/>
    <x v="0"/>
    <n v="67"/>
  </r>
  <r>
    <d v="2022-02-14T00:00:00"/>
    <x v="1"/>
    <x v="5"/>
    <s v="Snacks"/>
    <x v="0"/>
    <n v="18"/>
  </r>
  <r>
    <d v="2022-02-28T00:00:00"/>
    <x v="1"/>
    <x v="6"/>
    <s v="Commissions from each sale"/>
    <x v="1"/>
    <n v="305"/>
  </r>
  <r>
    <d v="2022-02-28T00:00:00"/>
    <x v="1"/>
    <x v="7"/>
    <s v="9-5 job"/>
    <x v="1"/>
    <n v="3000"/>
  </r>
  <r>
    <d v="2022-02-28T00:00:00"/>
    <x v="1"/>
    <x v="8"/>
    <s v="Startup idea $"/>
    <x v="1"/>
    <n v="228"/>
  </r>
  <r>
    <d v="2022-03-01T00:00:00"/>
    <x v="2"/>
    <x v="0"/>
    <s v="Apartment split with friend"/>
    <x v="0"/>
    <n v="850"/>
  </r>
  <r>
    <d v="2022-03-01T00:00:00"/>
    <x v="2"/>
    <x v="1"/>
    <s v="Average month"/>
    <x v="0"/>
    <n v="110"/>
  </r>
  <r>
    <d v="2022-03-01T00:00:00"/>
    <x v="2"/>
    <x v="2"/>
    <s v="Metro card"/>
    <x v="0"/>
    <n v="55"/>
  </r>
  <r>
    <d v="2022-03-08T00:00:00"/>
    <x v="2"/>
    <x v="3"/>
    <s v="Walmart shopping"/>
    <x v="0"/>
    <n v="208"/>
  </r>
  <r>
    <d v="2022-03-11T00:00:00"/>
    <x v="2"/>
    <x v="4"/>
    <s v="Lunch out x4"/>
    <x v="0"/>
    <n v="188"/>
  </r>
  <r>
    <d v="2022-03-12T00:00:00"/>
    <x v="2"/>
    <x v="4"/>
    <s v="Dinner with friends x2"/>
    <x v="0"/>
    <n v="168"/>
  </r>
  <r>
    <d v="2022-03-12T00:00:00"/>
    <x v="2"/>
    <x v="4"/>
    <s v="Exercise"/>
    <x v="0"/>
    <n v="49"/>
  </r>
  <r>
    <d v="2022-03-14T00:00:00"/>
    <x v="2"/>
    <x v="5"/>
    <s v="Bought new clothes"/>
    <x v="0"/>
    <n v="199"/>
  </r>
  <r>
    <d v="2022-03-28T00:00:00"/>
    <x v="2"/>
    <x v="6"/>
    <s v="Commissions from each sale"/>
    <x v="1"/>
    <n v="598"/>
  </r>
  <r>
    <d v="2022-03-28T00:00:00"/>
    <x v="2"/>
    <x v="7"/>
    <s v="9-5 job"/>
    <x v="1"/>
    <n v="3000"/>
  </r>
  <r>
    <d v="2022-03-28T00:00:00"/>
    <x v="2"/>
    <x v="8"/>
    <s v="Startup idea $"/>
    <x v="1"/>
    <n v="59"/>
  </r>
  <r>
    <d v="2022-04-01T00:00:00"/>
    <x v="3"/>
    <x v="0"/>
    <s v="Apartment split with friend"/>
    <x v="0"/>
    <n v="850"/>
  </r>
  <r>
    <d v="2022-04-01T00:00:00"/>
    <x v="3"/>
    <x v="1"/>
    <s v="Higher month than usual"/>
    <x v="0"/>
    <n v="140"/>
  </r>
  <r>
    <d v="2022-04-01T00:00:00"/>
    <x v="3"/>
    <x v="2"/>
    <s v="Metro card"/>
    <x v="0"/>
    <n v="55"/>
  </r>
  <r>
    <d v="2022-04-08T00:00:00"/>
    <x v="3"/>
    <x v="3"/>
    <s v="Walmart shopping"/>
    <x v="0"/>
    <n v="449"/>
  </r>
  <r>
    <d v="2022-04-11T00:00:00"/>
    <x v="3"/>
    <x v="4"/>
    <s v="Travel back home"/>
    <x v="0"/>
    <n v="245"/>
  </r>
  <r>
    <d v="2022-04-12T00:00:00"/>
    <x v="3"/>
    <x v="4"/>
    <s v="Dinner with friends (invited my partner)"/>
    <x v="0"/>
    <n v="168"/>
  </r>
  <r>
    <d v="2022-04-12T00:00:00"/>
    <x v="3"/>
    <x v="4"/>
    <s v="Disco &amp; drinks"/>
    <x v="0"/>
    <n v="49"/>
  </r>
  <r>
    <d v="2022-04-14T00:00:00"/>
    <x v="3"/>
    <x v="5"/>
    <s v="Bought new clothes"/>
    <x v="0"/>
    <n v="249"/>
  </r>
  <r>
    <d v="2022-04-28T00:00:00"/>
    <x v="3"/>
    <x v="6"/>
    <s v="Commissions from each sale"/>
    <x v="1"/>
    <n v="669"/>
  </r>
  <r>
    <d v="2022-04-28T00:00:00"/>
    <x v="3"/>
    <x v="7"/>
    <s v="9-5 job"/>
    <x v="1"/>
    <n v="3000"/>
  </r>
  <r>
    <d v="2022-04-28T00:00:00"/>
    <x v="3"/>
    <x v="8"/>
    <s v="Startup idea $"/>
    <x v="1"/>
    <n v="258"/>
  </r>
  <r>
    <d v="2022-05-01T00:00:00"/>
    <x v="4"/>
    <x v="0"/>
    <s v="Apartment split with friend"/>
    <x v="0"/>
    <n v="850"/>
  </r>
  <r>
    <d v="2022-05-01T00:00:00"/>
    <x v="4"/>
    <x v="1"/>
    <s v="Higher month than usual"/>
    <x v="0"/>
    <n v="155"/>
  </r>
  <r>
    <d v="2022-05-01T00:00:00"/>
    <x v="4"/>
    <x v="2"/>
    <s v="Metro card"/>
    <x v="0"/>
    <n v="55"/>
  </r>
  <r>
    <d v="2022-05-08T00:00:00"/>
    <x v="4"/>
    <x v="3"/>
    <s v="Walmart shopping"/>
    <x v="0"/>
    <n v="449"/>
  </r>
  <r>
    <d v="2022-05-11T00:00:00"/>
    <x v="4"/>
    <x v="4"/>
    <s v="Hotel in NYC"/>
    <x v="0"/>
    <n v="245"/>
  </r>
  <r>
    <d v="2022-05-12T00:00:00"/>
    <x v="4"/>
    <x v="4"/>
    <s v="Dinner with friends (invited my partner)"/>
    <x v="0"/>
    <n v="168"/>
  </r>
  <r>
    <d v="2022-05-12T00:00:00"/>
    <x v="4"/>
    <x v="4"/>
    <s v="NBA game"/>
    <x v="0"/>
    <n v="233"/>
  </r>
  <r>
    <d v="2022-05-14T00:00:00"/>
    <x v="4"/>
    <x v="5"/>
    <s v="Bought new clothes"/>
    <x v="0"/>
    <n v="249"/>
  </r>
  <r>
    <d v="2022-05-28T00:00:00"/>
    <x v="4"/>
    <x v="6"/>
    <s v="Commissions from each sale"/>
    <x v="1"/>
    <n v="708"/>
  </r>
  <r>
    <d v="2022-05-28T00:00:00"/>
    <x v="4"/>
    <x v="7"/>
    <s v="9-5 job"/>
    <x v="1"/>
    <n v="3000"/>
  </r>
  <r>
    <d v="2022-05-28T00:00:00"/>
    <x v="4"/>
    <x v="8"/>
    <s v="Startup idea $"/>
    <x v="1"/>
    <n v="366"/>
  </r>
  <r>
    <d v="2022-05-29T00:00:00"/>
    <x v="4"/>
    <x v="8"/>
    <s v="Lemonade"/>
    <x v="1"/>
    <n v="1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n v="850"/>
    <x v="0"/>
  </r>
  <r>
    <x v="0"/>
    <x v="1"/>
    <n v="200"/>
    <x v="0"/>
  </r>
  <r>
    <x v="0"/>
    <x v="2"/>
    <n v="75"/>
    <x v="0"/>
  </r>
  <r>
    <x v="0"/>
    <x v="3"/>
    <n v="550"/>
    <x v="0"/>
  </r>
  <r>
    <x v="0"/>
    <x v="4"/>
    <n v="400"/>
    <x v="0"/>
  </r>
  <r>
    <x v="0"/>
    <x v="5"/>
    <n v="300"/>
    <x v="0"/>
  </r>
  <r>
    <x v="0"/>
    <x v="6"/>
    <n v="2200"/>
    <x v="1"/>
  </r>
  <r>
    <x v="0"/>
    <x v="7"/>
    <n v="500"/>
    <x v="1"/>
  </r>
  <r>
    <x v="0"/>
    <x v="8"/>
    <n v="100"/>
    <x v="1"/>
  </r>
  <r>
    <x v="1"/>
    <x v="0"/>
    <n v="850"/>
    <x v="0"/>
  </r>
  <r>
    <x v="1"/>
    <x v="1"/>
    <n v="200"/>
    <x v="0"/>
  </r>
  <r>
    <x v="1"/>
    <x v="2"/>
    <n v="75"/>
    <x v="0"/>
  </r>
  <r>
    <x v="1"/>
    <x v="3"/>
    <n v="550"/>
    <x v="0"/>
  </r>
  <r>
    <x v="1"/>
    <x v="4"/>
    <n v="400"/>
    <x v="0"/>
  </r>
  <r>
    <x v="1"/>
    <x v="5"/>
    <n v="300"/>
    <x v="0"/>
  </r>
  <r>
    <x v="1"/>
    <x v="6"/>
    <n v="2200"/>
    <x v="1"/>
  </r>
  <r>
    <x v="1"/>
    <x v="7"/>
    <n v="500"/>
    <x v="1"/>
  </r>
  <r>
    <x v="1"/>
    <x v="8"/>
    <n v="100"/>
    <x v="1"/>
  </r>
  <r>
    <x v="2"/>
    <x v="0"/>
    <n v="850"/>
    <x v="0"/>
  </r>
  <r>
    <x v="2"/>
    <x v="1"/>
    <n v="200"/>
    <x v="0"/>
  </r>
  <r>
    <x v="2"/>
    <x v="2"/>
    <n v="75"/>
    <x v="0"/>
  </r>
  <r>
    <x v="2"/>
    <x v="3"/>
    <n v="550"/>
    <x v="0"/>
  </r>
  <r>
    <x v="2"/>
    <x v="4"/>
    <n v="400"/>
    <x v="0"/>
  </r>
  <r>
    <x v="2"/>
    <x v="5"/>
    <n v="300"/>
    <x v="0"/>
  </r>
  <r>
    <x v="2"/>
    <x v="6"/>
    <n v="2200"/>
    <x v="1"/>
  </r>
  <r>
    <x v="2"/>
    <x v="7"/>
    <n v="500"/>
    <x v="1"/>
  </r>
  <r>
    <x v="2"/>
    <x v="8"/>
    <n v="100"/>
    <x v="1"/>
  </r>
  <r>
    <x v="3"/>
    <x v="0"/>
    <n v="850"/>
    <x v="0"/>
  </r>
  <r>
    <x v="3"/>
    <x v="1"/>
    <n v="200"/>
    <x v="0"/>
  </r>
  <r>
    <x v="3"/>
    <x v="2"/>
    <n v="75"/>
    <x v="0"/>
  </r>
  <r>
    <x v="3"/>
    <x v="3"/>
    <n v="550"/>
    <x v="0"/>
  </r>
  <r>
    <x v="3"/>
    <x v="4"/>
    <n v="400"/>
    <x v="0"/>
  </r>
  <r>
    <x v="3"/>
    <x v="5"/>
    <n v="300"/>
    <x v="0"/>
  </r>
  <r>
    <x v="3"/>
    <x v="6"/>
    <n v="2200"/>
    <x v="1"/>
  </r>
  <r>
    <x v="3"/>
    <x v="7"/>
    <n v="500"/>
    <x v="1"/>
  </r>
  <r>
    <x v="3"/>
    <x v="8"/>
    <n v="100"/>
    <x v="1"/>
  </r>
  <r>
    <x v="4"/>
    <x v="0"/>
    <n v="850"/>
    <x v="0"/>
  </r>
  <r>
    <x v="4"/>
    <x v="1"/>
    <n v="200"/>
    <x v="0"/>
  </r>
  <r>
    <x v="4"/>
    <x v="2"/>
    <n v="75"/>
    <x v="0"/>
  </r>
  <r>
    <x v="4"/>
    <x v="3"/>
    <n v="550"/>
    <x v="0"/>
  </r>
  <r>
    <x v="4"/>
    <x v="4"/>
    <n v="400"/>
    <x v="0"/>
  </r>
  <r>
    <x v="4"/>
    <x v="5"/>
    <n v="300"/>
    <x v="0"/>
  </r>
  <r>
    <x v="4"/>
    <x v="6"/>
    <n v="2200"/>
    <x v="1"/>
  </r>
  <r>
    <x v="4"/>
    <x v="7"/>
    <n v="500"/>
    <x v="1"/>
  </r>
  <r>
    <x v="4"/>
    <x v="8"/>
    <n v="100"/>
    <x v="1"/>
  </r>
  <r>
    <x v="5"/>
    <x v="0"/>
    <n v="850"/>
    <x v="0"/>
  </r>
  <r>
    <x v="5"/>
    <x v="1"/>
    <n v="200"/>
    <x v="0"/>
  </r>
  <r>
    <x v="5"/>
    <x v="2"/>
    <n v="75"/>
    <x v="0"/>
  </r>
  <r>
    <x v="5"/>
    <x v="3"/>
    <n v="550"/>
    <x v="0"/>
  </r>
  <r>
    <x v="5"/>
    <x v="4"/>
    <n v="400"/>
    <x v="0"/>
  </r>
  <r>
    <x v="5"/>
    <x v="5"/>
    <n v="300"/>
    <x v="0"/>
  </r>
  <r>
    <x v="5"/>
    <x v="6"/>
    <n v="2200"/>
    <x v="1"/>
  </r>
  <r>
    <x v="5"/>
    <x v="7"/>
    <n v="500"/>
    <x v="1"/>
  </r>
  <r>
    <x v="5"/>
    <x v="8"/>
    <n v="100"/>
    <x v="1"/>
  </r>
  <r>
    <x v="6"/>
    <x v="0"/>
    <n v="850"/>
    <x v="0"/>
  </r>
  <r>
    <x v="6"/>
    <x v="1"/>
    <n v="200"/>
    <x v="0"/>
  </r>
  <r>
    <x v="6"/>
    <x v="2"/>
    <n v="75"/>
    <x v="0"/>
  </r>
  <r>
    <x v="6"/>
    <x v="3"/>
    <n v="550"/>
    <x v="0"/>
  </r>
  <r>
    <x v="6"/>
    <x v="4"/>
    <n v="400"/>
    <x v="0"/>
  </r>
  <r>
    <x v="6"/>
    <x v="5"/>
    <n v="300"/>
    <x v="0"/>
  </r>
  <r>
    <x v="6"/>
    <x v="6"/>
    <n v="2200"/>
    <x v="1"/>
  </r>
  <r>
    <x v="6"/>
    <x v="7"/>
    <n v="500"/>
    <x v="1"/>
  </r>
  <r>
    <x v="6"/>
    <x v="8"/>
    <n v="100"/>
    <x v="1"/>
  </r>
  <r>
    <x v="7"/>
    <x v="0"/>
    <n v="850"/>
    <x v="0"/>
  </r>
  <r>
    <x v="7"/>
    <x v="1"/>
    <n v="200"/>
    <x v="0"/>
  </r>
  <r>
    <x v="7"/>
    <x v="2"/>
    <n v="75"/>
    <x v="0"/>
  </r>
  <r>
    <x v="7"/>
    <x v="3"/>
    <n v="550"/>
    <x v="0"/>
  </r>
  <r>
    <x v="7"/>
    <x v="4"/>
    <n v="400"/>
    <x v="0"/>
  </r>
  <r>
    <x v="7"/>
    <x v="5"/>
    <n v="300"/>
    <x v="0"/>
  </r>
  <r>
    <x v="7"/>
    <x v="6"/>
    <n v="2200"/>
    <x v="1"/>
  </r>
  <r>
    <x v="7"/>
    <x v="7"/>
    <n v="500"/>
    <x v="1"/>
  </r>
  <r>
    <x v="7"/>
    <x v="8"/>
    <n v="100"/>
    <x v="1"/>
  </r>
  <r>
    <x v="8"/>
    <x v="0"/>
    <n v="850"/>
    <x v="0"/>
  </r>
  <r>
    <x v="8"/>
    <x v="1"/>
    <n v="200"/>
    <x v="0"/>
  </r>
  <r>
    <x v="8"/>
    <x v="2"/>
    <n v="75"/>
    <x v="0"/>
  </r>
  <r>
    <x v="8"/>
    <x v="3"/>
    <n v="550"/>
    <x v="0"/>
  </r>
  <r>
    <x v="8"/>
    <x v="4"/>
    <n v="400"/>
    <x v="0"/>
  </r>
  <r>
    <x v="8"/>
    <x v="5"/>
    <n v="300"/>
    <x v="0"/>
  </r>
  <r>
    <x v="8"/>
    <x v="6"/>
    <n v="2200"/>
    <x v="1"/>
  </r>
  <r>
    <x v="8"/>
    <x v="7"/>
    <n v="500"/>
    <x v="1"/>
  </r>
  <r>
    <x v="8"/>
    <x v="8"/>
    <n v="100"/>
    <x v="1"/>
  </r>
  <r>
    <x v="9"/>
    <x v="0"/>
    <n v="850"/>
    <x v="0"/>
  </r>
  <r>
    <x v="9"/>
    <x v="1"/>
    <n v="200"/>
    <x v="0"/>
  </r>
  <r>
    <x v="9"/>
    <x v="2"/>
    <n v="75"/>
    <x v="0"/>
  </r>
  <r>
    <x v="9"/>
    <x v="3"/>
    <n v="550"/>
    <x v="0"/>
  </r>
  <r>
    <x v="9"/>
    <x v="4"/>
    <n v="400"/>
    <x v="0"/>
  </r>
  <r>
    <x v="9"/>
    <x v="5"/>
    <n v="300"/>
    <x v="0"/>
  </r>
  <r>
    <x v="9"/>
    <x v="6"/>
    <n v="2200"/>
    <x v="1"/>
  </r>
  <r>
    <x v="9"/>
    <x v="7"/>
    <n v="500"/>
    <x v="1"/>
  </r>
  <r>
    <x v="9"/>
    <x v="8"/>
    <n v="100"/>
    <x v="1"/>
  </r>
  <r>
    <x v="10"/>
    <x v="0"/>
    <n v="850"/>
    <x v="0"/>
  </r>
  <r>
    <x v="10"/>
    <x v="1"/>
    <n v="200"/>
    <x v="0"/>
  </r>
  <r>
    <x v="10"/>
    <x v="2"/>
    <n v="75"/>
    <x v="0"/>
  </r>
  <r>
    <x v="10"/>
    <x v="3"/>
    <n v="550"/>
    <x v="0"/>
  </r>
  <r>
    <x v="10"/>
    <x v="4"/>
    <n v="400"/>
    <x v="0"/>
  </r>
  <r>
    <x v="10"/>
    <x v="5"/>
    <n v="300"/>
    <x v="0"/>
  </r>
  <r>
    <x v="10"/>
    <x v="6"/>
    <n v="2200"/>
    <x v="1"/>
  </r>
  <r>
    <x v="10"/>
    <x v="7"/>
    <n v="500"/>
    <x v="1"/>
  </r>
  <r>
    <x v="10"/>
    <x v="8"/>
    <n v="100"/>
    <x v="1"/>
  </r>
  <r>
    <x v="11"/>
    <x v="0"/>
    <n v="850"/>
    <x v="0"/>
  </r>
  <r>
    <x v="11"/>
    <x v="1"/>
    <n v="200"/>
    <x v="0"/>
  </r>
  <r>
    <x v="11"/>
    <x v="2"/>
    <n v="75"/>
    <x v="0"/>
  </r>
  <r>
    <x v="11"/>
    <x v="3"/>
    <n v="550"/>
    <x v="0"/>
  </r>
  <r>
    <x v="11"/>
    <x v="4"/>
    <n v="400"/>
    <x v="0"/>
  </r>
  <r>
    <x v="11"/>
    <x v="5"/>
    <n v="300"/>
    <x v="0"/>
  </r>
  <r>
    <x v="11"/>
    <x v="6"/>
    <n v="2200"/>
    <x v="1"/>
  </r>
  <r>
    <x v="11"/>
    <x v="7"/>
    <n v="500"/>
    <x v="1"/>
  </r>
  <r>
    <x v="11"/>
    <x v="8"/>
    <n v="1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23B6F-D472-4DC9-8F93-727FE8C8CCD9}" name="BarchartB"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4:C128" firstHeaderRow="1" firstDataRow="2" firstDataCol="1"/>
  <pivotFields count="4">
    <pivotField axis="axisCol" showAll="0">
      <items count="13">
        <item h="1" x="0"/>
        <item h="1" x="1"/>
        <item h="1" x="2"/>
        <item h="1" x="3"/>
        <item h="1" x="4"/>
        <item h="1" x="5"/>
        <item h="1" x="6"/>
        <item h="1" x="7"/>
        <item x="8"/>
        <item h="1" x="9"/>
        <item h="1" x="10"/>
        <item h="1" x="11"/>
        <item t="default"/>
      </items>
    </pivotField>
    <pivotField showAll="0">
      <items count="10">
        <item x="7"/>
        <item x="6"/>
        <item x="3"/>
        <item x="4"/>
        <item x="5"/>
        <item x="0"/>
        <item x="8"/>
        <item x="2"/>
        <item x="1"/>
        <item t="default"/>
      </items>
    </pivotField>
    <pivotField dataField="1" numFmtId="165" showAll="0"/>
    <pivotField axis="axisRow" showAll="0">
      <items count="3">
        <item x="0"/>
        <item x="1"/>
        <item t="default"/>
      </items>
    </pivotField>
  </pivotFields>
  <rowFields count="1">
    <field x="3"/>
  </rowFields>
  <rowItems count="3">
    <i>
      <x/>
    </i>
    <i>
      <x v="1"/>
    </i>
    <i t="grand">
      <x/>
    </i>
  </rowItems>
  <colFields count="1">
    <field x="0"/>
  </colFields>
  <colItems count="2">
    <i>
      <x v="8"/>
    </i>
    <i t="grand">
      <x/>
    </i>
  </colItems>
  <dataFields count="1">
    <dataField name="Sum of Budget" fld="2"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77C50A-F4F2-4B1C-B974-4E8AC3FC4161}" name="OtherA"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C37"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x="5"/>
        <item h="1" x="0"/>
        <item h="1" x="8"/>
        <item h="1" x="2"/>
        <item h="1" x="1"/>
        <item t="default"/>
      </items>
    </pivotField>
    <pivotField showAll="0"/>
    <pivotField showAll="0"/>
    <pivotField dataField="1" numFmtId="7" showAll="0"/>
  </pivotFields>
  <rowFields count="1">
    <field x="2"/>
  </rowFields>
  <rowItems count="2">
    <i>
      <x v="4"/>
    </i>
    <i t="grand">
      <x/>
    </i>
  </rowItems>
  <colFields count="1">
    <field x="1"/>
  </colFields>
  <colItems count="2">
    <i>
      <x/>
    </i>
    <i t="grand">
      <x/>
    </i>
  </colItems>
  <dataFields count="1">
    <dataField name="Sum of Amount" fld="5" baseField="0" baseItem="0" numFmtId="5"/>
  </dataFields>
  <formats count="20">
    <format dxfId="1626">
      <pivotArea type="all" dataOnly="0" outline="0" fieldPosition="0"/>
    </format>
    <format dxfId="1627">
      <pivotArea outline="0" collapsedLevelsAreSubtotals="1" fieldPosition="0"/>
    </format>
    <format dxfId="1628">
      <pivotArea type="origin" dataOnly="0" labelOnly="1" outline="0" fieldPosition="0"/>
    </format>
    <format dxfId="1629">
      <pivotArea field="1" type="button" dataOnly="0" labelOnly="1" outline="0" axis="axisCol" fieldPosition="0"/>
    </format>
    <format dxfId="1630">
      <pivotArea type="topRight" dataOnly="0" labelOnly="1" outline="0" fieldPosition="0"/>
    </format>
    <format dxfId="1631">
      <pivotArea field="2" type="button" dataOnly="0" labelOnly="1" outline="0" axis="axisRow" fieldPosition="0"/>
    </format>
    <format dxfId="1632">
      <pivotArea dataOnly="0" labelOnly="1" fieldPosition="0">
        <references count="1">
          <reference field="2" count="0"/>
        </references>
      </pivotArea>
    </format>
    <format dxfId="1633">
      <pivotArea dataOnly="0" labelOnly="1" grandRow="1" outline="0" fieldPosition="0"/>
    </format>
    <format dxfId="1634">
      <pivotArea dataOnly="0" labelOnly="1" fieldPosition="0">
        <references count="1">
          <reference field="1" count="0"/>
        </references>
      </pivotArea>
    </format>
    <format dxfId="1635">
      <pivotArea dataOnly="0" labelOnly="1" grandCol="1" outline="0" fieldPosition="0"/>
    </format>
    <format dxfId="1636">
      <pivotArea type="all" dataOnly="0" outline="0" fieldPosition="0"/>
    </format>
    <format dxfId="1637">
      <pivotArea outline="0" collapsedLevelsAreSubtotals="1" fieldPosition="0"/>
    </format>
    <format dxfId="1638">
      <pivotArea type="origin" dataOnly="0" labelOnly="1" outline="0" fieldPosition="0"/>
    </format>
    <format dxfId="1639">
      <pivotArea field="1" type="button" dataOnly="0" labelOnly="1" outline="0" axis="axisCol" fieldPosition="0"/>
    </format>
    <format dxfId="1640">
      <pivotArea type="topRight" dataOnly="0" labelOnly="1" outline="0" fieldPosition="0"/>
    </format>
    <format dxfId="1641">
      <pivotArea field="2" type="button" dataOnly="0" labelOnly="1" outline="0" axis="axisRow" fieldPosition="0"/>
    </format>
    <format dxfId="1642">
      <pivotArea dataOnly="0" labelOnly="1" fieldPosition="0">
        <references count="1">
          <reference field="2" count="0"/>
        </references>
      </pivotArea>
    </format>
    <format dxfId="1643">
      <pivotArea dataOnly="0" labelOnly="1" grandRow="1" outline="0" fieldPosition="0"/>
    </format>
    <format dxfId="1644">
      <pivotArea dataOnly="0" labelOnly="1" fieldPosition="0">
        <references count="1">
          <reference field="1" count="0"/>
        </references>
      </pivotArea>
    </format>
    <format dxfId="1645">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56996A-A596-482C-9DDB-08F4D4C80956}" name="LeisureA"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C31"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x="4"/>
        <item h="1" x="5"/>
        <item h="1" x="0"/>
        <item h="1" x="8"/>
        <item h="1" x="2"/>
        <item h="1" x="1"/>
        <item t="default"/>
      </items>
    </pivotField>
    <pivotField showAll="0"/>
    <pivotField showAll="0"/>
    <pivotField dataField="1" numFmtId="7" showAll="0"/>
  </pivotFields>
  <rowFields count="1">
    <field x="2"/>
  </rowFields>
  <rowItems count="2">
    <i>
      <x v="3"/>
    </i>
    <i t="grand">
      <x/>
    </i>
  </rowItems>
  <colFields count="1">
    <field x="1"/>
  </colFields>
  <colItems count="2">
    <i>
      <x/>
    </i>
    <i t="grand">
      <x/>
    </i>
  </colItems>
  <dataFields count="1">
    <dataField name="Sum of Amount" fld="5" baseField="0" baseItem="0" numFmtId="5"/>
  </dataFields>
  <formats count="20">
    <format dxfId="1646">
      <pivotArea type="all" dataOnly="0" outline="0" fieldPosition="0"/>
    </format>
    <format dxfId="1647">
      <pivotArea outline="0" collapsedLevelsAreSubtotals="1" fieldPosition="0"/>
    </format>
    <format dxfId="1648">
      <pivotArea type="origin" dataOnly="0" labelOnly="1" outline="0" fieldPosition="0"/>
    </format>
    <format dxfId="1649">
      <pivotArea field="1" type="button" dataOnly="0" labelOnly="1" outline="0" axis="axisCol" fieldPosition="0"/>
    </format>
    <format dxfId="1650">
      <pivotArea type="topRight" dataOnly="0" labelOnly="1" outline="0" fieldPosition="0"/>
    </format>
    <format dxfId="1651">
      <pivotArea field="2" type="button" dataOnly="0" labelOnly="1" outline="0" axis="axisRow" fieldPosition="0"/>
    </format>
    <format dxfId="1652">
      <pivotArea dataOnly="0" labelOnly="1" fieldPosition="0">
        <references count="1">
          <reference field="2" count="0"/>
        </references>
      </pivotArea>
    </format>
    <format dxfId="1653">
      <pivotArea dataOnly="0" labelOnly="1" grandRow="1" outline="0" fieldPosition="0"/>
    </format>
    <format dxfId="1654">
      <pivotArea dataOnly="0" labelOnly="1" fieldPosition="0">
        <references count="1">
          <reference field="1" count="0"/>
        </references>
      </pivotArea>
    </format>
    <format dxfId="1655">
      <pivotArea dataOnly="0" labelOnly="1" grandCol="1" outline="0" fieldPosition="0"/>
    </format>
    <format dxfId="1656">
      <pivotArea type="all" dataOnly="0" outline="0" fieldPosition="0"/>
    </format>
    <format dxfId="1657">
      <pivotArea outline="0" collapsedLevelsAreSubtotals="1" fieldPosition="0"/>
    </format>
    <format dxfId="1658">
      <pivotArea type="origin" dataOnly="0" labelOnly="1" outline="0" fieldPosition="0"/>
    </format>
    <format dxfId="1659">
      <pivotArea field="1" type="button" dataOnly="0" labelOnly="1" outline="0" axis="axisCol" fieldPosition="0"/>
    </format>
    <format dxfId="1660">
      <pivotArea type="topRight" dataOnly="0" labelOnly="1" outline="0" fieldPosition="0"/>
    </format>
    <format dxfId="1661">
      <pivotArea field="2" type="button" dataOnly="0" labelOnly="1" outline="0" axis="axisRow" fieldPosition="0"/>
    </format>
    <format dxfId="1662">
      <pivotArea dataOnly="0" labelOnly="1" fieldPosition="0">
        <references count="1">
          <reference field="2" count="0"/>
        </references>
      </pivotArea>
    </format>
    <format dxfId="1663">
      <pivotArea dataOnly="0" labelOnly="1" grandRow="1" outline="0" fieldPosition="0"/>
    </format>
    <format dxfId="1664">
      <pivotArea dataOnly="0" labelOnly="1" fieldPosition="0">
        <references count="1">
          <reference field="1" count="0"/>
        </references>
      </pivotArea>
    </format>
    <format dxfId="1665">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42125B0-4AE5-4C62-9E93-4E867F1A6B2D}" name="UtilA"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C25"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h="1" x="0"/>
        <item h="1" x="8"/>
        <item h="1" x="2"/>
        <item x="1"/>
        <item t="default"/>
      </items>
    </pivotField>
    <pivotField showAll="0"/>
    <pivotField showAll="0"/>
    <pivotField dataField="1" numFmtId="7" showAll="0"/>
  </pivotFields>
  <rowFields count="1">
    <field x="2"/>
  </rowFields>
  <rowItems count="2">
    <i>
      <x v="8"/>
    </i>
    <i t="grand">
      <x/>
    </i>
  </rowItems>
  <colFields count="1">
    <field x="1"/>
  </colFields>
  <colItems count="2">
    <i>
      <x/>
    </i>
    <i t="grand">
      <x/>
    </i>
  </colItems>
  <dataFields count="1">
    <dataField name="Sum of Amount" fld="5" baseField="0" baseItem="0" numFmtId="5"/>
  </dataFields>
  <formats count="20">
    <format dxfId="1586">
      <pivotArea type="all" dataOnly="0" outline="0" fieldPosition="0"/>
    </format>
    <format dxfId="1587">
      <pivotArea outline="0" collapsedLevelsAreSubtotals="1" fieldPosition="0"/>
    </format>
    <format dxfId="1588">
      <pivotArea type="origin" dataOnly="0" labelOnly="1" outline="0" fieldPosition="0"/>
    </format>
    <format dxfId="1589">
      <pivotArea field="1" type="button" dataOnly="0" labelOnly="1" outline="0" axis="axisCol" fieldPosition="0"/>
    </format>
    <format dxfId="1590">
      <pivotArea type="topRight" dataOnly="0" labelOnly="1" outline="0" fieldPosition="0"/>
    </format>
    <format dxfId="1591">
      <pivotArea field="2" type="button" dataOnly="0" labelOnly="1" outline="0" axis="axisRow" fieldPosition="0"/>
    </format>
    <format dxfId="1592">
      <pivotArea dataOnly="0" labelOnly="1" fieldPosition="0">
        <references count="1">
          <reference field="2" count="0"/>
        </references>
      </pivotArea>
    </format>
    <format dxfId="1593">
      <pivotArea dataOnly="0" labelOnly="1" grandRow="1" outline="0" fieldPosition="0"/>
    </format>
    <format dxfId="1594">
      <pivotArea dataOnly="0" labelOnly="1" fieldPosition="0">
        <references count="1">
          <reference field="1" count="0"/>
        </references>
      </pivotArea>
    </format>
    <format dxfId="1595">
      <pivotArea dataOnly="0" labelOnly="1" grandCol="1" outline="0" fieldPosition="0"/>
    </format>
    <format dxfId="1596">
      <pivotArea type="all" dataOnly="0" outline="0" fieldPosition="0"/>
    </format>
    <format dxfId="1597">
      <pivotArea outline="0" collapsedLevelsAreSubtotals="1" fieldPosition="0"/>
    </format>
    <format dxfId="1598">
      <pivotArea type="origin" dataOnly="0" labelOnly="1" outline="0" fieldPosition="0"/>
    </format>
    <format dxfId="1599">
      <pivotArea field="1" type="button" dataOnly="0" labelOnly="1" outline="0" axis="axisCol" fieldPosition="0"/>
    </format>
    <format dxfId="1600">
      <pivotArea type="topRight" dataOnly="0" labelOnly="1" outline="0" fieldPosition="0"/>
    </format>
    <format dxfId="1601">
      <pivotArea field="2" type="button" dataOnly="0" labelOnly="1" outline="0" axis="axisRow" fieldPosition="0"/>
    </format>
    <format dxfId="1602">
      <pivotArea dataOnly="0" labelOnly="1" fieldPosition="0">
        <references count="1">
          <reference field="2" count="0"/>
        </references>
      </pivotArea>
    </format>
    <format dxfId="1603">
      <pivotArea dataOnly="0" labelOnly="1" grandRow="1" outline="0" fieldPosition="0"/>
    </format>
    <format dxfId="1604">
      <pivotArea dataOnly="0" labelOnly="1" fieldPosition="0">
        <references count="1">
          <reference field="1" count="0"/>
        </references>
      </pivotArea>
    </format>
    <format dxfId="1605">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BAC6EA9-1D40-4661-BF87-7372D37D00E3}" name="GroceriesA"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19"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x="3"/>
        <item h="1" x="4"/>
        <item h="1" x="5"/>
        <item h="1" x="0"/>
        <item h="1" x="8"/>
        <item h="1" x="2"/>
        <item h="1" x="1"/>
        <item t="default"/>
      </items>
    </pivotField>
    <pivotField showAll="0"/>
    <pivotField showAll="0"/>
    <pivotField dataField="1" numFmtId="7" showAll="0"/>
  </pivotFields>
  <rowFields count="1">
    <field x="2"/>
  </rowFields>
  <rowItems count="2">
    <i>
      <x v="2"/>
    </i>
    <i t="grand">
      <x/>
    </i>
  </rowItems>
  <colFields count="1">
    <field x="1"/>
  </colFields>
  <colItems count="2">
    <i>
      <x/>
    </i>
    <i t="grand">
      <x/>
    </i>
  </colItems>
  <dataFields count="1">
    <dataField name="Sum of Amount" fld="5" baseField="0" baseItem="0" numFmtId="5"/>
  </dataFields>
  <formats count="20">
    <format dxfId="1666">
      <pivotArea type="all" dataOnly="0" outline="0" fieldPosition="0"/>
    </format>
    <format dxfId="1667">
      <pivotArea outline="0" collapsedLevelsAreSubtotals="1" fieldPosition="0"/>
    </format>
    <format dxfId="1668">
      <pivotArea type="origin" dataOnly="0" labelOnly="1" outline="0" fieldPosition="0"/>
    </format>
    <format dxfId="1669">
      <pivotArea field="1" type="button" dataOnly="0" labelOnly="1" outline="0" axis="axisCol" fieldPosition="0"/>
    </format>
    <format dxfId="1670">
      <pivotArea type="topRight" dataOnly="0" labelOnly="1" outline="0" fieldPosition="0"/>
    </format>
    <format dxfId="1671">
      <pivotArea field="2" type="button" dataOnly="0" labelOnly="1" outline="0" axis="axisRow" fieldPosition="0"/>
    </format>
    <format dxfId="1672">
      <pivotArea dataOnly="0" labelOnly="1" fieldPosition="0">
        <references count="1">
          <reference field="2" count="0"/>
        </references>
      </pivotArea>
    </format>
    <format dxfId="1673">
      <pivotArea dataOnly="0" labelOnly="1" grandRow="1" outline="0" fieldPosition="0"/>
    </format>
    <format dxfId="1674">
      <pivotArea dataOnly="0" labelOnly="1" fieldPosition="0">
        <references count="1">
          <reference field="1" count="0"/>
        </references>
      </pivotArea>
    </format>
    <format dxfId="1675">
      <pivotArea dataOnly="0" labelOnly="1" grandCol="1" outline="0" fieldPosition="0"/>
    </format>
    <format dxfId="1676">
      <pivotArea type="all" dataOnly="0" outline="0" fieldPosition="0"/>
    </format>
    <format dxfId="1677">
      <pivotArea outline="0" collapsedLevelsAreSubtotals="1" fieldPosition="0"/>
    </format>
    <format dxfId="1678">
      <pivotArea type="origin" dataOnly="0" labelOnly="1" outline="0" fieldPosition="0"/>
    </format>
    <format dxfId="1679">
      <pivotArea field="1" type="button" dataOnly="0" labelOnly="1" outline="0" axis="axisCol" fieldPosition="0"/>
    </format>
    <format dxfId="1680">
      <pivotArea type="topRight" dataOnly="0" labelOnly="1" outline="0" fieldPosition="0"/>
    </format>
    <format dxfId="1681">
      <pivotArea field="2" type="button" dataOnly="0" labelOnly="1" outline="0" axis="axisRow" fieldPosition="0"/>
    </format>
    <format dxfId="1682">
      <pivotArea dataOnly="0" labelOnly="1" fieldPosition="0">
        <references count="1">
          <reference field="2" count="0"/>
        </references>
      </pivotArea>
    </format>
    <format dxfId="1683">
      <pivotArea dataOnly="0" labelOnly="1" grandRow="1" outline="0" fieldPosition="0"/>
    </format>
    <format dxfId="1684">
      <pivotArea dataOnly="0" labelOnly="1" fieldPosition="0">
        <references count="1">
          <reference field="1" count="0"/>
        </references>
      </pivotArea>
    </format>
    <format dxfId="1685">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2872E62-32F8-4865-8DAE-3E9B53CB186B}" name="TransportA"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C13"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h="1" x="0"/>
        <item h="1" x="8"/>
        <item x="2"/>
        <item h="1" x="1"/>
        <item t="default"/>
      </items>
    </pivotField>
    <pivotField showAll="0"/>
    <pivotField showAll="0"/>
    <pivotField dataField="1" numFmtId="7" showAll="0"/>
  </pivotFields>
  <rowFields count="1">
    <field x="2"/>
  </rowFields>
  <rowItems count="2">
    <i>
      <x v="7"/>
    </i>
    <i t="grand">
      <x/>
    </i>
  </rowItems>
  <colFields count="1">
    <field x="1"/>
  </colFields>
  <colItems count="2">
    <i>
      <x/>
    </i>
    <i t="grand">
      <x/>
    </i>
  </colItems>
  <dataFields count="1">
    <dataField name="Sum of Amount" fld="5" baseField="0" baseItem="0" numFmtId="5"/>
  </dataFields>
  <formats count="20">
    <format dxfId="1606">
      <pivotArea type="all" dataOnly="0" outline="0" fieldPosition="0"/>
    </format>
    <format dxfId="1607">
      <pivotArea outline="0" collapsedLevelsAreSubtotals="1" fieldPosition="0"/>
    </format>
    <format dxfId="1608">
      <pivotArea type="origin" dataOnly="0" labelOnly="1" outline="0" fieldPosition="0"/>
    </format>
    <format dxfId="1609">
      <pivotArea field="1" type="button" dataOnly="0" labelOnly="1" outline="0" axis="axisCol" fieldPosition="0"/>
    </format>
    <format dxfId="1610">
      <pivotArea type="topRight" dataOnly="0" labelOnly="1" outline="0" fieldPosition="0"/>
    </format>
    <format dxfId="1611">
      <pivotArea field="2" type="button" dataOnly="0" labelOnly="1" outline="0" axis="axisRow" fieldPosition="0"/>
    </format>
    <format dxfId="1612">
      <pivotArea dataOnly="0" labelOnly="1" fieldPosition="0">
        <references count="1">
          <reference field="2" count="0"/>
        </references>
      </pivotArea>
    </format>
    <format dxfId="1613">
      <pivotArea dataOnly="0" labelOnly="1" grandRow="1" outline="0" fieldPosition="0"/>
    </format>
    <format dxfId="1614">
      <pivotArea dataOnly="0" labelOnly="1" fieldPosition="0">
        <references count="1">
          <reference field="1" count="0"/>
        </references>
      </pivotArea>
    </format>
    <format dxfId="1615">
      <pivotArea dataOnly="0" labelOnly="1" grandCol="1" outline="0" fieldPosition="0"/>
    </format>
    <format dxfId="1616">
      <pivotArea type="all" dataOnly="0" outline="0" fieldPosition="0"/>
    </format>
    <format dxfId="1617">
      <pivotArea outline="0" collapsedLevelsAreSubtotals="1" fieldPosition="0"/>
    </format>
    <format dxfId="1618">
      <pivotArea type="origin" dataOnly="0" labelOnly="1" outline="0" fieldPosition="0"/>
    </format>
    <format dxfId="1619">
      <pivotArea field="1" type="button" dataOnly="0" labelOnly="1" outline="0" axis="axisCol" fieldPosition="0"/>
    </format>
    <format dxfId="1620">
      <pivotArea type="topRight" dataOnly="0" labelOnly="1" outline="0" fieldPosition="0"/>
    </format>
    <format dxfId="1621">
      <pivotArea field="2" type="button" dataOnly="0" labelOnly="1" outline="0" axis="axisRow" fieldPosition="0"/>
    </format>
    <format dxfId="1622">
      <pivotArea dataOnly="0" labelOnly="1" fieldPosition="0">
        <references count="1">
          <reference field="2" count="0"/>
        </references>
      </pivotArea>
    </format>
    <format dxfId="1623">
      <pivotArea dataOnly="0" labelOnly="1" grandRow="1" outline="0" fieldPosition="0"/>
    </format>
    <format dxfId="1624">
      <pivotArea dataOnly="0" labelOnly="1" fieldPosition="0">
        <references count="1">
          <reference field="1" count="0"/>
        </references>
      </pivotArea>
    </format>
    <format dxfId="1625">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8272612-392C-45B0-BF85-2A4E7D6E272A}" name="RentA"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7"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x="0"/>
        <item h="1" x="8"/>
        <item h="1" x="2"/>
        <item h="1" x="1"/>
        <item t="default"/>
      </items>
    </pivotField>
    <pivotField showAll="0"/>
    <pivotField showAll="0"/>
    <pivotField dataField="1" numFmtId="7" showAll="0"/>
  </pivotFields>
  <rowFields count="1">
    <field x="2"/>
  </rowFields>
  <rowItems count="2">
    <i>
      <x v="5"/>
    </i>
    <i t="grand">
      <x/>
    </i>
  </rowItems>
  <colFields count="1">
    <field x="1"/>
  </colFields>
  <colItems count="2">
    <i>
      <x/>
    </i>
    <i t="grand">
      <x/>
    </i>
  </colItems>
  <dataFields count="1">
    <dataField name="Sum of Amount" fld="5" baseField="0" baseItem="0" numFmtId="5"/>
  </dataFields>
  <formats count="22">
    <format dxfId="1686">
      <pivotArea dataOnly="0" outline="0" fieldPosition="0">
        <references count="1">
          <reference field="1" count="1">
            <x v="3"/>
          </reference>
        </references>
      </pivotArea>
    </format>
    <format dxfId="1687">
      <pivotArea dataOnly="0" outline="0" fieldPosition="0">
        <references count="1">
          <reference field="1" count="1">
            <x v="3"/>
          </reference>
        </references>
      </pivotArea>
    </format>
    <format dxfId="1688">
      <pivotArea type="all" dataOnly="0" outline="0" fieldPosition="0"/>
    </format>
    <format dxfId="1689">
      <pivotArea outline="0" collapsedLevelsAreSubtotals="1" fieldPosition="0"/>
    </format>
    <format dxfId="1690">
      <pivotArea type="origin" dataOnly="0" labelOnly="1" outline="0" fieldPosition="0"/>
    </format>
    <format dxfId="1691">
      <pivotArea field="1" type="button" dataOnly="0" labelOnly="1" outline="0" axis="axisCol" fieldPosition="0"/>
    </format>
    <format dxfId="1692">
      <pivotArea type="topRight" dataOnly="0" labelOnly="1" outline="0" fieldPosition="0"/>
    </format>
    <format dxfId="1693">
      <pivotArea field="2" type="button" dataOnly="0" labelOnly="1" outline="0" axis="axisRow" fieldPosition="0"/>
    </format>
    <format dxfId="1694">
      <pivotArea dataOnly="0" labelOnly="1" fieldPosition="0">
        <references count="1">
          <reference field="2" count="0"/>
        </references>
      </pivotArea>
    </format>
    <format dxfId="1695">
      <pivotArea dataOnly="0" labelOnly="1" grandRow="1" outline="0" fieldPosition="0"/>
    </format>
    <format dxfId="1696">
      <pivotArea dataOnly="0" labelOnly="1" fieldPosition="0">
        <references count="1">
          <reference field="1" count="0"/>
        </references>
      </pivotArea>
    </format>
    <format dxfId="1697">
      <pivotArea dataOnly="0" labelOnly="1" grandCol="1" outline="0" fieldPosition="0"/>
    </format>
    <format dxfId="1698">
      <pivotArea type="all" dataOnly="0" outline="0" fieldPosition="0"/>
    </format>
    <format dxfId="1699">
      <pivotArea outline="0" collapsedLevelsAreSubtotals="1" fieldPosition="0"/>
    </format>
    <format dxfId="1700">
      <pivotArea type="origin" dataOnly="0" labelOnly="1" outline="0" fieldPosition="0"/>
    </format>
    <format dxfId="1701">
      <pivotArea field="1" type="button" dataOnly="0" labelOnly="1" outline="0" axis="axisCol" fieldPosition="0"/>
    </format>
    <format dxfId="1702">
      <pivotArea type="topRight" dataOnly="0" labelOnly="1" outline="0" fieldPosition="0"/>
    </format>
    <format dxfId="1703">
      <pivotArea field="2" type="button" dataOnly="0" labelOnly="1" outline="0" axis="axisRow" fieldPosition="0"/>
    </format>
    <format dxfId="1704">
      <pivotArea dataOnly="0" labelOnly="1" fieldPosition="0">
        <references count="1">
          <reference field="2" count="0"/>
        </references>
      </pivotArea>
    </format>
    <format dxfId="1705">
      <pivotArea dataOnly="0" labelOnly="1" grandRow="1" outline="0" fieldPosition="0"/>
    </format>
    <format dxfId="1706">
      <pivotArea dataOnly="0" labelOnly="1" fieldPosition="0">
        <references count="1">
          <reference field="1" count="0"/>
        </references>
      </pivotArea>
    </format>
    <format dxfId="1707">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D95C18-5C23-44EB-8E06-D173EF0A82FF}" name="PivotTable1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5:C109" firstHeaderRow="1" firstDataRow="2" firstDataCol="1"/>
  <pivotFields count="6">
    <pivotField numFmtId="16" showAll="0"/>
    <pivotField axis="axisCol" showAll="0">
      <items count="6">
        <item x="0"/>
        <item h="1" x="1"/>
        <item h="1" x="2"/>
        <item h="1" x="3"/>
        <item h="1" x="4"/>
        <item t="default"/>
      </items>
    </pivotField>
    <pivotField showAll="0">
      <items count="10">
        <item x="7"/>
        <item x="6"/>
        <item x="3"/>
        <item x="4"/>
        <item x="5"/>
        <item x="0"/>
        <item x="8"/>
        <item x="2"/>
        <item x="1"/>
        <item t="default"/>
      </items>
    </pivotField>
    <pivotField showAll="0"/>
    <pivotField axis="axisRow" showAll="0">
      <items count="3">
        <item x="0"/>
        <item x="1"/>
        <item t="default"/>
      </items>
    </pivotField>
    <pivotField dataField="1" numFmtId="7" showAll="0"/>
  </pivotFields>
  <rowFields count="1">
    <field x="4"/>
  </rowFields>
  <rowItems count="3">
    <i>
      <x/>
    </i>
    <i>
      <x v="1"/>
    </i>
    <i t="grand">
      <x/>
    </i>
  </rowItems>
  <colFields count="1">
    <field x="1"/>
  </colFields>
  <colItems count="2">
    <i>
      <x/>
    </i>
    <i t="grand">
      <x/>
    </i>
  </colItems>
  <dataFields count="1">
    <dataField name="Sum of Amount" fld="5" baseField="0" baseItem="0" numFmtId="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50F5B4-CDCD-4D61-A5F3-65CDC8C2391B}" name="PivotTable1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2:C90" firstHeaderRow="1" firstDataRow="2" firstDataCol="1" rowPageCount="1" colPageCount="1"/>
  <pivotFields count="6">
    <pivotField numFmtId="16" showAll="0"/>
    <pivotField axis="axisCol" showAll="0">
      <items count="6">
        <item x="0"/>
        <item h="1" x="1"/>
        <item h="1" x="2"/>
        <item h="1" x="3"/>
        <item h="1" x="4"/>
        <item t="default"/>
      </items>
    </pivotField>
    <pivotField axis="axisRow" showAll="0">
      <items count="10">
        <item x="7"/>
        <item x="6"/>
        <item x="3"/>
        <item x="4"/>
        <item x="5"/>
        <item x="0"/>
        <item x="8"/>
        <item x="2"/>
        <item x="1"/>
        <item t="default"/>
      </items>
    </pivotField>
    <pivotField showAll="0"/>
    <pivotField axis="axisPage" showAll="0">
      <items count="3">
        <item x="0"/>
        <item x="1"/>
        <item t="default"/>
      </items>
    </pivotField>
    <pivotField dataField="1" numFmtId="7" showAll="0"/>
  </pivotFields>
  <rowFields count="1">
    <field x="2"/>
  </rowFields>
  <rowItems count="7">
    <i>
      <x v="2"/>
    </i>
    <i>
      <x v="3"/>
    </i>
    <i>
      <x v="4"/>
    </i>
    <i>
      <x v="5"/>
    </i>
    <i>
      <x v="7"/>
    </i>
    <i>
      <x v="8"/>
    </i>
    <i t="grand">
      <x/>
    </i>
  </rowItems>
  <colFields count="1">
    <field x="1"/>
  </colFields>
  <colItems count="2">
    <i>
      <x/>
    </i>
    <i t="grand">
      <x/>
    </i>
  </colItems>
  <pageFields count="1">
    <pageField fld="4" item="0" hier="-1"/>
  </pageFields>
  <dataFields count="1">
    <dataField name="Sum of Amount" fld="5" baseField="0" baseItem="0" numFmtId="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F289ED-9397-4D9A-A3D7-6F8BBB128BFD}" name="OtherB"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3:C76" firstHeaderRow="1" firstDataRow="2" firstDataCol="1"/>
  <pivotFields count="4">
    <pivotField axis="axisCol" showAll="0">
      <items count="13">
        <item h="1" x="0"/>
        <item h="1" x="1"/>
        <item h="1" x="2"/>
        <item h="1" x="3"/>
        <item h="1" x="4"/>
        <item h="1" x="5"/>
        <item h="1" x="6"/>
        <item h="1" x="7"/>
        <item x="8"/>
        <item h="1" x="9"/>
        <item h="1" x="10"/>
        <item h="1" x="11"/>
        <item t="default"/>
      </items>
    </pivotField>
    <pivotField axis="axisRow" showAll="0">
      <items count="10">
        <item h="1" x="7"/>
        <item h="1" x="6"/>
        <item h="1" x="3"/>
        <item h="1" x="4"/>
        <item x="5"/>
        <item h="1" x="0"/>
        <item h="1" x="8"/>
        <item h="1" x="2"/>
        <item h="1" x="1"/>
        <item t="default"/>
      </items>
    </pivotField>
    <pivotField dataField="1" numFmtId="165" showAll="0"/>
    <pivotField showAll="0"/>
  </pivotFields>
  <rowFields count="1">
    <field x="1"/>
  </rowFields>
  <rowItems count="2">
    <i>
      <x v="4"/>
    </i>
    <i t="grand">
      <x/>
    </i>
  </rowItems>
  <colFields count="1">
    <field x="0"/>
  </colFields>
  <colItems count="2">
    <i>
      <x v="8"/>
    </i>
    <i t="grand">
      <x/>
    </i>
  </colItems>
  <dataFields count="1">
    <dataField name="Sum of Budget" fld="2" baseField="0" baseItem="0" numFmtId="164"/>
  </dataFields>
  <formats count="22">
    <format dxfId="1504">
      <pivotArea type="all" dataOnly="0" outline="0" fieldPosition="0"/>
    </format>
    <format dxfId="1505">
      <pivotArea outline="0" collapsedLevelsAreSubtotals="1" fieldPosition="0"/>
    </format>
    <format dxfId="1506">
      <pivotArea type="origin" dataOnly="0" labelOnly="1" outline="0" fieldPosition="0"/>
    </format>
    <format dxfId="1507">
      <pivotArea field="0" type="button" dataOnly="0" labelOnly="1" outline="0" axis="axisCol" fieldPosition="0"/>
    </format>
    <format dxfId="1508">
      <pivotArea type="topRight" dataOnly="0" labelOnly="1" outline="0" fieldPosition="0"/>
    </format>
    <format dxfId="1509">
      <pivotArea field="1" type="button" dataOnly="0" labelOnly="1" outline="0" axis="axisRow" fieldPosition="0"/>
    </format>
    <format dxfId="1510">
      <pivotArea dataOnly="0" labelOnly="1" fieldPosition="0">
        <references count="1">
          <reference field="1" count="0"/>
        </references>
      </pivotArea>
    </format>
    <format dxfId="1511">
      <pivotArea dataOnly="0" labelOnly="1" grandRow="1" outline="0" fieldPosition="0"/>
    </format>
    <format dxfId="1512">
      <pivotArea dataOnly="0" labelOnly="1" fieldPosition="0">
        <references count="1">
          <reference field="0" count="0"/>
        </references>
      </pivotArea>
    </format>
    <format dxfId="1513">
      <pivotArea dataOnly="0" labelOnly="1" grandCol="1" outline="0" fieldPosition="0"/>
    </format>
    <format dxfId="1514">
      <pivotArea type="all" dataOnly="0" outline="0" fieldPosition="0"/>
    </format>
    <format dxfId="1515">
      <pivotArea outline="0" collapsedLevelsAreSubtotals="1" fieldPosition="0"/>
    </format>
    <format dxfId="1516">
      <pivotArea type="origin" dataOnly="0" labelOnly="1" outline="0" fieldPosition="0"/>
    </format>
    <format dxfId="1517">
      <pivotArea field="0" type="button" dataOnly="0" labelOnly="1" outline="0" axis="axisCol" fieldPosition="0"/>
    </format>
    <format dxfId="1518">
      <pivotArea type="topRight" dataOnly="0" labelOnly="1" outline="0" fieldPosition="0"/>
    </format>
    <format dxfId="1519">
      <pivotArea field="1" type="button" dataOnly="0" labelOnly="1" outline="0" axis="axisRow" fieldPosition="0"/>
    </format>
    <format dxfId="1520">
      <pivotArea dataOnly="0" labelOnly="1" fieldPosition="0">
        <references count="1">
          <reference field="1" count="0"/>
        </references>
      </pivotArea>
    </format>
    <format dxfId="1521">
      <pivotArea dataOnly="0" labelOnly="1" grandRow="1" outline="0" fieldPosition="0"/>
    </format>
    <format dxfId="1522">
      <pivotArea dataOnly="0" labelOnly="1" fieldPosition="0">
        <references count="1">
          <reference field="0" count="0"/>
        </references>
      </pivotArea>
    </format>
    <format dxfId="1523">
      <pivotArea dataOnly="0" labelOnly="1" grandCol="1" outline="0" fieldPosition="0"/>
    </format>
    <format dxfId="1524">
      <pivotArea outline="0" collapsedLevelsAreSubtotals="1" fieldPosition="0">
        <references count="1">
          <reference field="0" count="1" selected="0">
            <x v="3"/>
          </reference>
        </references>
      </pivotArea>
    </format>
    <format dxfId="1525">
      <pivotArea outline="0" collapsedLevelsAreSubtotals="1" fieldPosition="0">
        <references count="1">
          <reference field="0" count="1" selected="0">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425142-5EAC-42EB-A7B6-2257D8AE5A57}" name="LeisureB"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C70" firstHeaderRow="1" firstDataRow="2" firstDataCol="1"/>
  <pivotFields count="4">
    <pivotField axis="axisCol" showAll="0">
      <items count="13">
        <item h="1" x="0"/>
        <item h="1" x="1"/>
        <item h="1" x="2"/>
        <item h="1" x="3"/>
        <item h="1" x="4"/>
        <item h="1" x="5"/>
        <item h="1" x="6"/>
        <item h="1" x="7"/>
        <item x="8"/>
        <item h="1" x="9"/>
        <item h="1" x="10"/>
        <item h="1" x="11"/>
        <item t="default"/>
      </items>
    </pivotField>
    <pivotField axis="axisRow" showAll="0">
      <items count="10">
        <item h="1" x="7"/>
        <item h="1" x="6"/>
        <item h="1" x="3"/>
        <item x="4"/>
        <item h="1" x="5"/>
        <item h="1" x="0"/>
        <item h="1" x="8"/>
        <item h="1" x="2"/>
        <item h="1" x="1"/>
        <item t="default"/>
      </items>
    </pivotField>
    <pivotField dataField="1" numFmtId="165" showAll="0"/>
    <pivotField showAll="0"/>
  </pivotFields>
  <rowFields count="1">
    <field x="1"/>
  </rowFields>
  <rowItems count="2">
    <i>
      <x v="3"/>
    </i>
    <i t="grand">
      <x/>
    </i>
  </rowItems>
  <colFields count="1">
    <field x="0"/>
  </colFields>
  <colItems count="2">
    <i>
      <x v="8"/>
    </i>
    <i t="grand">
      <x/>
    </i>
  </colItems>
  <dataFields count="1">
    <dataField name="Sum of Budget" fld="2" baseField="0" baseItem="0" numFmtId="164"/>
  </dataFields>
  <formats count="20">
    <format dxfId="1526">
      <pivotArea type="all" dataOnly="0" outline="0" fieldPosition="0"/>
    </format>
    <format dxfId="1527">
      <pivotArea outline="0" collapsedLevelsAreSubtotals="1" fieldPosition="0"/>
    </format>
    <format dxfId="1528">
      <pivotArea type="origin" dataOnly="0" labelOnly="1" outline="0" fieldPosition="0"/>
    </format>
    <format dxfId="1529">
      <pivotArea field="0" type="button" dataOnly="0" labelOnly="1" outline="0" axis="axisCol" fieldPosition="0"/>
    </format>
    <format dxfId="1530">
      <pivotArea type="topRight" dataOnly="0" labelOnly="1" outline="0" fieldPosition="0"/>
    </format>
    <format dxfId="1531">
      <pivotArea field="1" type="button" dataOnly="0" labelOnly="1" outline="0" axis="axisRow" fieldPosition="0"/>
    </format>
    <format dxfId="1532">
      <pivotArea dataOnly="0" labelOnly="1" fieldPosition="0">
        <references count="1">
          <reference field="1" count="0"/>
        </references>
      </pivotArea>
    </format>
    <format dxfId="1533">
      <pivotArea dataOnly="0" labelOnly="1" grandRow="1" outline="0" fieldPosition="0"/>
    </format>
    <format dxfId="1534">
      <pivotArea dataOnly="0" labelOnly="1" fieldPosition="0">
        <references count="1">
          <reference field="0" count="0"/>
        </references>
      </pivotArea>
    </format>
    <format dxfId="1535">
      <pivotArea dataOnly="0" labelOnly="1" grandCol="1" outline="0" fieldPosition="0"/>
    </format>
    <format dxfId="1536">
      <pivotArea type="all" dataOnly="0" outline="0" fieldPosition="0"/>
    </format>
    <format dxfId="1537">
      <pivotArea outline="0" collapsedLevelsAreSubtotals="1" fieldPosition="0"/>
    </format>
    <format dxfId="1538">
      <pivotArea type="origin" dataOnly="0" labelOnly="1" outline="0" fieldPosition="0"/>
    </format>
    <format dxfId="1539">
      <pivotArea field="0" type="button" dataOnly="0" labelOnly="1" outline="0" axis="axisCol" fieldPosition="0"/>
    </format>
    <format dxfId="1540">
      <pivotArea type="topRight" dataOnly="0" labelOnly="1" outline="0" fieldPosition="0"/>
    </format>
    <format dxfId="1541">
      <pivotArea field="1" type="button" dataOnly="0" labelOnly="1" outline="0" axis="axisRow" fieldPosition="0"/>
    </format>
    <format dxfId="1542">
      <pivotArea dataOnly="0" labelOnly="1" fieldPosition="0">
        <references count="1">
          <reference field="1" count="0"/>
        </references>
      </pivotArea>
    </format>
    <format dxfId="1543">
      <pivotArea dataOnly="0" labelOnly="1" grandRow="1" outline="0" fieldPosition="0"/>
    </format>
    <format dxfId="1544">
      <pivotArea dataOnly="0" labelOnly="1" fieldPosition="0">
        <references count="1">
          <reference field="0" count="0"/>
        </references>
      </pivotArea>
    </format>
    <format dxfId="1545">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B6DAEE-6EF2-4DBB-872B-0659698F22B1}" name="UtilitiesB"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C64" firstHeaderRow="1" firstDataRow="2" firstDataCol="1"/>
  <pivotFields count="4">
    <pivotField axis="axisCol" showAll="0">
      <items count="13">
        <item h="1" x="0"/>
        <item h="1" x="1"/>
        <item h="1" x="2"/>
        <item h="1" x="3"/>
        <item h="1" x="4"/>
        <item h="1" x="5"/>
        <item h="1" x="6"/>
        <item h="1" x="7"/>
        <item x="8"/>
        <item h="1" x="9"/>
        <item h="1" x="10"/>
        <item h="1" x="11"/>
        <item t="default"/>
      </items>
    </pivotField>
    <pivotField axis="axisRow" showAll="0">
      <items count="10">
        <item h="1" x="7"/>
        <item h="1" x="6"/>
        <item h="1" x="3"/>
        <item h="1" x="4"/>
        <item h="1" x="5"/>
        <item h="1" x="0"/>
        <item h="1" x="8"/>
        <item h="1" x="2"/>
        <item x="1"/>
        <item t="default"/>
      </items>
    </pivotField>
    <pivotField dataField="1" numFmtId="165" showAll="0"/>
    <pivotField showAll="0"/>
  </pivotFields>
  <rowFields count="1">
    <field x="1"/>
  </rowFields>
  <rowItems count="2">
    <i>
      <x v="8"/>
    </i>
    <i t="grand">
      <x/>
    </i>
  </rowItems>
  <colFields count="1">
    <field x="0"/>
  </colFields>
  <colItems count="2">
    <i>
      <x v="8"/>
    </i>
    <i t="grand">
      <x/>
    </i>
  </colItems>
  <dataFields count="1">
    <dataField name="Sum of Budget" fld="2" baseField="0" baseItem="0" numFmtId="164"/>
  </dataFields>
  <formats count="20">
    <format dxfId="1464">
      <pivotArea type="all" dataOnly="0" outline="0" fieldPosition="0"/>
    </format>
    <format dxfId="1465">
      <pivotArea outline="0" collapsedLevelsAreSubtotals="1" fieldPosition="0"/>
    </format>
    <format dxfId="1466">
      <pivotArea type="origin" dataOnly="0" labelOnly="1" outline="0" fieldPosition="0"/>
    </format>
    <format dxfId="1467">
      <pivotArea field="0" type="button" dataOnly="0" labelOnly="1" outline="0" axis="axisCol" fieldPosition="0"/>
    </format>
    <format dxfId="1468">
      <pivotArea type="topRight" dataOnly="0" labelOnly="1" outline="0" fieldPosition="0"/>
    </format>
    <format dxfId="1469">
      <pivotArea field="1" type="button" dataOnly="0" labelOnly="1" outline="0" axis="axisRow" fieldPosition="0"/>
    </format>
    <format dxfId="1470">
      <pivotArea dataOnly="0" labelOnly="1" fieldPosition="0">
        <references count="1">
          <reference field="1" count="0"/>
        </references>
      </pivotArea>
    </format>
    <format dxfId="1471">
      <pivotArea dataOnly="0" labelOnly="1" grandRow="1" outline="0" fieldPosition="0"/>
    </format>
    <format dxfId="1472">
      <pivotArea dataOnly="0" labelOnly="1" fieldPosition="0">
        <references count="1">
          <reference field="0" count="0"/>
        </references>
      </pivotArea>
    </format>
    <format dxfId="1473">
      <pivotArea dataOnly="0" labelOnly="1" grandCol="1" outline="0" fieldPosition="0"/>
    </format>
    <format dxfId="1474">
      <pivotArea type="all" dataOnly="0" outline="0" fieldPosition="0"/>
    </format>
    <format dxfId="1475">
      <pivotArea outline="0" collapsedLevelsAreSubtotals="1" fieldPosition="0"/>
    </format>
    <format dxfId="1476">
      <pivotArea type="origin" dataOnly="0" labelOnly="1" outline="0" fieldPosition="0"/>
    </format>
    <format dxfId="1477">
      <pivotArea field="0" type="button" dataOnly="0" labelOnly="1" outline="0" axis="axisCol" fieldPosition="0"/>
    </format>
    <format dxfId="1478">
      <pivotArea type="topRight" dataOnly="0" labelOnly="1" outline="0" fieldPosition="0"/>
    </format>
    <format dxfId="1479">
      <pivotArea field="1" type="button" dataOnly="0" labelOnly="1" outline="0" axis="axisRow" fieldPosition="0"/>
    </format>
    <format dxfId="1480">
      <pivotArea dataOnly="0" labelOnly="1" fieldPosition="0">
        <references count="1">
          <reference field="1" count="0"/>
        </references>
      </pivotArea>
    </format>
    <format dxfId="1481">
      <pivotArea dataOnly="0" labelOnly="1" grandRow="1" outline="0" fieldPosition="0"/>
    </format>
    <format dxfId="1482">
      <pivotArea dataOnly="0" labelOnly="1" fieldPosition="0">
        <references count="1">
          <reference field="0" count="0"/>
        </references>
      </pivotArea>
    </format>
    <format dxfId="1483">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A353B8-3153-4A98-B1BB-FD27A06D346C}" name="GroceriesB"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5:C58" firstHeaderRow="1" firstDataRow="2" firstDataCol="1"/>
  <pivotFields count="4">
    <pivotField axis="axisCol" showAll="0">
      <items count="13">
        <item h="1" x="0"/>
        <item h="1" x="1"/>
        <item h="1" x="2"/>
        <item h="1" x="3"/>
        <item h="1" x="4"/>
        <item h="1" x="5"/>
        <item h="1" x="6"/>
        <item h="1" x="7"/>
        <item x="8"/>
        <item h="1" x="9"/>
        <item h="1" x="10"/>
        <item h="1" x="11"/>
        <item t="default"/>
      </items>
    </pivotField>
    <pivotField axis="axisRow" showAll="0">
      <items count="10">
        <item h="1" x="7"/>
        <item h="1" x="6"/>
        <item x="3"/>
        <item h="1" x="4"/>
        <item h="1" x="5"/>
        <item h="1" x="0"/>
        <item h="1" x="8"/>
        <item h="1" x="2"/>
        <item h="1" x="1"/>
        <item t="default"/>
      </items>
    </pivotField>
    <pivotField dataField="1" numFmtId="165" showAll="0"/>
    <pivotField showAll="0"/>
  </pivotFields>
  <rowFields count="1">
    <field x="1"/>
  </rowFields>
  <rowItems count="2">
    <i>
      <x v="2"/>
    </i>
    <i t="grand">
      <x/>
    </i>
  </rowItems>
  <colFields count="1">
    <field x="0"/>
  </colFields>
  <colItems count="2">
    <i>
      <x v="8"/>
    </i>
    <i t="grand">
      <x/>
    </i>
  </colItems>
  <dataFields count="1">
    <dataField name="Sum of Budget" fld="2" baseField="0" baseItem="0" numFmtId="164"/>
  </dataFields>
  <formats count="20">
    <format dxfId="1546">
      <pivotArea type="all" dataOnly="0" outline="0" fieldPosition="0"/>
    </format>
    <format dxfId="1547">
      <pivotArea outline="0" collapsedLevelsAreSubtotals="1" fieldPosition="0"/>
    </format>
    <format dxfId="1548">
      <pivotArea type="origin" dataOnly="0" labelOnly="1" outline="0" fieldPosition="0"/>
    </format>
    <format dxfId="1549">
      <pivotArea field="0" type="button" dataOnly="0" labelOnly="1" outline="0" axis="axisCol" fieldPosition="0"/>
    </format>
    <format dxfId="1550">
      <pivotArea type="topRight" dataOnly="0" labelOnly="1" outline="0" fieldPosition="0"/>
    </format>
    <format dxfId="1551">
      <pivotArea field="1" type="button" dataOnly="0" labelOnly="1" outline="0" axis="axisRow" fieldPosition="0"/>
    </format>
    <format dxfId="1552">
      <pivotArea dataOnly="0" labelOnly="1" fieldPosition="0">
        <references count="1">
          <reference field="1" count="0"/>
        </references>
      </pivotArea>
    </format>
    <format dxfId="1553">
      <pivotArea dataOnly="0" labelOnly="1" grandRow="1" outline="0" fieldPosition="0"/>
    </format>
    <format dxfId="1554">
      <pivotArea dataOnly="0" labelOnly="1" fieldPosition="0">
        <references count="1">
          <reference field="0" count="0"/>
        </references>
      </pivotArea>
    </format>
    <format dxfId="1555">
      <pivotArea dataOnly="0" labelOnly="1" grandCol="1" outline="0" fieldPosition="0"/>
    </format>
    <format dxfId="1556">
      <pivotArea type="all" dataOnly="0" outline="0" fieldPosition="0"/>
    </format>
    <format dxfId="1557">
      <pivotArea outline="0" collapsedLevelsAreSubtotals="1" fieldPosition="0"/>
    </format>
    <format dxfId="1558">
      <pivotArea type="origin" dataOnly="0" labelOnly="1" outline="0" fieldPosition="0"/>
    </format>
    <format dxfId="1559">
      <pivotArea field="0" type="button" dataOnly="0" labelOnly="1" outline="0" axis="axisCol" fieldPosition="0"/>
    </format>
    <format dxfId="1560">
      <pivotArea type="topRight" dataOnly="0" labelOnly="1" outline="0" fieldPosition="0"/>
    </format>
    <format dxfId="1561">
      <pivotArea field="1" type="button" dataOnly="0" labelOnly="1" outline="0" axis="axisRow" fieldPosition="0"/>
    </format>
    <format dxfId="1562">
      <pivotArea dataOnly="0" labelOnly="1" fieldPosition="0">
        <references count="1">
          <reference field="1" count="0"/>
        </references>
      </pivotArea>
    </format>
    <format dxfId="1563">
      <pivotArea dataOnly="0" labelOnly="1" grandRow="1" outline="0" fieldPosition="0"/>
    </format>
    <format dxfId="1564">
      <pivotArea dataOnly="0" labelOnly="1" fieldPosition="0">
        <references count="1">
          <reference field="0" count="0"/>
        </references>
      </pivotArea>
    </format>
    <format dxfId="1565">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5EE15C-9EA7-4009-BD89-7728C016B7D9}" name="TransportB"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9:C52" firstHeaderRow="1" firstDataRow="2" firstDataCol="1"/>
  <pivotFields count="4">
    <pivotField axis="axisCol" showAll="0">
      <items count="13">
        <item h="1" x="0"/>
        <item h="1" x="1"/>
        <item h="1" x="2"/>
        <item h="1" x="3"/>
        <item h="1" x="4"/>
        <item h="1" x="5"/>
        <item h="1" x="6"/>
        <item h="1" x="7"/>
        <item x="8"/>
        <item h="1" x="9"/>
        <item h="1" x="10"/>
        <item h="1" x="11"/>
        <item t="default"/>
      </items>
    </pivotField>
    <pivotField axis="axisRow" showAll="0">
      <items count="10">
        <item h="1" x="7"/>
        <item h="1" x="6"/>
        <item h="1" x="3"/>
        <item h="1" x="4"/>
        <item h="1" x="5"/>
        <item h="1" x="0"/>
        <item h="1" x="8"/>
        <item x="2"/>
        <item h="1" x="1"/>
        <item t="default"/>
      </items>
    </pivotField>
    <pivotField dataField="1" numFmtId="165" showAll="0"/>
    <pivotField showAll="0"/>
  </pivotFields>
  <rowFields count="1">
    <field x="1"/>
  </rowFields>
  <rowItems count="2">
    <i>
      <x v="7"/>
    </i>
    <i t="grand">
      <x/>
    </i>
  </rowItems>
  <colFields count="1">
    <field x="0"/>
  </colFields>
  <colItems count="2">
    <i>
      <x v="8"/>
    </i>
    <i t="grand">
      <x/>
    </i>
  </colItems>
  <dataFields count="1">
    <dataField name="Sum of Budget" fld="2" baseField="0" baseItem="0" numFmtId="164"/>
  </dataFields>
  <formats count="20">
    <format dxfId="1484">
      <pivotArea type="all" dataOnly="0" outline="0" fieldPosition="0"/>
    </format>
    <format dxfId="1485">
      <pivotArea outline="0" collapsedLevelsAreSubtotals="1" fieldPosition="0"/>
    </format>
    <format dxfId="1486">
      <pivotArea type="origin" dataOnly="0" labelOnly="1" outline="0" fieldPosition="0"/>
    </format>
    <format dxfId="1487">
      <pivotArea field="0" type="button" dataOnly="0" labelOnly="1" outline="0" axis="axisCol" fieldPosition="0"/>
    </format>
    <format dxfId="1488">
      <pivotArea type="topRight" dataOnly="0" labelOnly="1" outline="0" fieldPosition="0"/>
    </format>
    <format dxfId="1489">
      <pivotArea field="1" type="button" dataOnly="0" labelOnly="1" outline="0" axis="axisRow" fieldPosition="0"/>
    </format>
    <format dxfId="1490">
      <pivotArea dataOnly="0" labelOnly="1" fieldPosition="0">
        <references count="1">
          <reference field="1" count="0"/>
        </references>
      </pivotArea>
    </format>
    <format dxfId="1491">
      <pivotArea dataOnly="0" labelOnly="1" grandRow="1" outline="0" fieldPosition="0"/>
    </format>
    <format dxfId="1492">
      <pivotArea dataOnly="0" labelOnly="1" fieldPosition="0">
        <references count="1">
          <reference field="0" count="0"/>
        </references>
      </pivotArea>
    </format>
    <format dxfId="1493">
      <pivotArea dataOnly="0" labelOnly="1" grandCol="1" outline="0" fieldPosition="0"/>
    </format>
    <format dxfId="1494">
      <pivotArea type="all" dataOnly="0" outline="0" fieldPosition="0"/>
    </format>
    <format dxfId="1495">
      <pivotArea outline="0" collapsedLevelsAreSubtotals="1" fieldPosition="0"/>
    </format>
    <format dxfId="1496">
      <pivotArea type="origin" dataOnly="0" labelOnly="1" outline="0" fieldPosition="0"/>
    </format>
    <format dxfId="1497">
      <pivotArea field="0" type="button" dataOnly="0" labelOnly="1" outline="0" axis="axisCol" fieldPosition="0"/>
    </format>
    <format dxfId="1498">
      <pivotArea type="topRight" dataOnly="0" labelOnly="1" outline="0" fieldPosition="0"/>
    </format>
    <format dxfId="1499">
      <pivotArea field="1" type="button" dataOnly="0" labelOnly="1" outline="0" axis="axisRow" fieldPosition="0"/>
    </format>
    <format dxfId="1500">
      <pivotArea dataOnly="0" labelOnly="1" fieldPosition="0">
        <references count="1">
          <reference field="1" count="0"/>
        </references>
      </pivotArea>
    </format>
    <format dxfId="1501">
      <pivotArea dataOnly="0" labelOnly="1" grandRow="1" outline="0" fieldPosition="0"/>
    </format>
    <format dxfId="1502">
      <pivotArea dataOnly="0" labelOnly="1" fieldPosition="0">
        <references count="1">
          <reference field="0" count="0"/>
        </references>
      </pivotArea>
    </format>
    <format dxfId="1503">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8F5D19-72CE-4201-94BC-F6E3AF9EED67}" name="RentB"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C46" firstHeaderRow="1" firstDataRow="2" firstDataCol="1"/>
  <pivotFields count="4">
    <pivotField axis="axisCol" showAll="0">
      <items count="13">
        <item h="1" x="0"/>
        <item h="1" x="1"/>
        <item h="1" x="2"/>
        <item h="1" x="3"/>
        <item h="1" x="4"/>
        <item h="1" x="5"/>
        <item h="1" x="6"/>
        <item h="1" x="7"/>
        <item x="8"/>
        <item h="1" x="9"/>
        <item h="1" x="10"/>
        <item h="1" x="11"/>
        <item t="default"/>
      </items>
    </pivotField>
    <pivotField axis="axisRow" showAll="0">
      <items count="10">
        <item h="1" x="7"/>
        <item h="1" x="6"/>
        <item h="1" x="3"/>
        <item h="1" x="4"/>
        <item h="1" x="5"/>
        <item x="0"/>
        <item h="1" x="8"/>
        <item h="1" x="2"/>
        <item h="1" x="1"/>
        <item t="default"/>
      </items>
    </pivotField>
    <pivotField dataField="1" numFmtId="165" showAll="0"/>
    <pivotField showAll="0"/>
  </pivotFields>
  <rowFields count="1">
    <field x="1"/>
  </rowFields>
  <rowItems count="2">
    <i>
      <x v="5"/>
    </i>
    <i t="grand">
      <x/>
    </i>
  </rowItems>
  <colFields count="1">
    <field x="0"/>
  </colFields>
  <colItems count="2">
    <i>
      <x v="8"/>
    </i>
    <i t="grand">
      <x/>
    </i>
  </colItems>
  <dataFields count="1">
    <dataField name="Sum of Budget" fld="2" baseField="0" baseItem="0" numFmtId="164"/>
  </dataFields>
  <formats count="20">
    <format dxfId="1566">
      <pivotArea type="all" dataOnly="0" outline="0" fieldPosition="0"/>
    </format>
    <format dxfId="1567">
      <pivotArea outline="0" collapsedLevelsAreSubtotals="1" fieldPosition="0"/>
    </format>
    <format dxfId="1568">
      <pivotArea type="origin" dataOnly="0" labelOnly="1" outline="0" fieldPosition="0"/>
    </format>
    <format dxfId="1569">
      <pivotArea field="0" type="button" dataOnly="0" labelOnly="1" outline="0" axis="axisCol" fieldPosition="0"/>
    </format>
    <format dxfId="1570">
      <pivotArea type="topRight" dataOnly="0" labelOnly="1" outline="0" fieldPosition="0"/>
    </format>
    <format dxfId="1571">
      <pivotArea field="1" type="button" dataOnly="0" labelOnly="1" outline="0" axis="axisRow" fieldPosition="0"/>
    </format>
    <format dxfId="1572">
      <pivotArea dataOnly="0" labelOnly="1" fieldPosition="0">
        <references count="1">
          <reference field="1" count="0"/>
        </references>
      </pivotArea>
    </format>
    <format dxfId="1573">
      <pivotArea dataOnly="0" labelOnly="1" grandRow="1" outline="0" fieldPosition="0"/>
    </format>
    <format dxfId="1574">
      <pivotArea dataOnly="0" labelOnly="1" fieldPosition="0">
        <references count="1">
          <reference field="0" count="0"/>
        </references>
      </pivotArea>
    </format>
    <format dxfId="1575">
      <pivotArea dataOnly="0" labelOnly="1" grandCol="1" outline="0" fieldPosition="0"/>
    </format>
    <format dxfId="1576">
      <pivotArea type="all" dataOnly="0" outline="0" fieldPosition="0"/>
    </format>
    <format dxfId="1577">
      <pivotArea outline="0" collapsedLevelsAreSubtotals="1" fieldPosition="0"/>
    </format>
    <format dxfId="1578">
      <pivotArea type="origin" dataOnly="0" labelOnly="1" outline="0" fieldPosition="0"/>
    </format>
    <format dxfId="1579">
      <pivotArea field="0" type="button" dataOnly="0" labelOnly="1" outline="0" axis="axisCol" fieldPosition="0"/>
    </format>
    <format dxfId="1580">
      <pivotArea type="topRight" dataOnly="0" labelOnly="1" outline="0" fieldPosition="0"/>
    </format>
    <format dxfId="1581">
      <pivotArea field="1" type="button" dataOnly="0" labelOnly="1" outline="0" axis="axisRow" fieldPosition="0"/>
    </format>
    <format dxfId="1582">
      <pivotArea dataOnly="0" labelOnly="1" fieldPosition="0">
        <references count="1">
          <reference field="1" count="0"/>
        </references>
      </pivotArea>
    </format>
    <format dxfId="1583">
      <pivotArea dataOnly="0" labelOnly="1" grandRow="1" outline="0" fieldPosition="0"/>
    </format>
    <format dxfId="1584">
      <pivotArea dataOnly="0" labelOnly="1" fieldPosition="0">
        <references count="1">
          <reference field="0" count="0"/>
        </references>
      </pivotArea>
    </format>
    <format dxfId="1585">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CD56D79-74C2-4EB9-8645-D9794CDA6ED9}" sourceName="Month">
  <pivotTables>
    <pivotTable tabId="3" name="RentA"/>
    <pivotTable tabId="3" name="GroceriesA"/>
    <pivotTable tabId="3" name="LeisureA"/>
    <pivotTable tabId="3" name="OtherA"/>
    <pivotTable tabId="3" name="TransportA"/>
    <pivotTable tabId="3" name="UtilA"/>
    <pivotTable tabId="3" name="PivotTable15"/>
    <pivotTable tabId="3" name="PivotTable18"/>
  </pivotTables>
  <data>
    <tabular pivotCacheId="291240536">
      <items count="5">
        <i x="0" s="1"/>
        <i x="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67966161-B5FF-410A-932E-D8FADD036BA1}" sourceName="Month">
  <pivotTables>
    <pivotTable tabId="3" name="RentB"/>
    <pivotTable tabId="3" name="GroceriesB"/>
    <pivotTable tabId="3" name="LeisureB"/>
    <pivotTable tabId="3" name="OtherB"/>
    <pivotTable tabId="3" name="TransportB"/>
    <pivotTable tabId="3" name="UtilitiesB"/>
    <pivotTable tabId="3" name="BarchartB"/>
  </pivotTables>
  <data>
    <tabular pivotCacheId="933857977">
      <items count="12">
        <i x="0"/>
        <i x="1"/>
        <i x="2"/>
        <i x="3"/>
        <i x="4"/>
        <i x="5"/>
        <i x="6"/>
        <i x="7"/>
        <i x="8" s="1"/>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D52281C-B864-4D89-BBAA-27345F582DA7}" cache="Slicer_Month" caption="Actuals" rowHeight="260350"/>
  <slicer name="Month 1" xr10:uid="{3C19F6E0-CB7D-42D7-AF80-A2E7033BA42A}" cache="Slicer_Month1" caption="Budget" startItem="7"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K13">
  <tableColumns count="2">
    <tableColumn id="1" xr3:uid="{00000000-0010-0000-0000-000001000000}" name="Category"/>
    <tableColumn id="2" xr3:uid="{00000000-0010-0000-0000-000002000000}" name="Income/Expense"/>
  </tableColumns>
  <tableStyleInfo name="Actua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4:G60" dataDxfId="1708">
  <autoFilter ref="B4:G60" xr:uid="{00000000-000C-0000-FFFF-FFFF01000000}"/>
  <tableColumns count="6">
    <tableColumn id="1" xr3:uid="{00000000-0010-0000-0100-000001000000}" name="Date" dataDxfId="1714"/>
    <tableColumn id="2" xr3:uid="{00000000-0010-0000-0100-000002000000}" name="Month" dataDxfId="1713"/>
    <tableColumn id="3" xr3:uid="{00000000-0010-0000-0100-000003000000}" name="Category" dataDxfId="1712"/>
    <tableColumn id="4" xr3:uid="{00000000-0010-0000-0100-000004000000}" name="Description" dataDxfId="1711"/>
    <tableColumn id="5" xr3:uid="{00000000-0010-0000-0100-000005000000}" name="Income / Expense" dataDxfId="1710"/>
    <tableColumn id="6" xr3:uid="{00000000-0010-0000-0100-000006000000}" name="Amount" dataDxfId="1709"/>
  </tableColumns>
  <tableStyleInfo name="Actua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4:E112" dataDxfId="1715">
  <tableColumns count="4">
    <tableColumn id="1" xr3:uid="{00000000-0010-0000-0200-000001000000}" name="Month" dataDxfId="1719"/>
    <tableColumn id="2" xr3:uid="{00000000-0010-0000-0200-000002000000}" name="Category" dataDxfId="1718"/>
    <tableColumn id="3" xr3:uid="{00000000-0010-0000-0200-000003000000}" name="Budget" dataDxfId="1717"/>
    <tableColumn id="4" xr3:uid="{00000000-0010-0000-0200-000004000000}" name="Income/Expense" dataDxfId="1716"/>
  </tableColumns>
  <tableStyleInfo name="Budg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60"/>
  <sheetViews>
    <sheetView showGridLines="0" topLeftCell="A34" workbookViewId="0">
      <selection activeCell="D42" sqref="D42"/>
    </sheetView>
  </sheetViews>
  <sheetFormatPr defaultColWidth="11.19921875" defaultRowHeight="15" customHeight="1" x14ac:dyDescent="0.3"/>
  <cols>
    <col min="1" max="3" width="10.59765625" customWidth="1"/>
    <col min="4" max="4" width="13" customWidth="1"/>
    <col min="5" max="5" width="34.3984375" customWidth="1"/>
    <col min="6" max="6" width="17.3984375" customWidth="1"/>
    <col min="7" max="10" width="10.59765625" customWidth="1"/>
    <col min="11" max="11" width="13.69921875" bestFit="1" customWidth="1"/>
    <col min="12" max="26" width="10.59765625" customWidth="1"/>
  </cols>
  <sheetData>
    <row r="2" spans="2:11" ht="15" customHeight="1" x14ac:dyDescent="0.4">
      <c r="B2" s="7" t="s">
        <v>8</v>
      </c>
      <c r="C2" s="7"/>
      <c r="D2" s="7"/>
      <c r="E2" s="7"/>
      <c r="F2" s="7"/>
      <c r="G2" s="7"/>
    </row>
    <row r="4" spans="2:11" ht="15.6" x14ac:dyDescent="0.3">
      <c r="B4" s="8" t="s">
        <v>9</v>
      </c>
      <c r="C4" s="8" t="s">
        <v>10</v>
      </c>
      <c r="D4" s="8" t="s">
        <v>11</v>
      </c>
      <c r="E4" s="8" t="s">
        <v>12</v>
      </c>
      <c r="F4" s="8" t="s">
        <v>13</v>
      </c>
      <c r="G4" s="8" t="s">
        <v>14</v>
      </c>
      <c r="J4" s="8" t="s">
        <v>11</v>
      </c>
      <c r="K4" s="8" t="s">
        <v>15</v>
      </c>
    </row>
    <row r="5" spans="2:11" ht="15.6" x14ac:dyDescent="0.3">
      <c r="B5" s="21">
        <v>44562</v>
      </c>
      <c r="C5" s="19" t="str">
        <f>TEXT(Actuals!$B5,"MMMM")</f>
        <v>January</v>
      </c>
      <c r="D5" s="19" t="s">
        <v>1</v>
      </c>
      <c r="E5" s="19" t="s">
        <v>16</v>
      </c>
      <c r="F5" s="19" t="s">
        <v>17</v>
      </c>
      <c r="G5" s="22">
        <v>850</v>
      </c>
      <c r="J5" s="1" t="s">
        <v>1</v>
      </c>
      <c r="K5" s="1" t="s">
        <v>17</v>
      </c>
    </row>
    <row r="6" spans="2:11" ht="15.6" x14ac:dyDescent="0.3">
      <c r="B6" s="21">
        <v>44562</v>
      </c>
      <c r="C6" s="19" t="str">
        <f>TEXT(Actuals!$B6,"MMMM")</f>
        <v>January</v>
      </c>
      <c r="D6" s="19" t="s">
        <v>4</v>
      </c>
      <c r="E6" s="19" t="s">
        <v>18</v>
      </c>
      <c r="F6" s="19" t="s">
        <v>17</v>
      </c>
      <c r="G6" s="22">
        <v>140</v>
      </c>
      <c r="J6" s="1" t="s">
        <v>4</v>
      </c>
      <c r="K6" s="1" t="s">
        <v>17</v>
      </c>
    </row>
    <row r="7" spans="2:11" ht="15.6" x14ac:dyDescent="0.3">
      <c r="B7" s="21">
        <v>44562</v>
      </c>
      <c r="C7" s="19" t="str">
        <f>TEXT(Actuals!$B7,"MMMM")</f>
        <v>January</v>
      </c>
      <c r="D7" s="19" t="s">
        <v>2</v>
      </c>
      <c r="E7" s="19" t="s">
        <v>19</v>
      </c>
      <c r="F7" s="19" t="s">
        <v>17</v>
      </c>
      <c r="G7" s="22">
        <v>55</v>
      </c>
      <c r="J7" s="1" t="s">
        <v>2</v>
      </c>
      <c r="K7" s="1" t="s">
        <v>17</v>
      </c>
    </row>
    <row r="8" spans="2:11" ht="15.6" x14ac:dyDescent="0.3">
      <c r="B8" s="21">
        <v>44569</v>
      </c>
      <c r="C8" s="19" t="str">
        <f>TEXT(Actuals!$B8,"MMMM")</f>
        <v>January</v>
      </c>
      <c r="D8" s="19" t="s">
        <v>20</v>
      </c>
      <c r="E8" s="19" t="s">
        <v>21</v>
      </c>
      <c r="F8" s="19" t="s">
        <v>17</v>
      </c>
      <c r="G8" s="22">
        <v>449</v>
      </c>
      <c r="J8" s="1" t="s">
        <v>20</v>
      </c>
      <c r="K8" s="1" t="s">
        <v>17</v>
      </c>
    </row>
    <row r="9" spans="2:11" ht="15.6" x14ac:dyDescent="0.3">
      <c r="B9" s="21">
        <v>44572</v>
      </c>
      <c r="C9" s="19" t="str">
        <f>TEXT(Actuals!$B9,"MMMM")</f>
        <v>January</v>
      </c>
      <c r="D9" s="19" t="s">
        <v>5</v>
      </c>
      <c r="E9" s="19" t="s">
        <v>22</v>
      </c>
      <c r="F9" s="19" t="s">
        <v>17</v>
      </c>
      <c r="G9" s="22">
        <v>245</v>
      </c>
      <c r="J9" s="1" t="s">
        <v>5</v>
      </c>
      <c r="K9" s="1" t="s">
        <v>17</v>
      </c>
    </row>
    <row r="10" spans="2:11" ht="15.6" x14ac:dyDescent="0.3">
      <c r="B10" s="21">
        <v>44573</v>
      </c>
      <c r="C10" s="19" t="str">
        <f>TEXT(Actuals!$B10,"MMMM")</f>
        <v>January</v>
      </c>
      <c r="D10" s="19" t="s">
        <v>5</v>
      </c>
      <c r="E10" s="19" t="s">
        <v>23</v>
      </c>
      <c r="F10" s="19" t="s">
        <v>17</v>
      </c>
      <c r="G10" s="22">
        <v>168</v>
      </c>
      <c r="J10" s="1" t="s">
        <v>6</v>
      </c>
      <c r="K10" s="1" t="s">
        <v>17</v>
      </c>
    </row>
    <row r="11" spans="2:11" ht="15.6" x14ac:dyDescent="0.3">
      <c r="B11" s="21">
        <v>44573</v>
      </c>
      <c r="C11" s="19" t="str">
        <f>TEXT(Actuals!$B11,"MMMM")</f>
        <v>January</v>
      </c>
      <c r="D11" s="19" t="s">
        <v>5</v>
      </c>
      <c r="E11" s="19" t="s">
        <v>24</v>
      </c>
      <c r="F11" s="19" t="s">
        <v>17</v>
      </c>
      <c r="G11" s="22">
        <v>149</v>
      </c>
      <c r="J11" s="1" t="s">
        <v>25</v>
      </c>
      <c r="K11" s="1" t="s">
        <v>26</v>
      </c>
    </row>
    <row r="12" spans="2:11" ht="15.6" x14ac:dyDescent="0.3">
      <c r="B12" s="21">
        <v>44575</v>
      </c>
      <c r="C12" s="19" t="str">
        <f>TEXT(Actuals!$B12,"MMMM")</f>
        <v>January</v>
      </c>
      <c r="D12" s="19" t="s">
        <v>6</v>
      </c>
      <c r="E12" s="19" t="s">
        <v>27</v>
      </c>
      <c r="F12" s="19" t="s">
        <v>17</v>
      </c>
      <c r="G12" s="22">
        <v>249</v>
      </c>
      <c r="J12" s="1" t="s">
        <v>28</v>
      </c>
      <c r="K12" s="1" t="s">
        <v>26</v>
      </c>
    </row>
    <row r="13" spans="2:11" ht="15.6" x14ac:dyDescent="0.3">
      <c r="B13" s="21">
        <v>44592</v>
      </c>
      <c r="C13" s="19" t="str">
        <f>TEXT(Actuals!$B13,"MMMM")</f>
        <v>January</v>
      </c>
      <c r="D13" s="19" t="s">
        <v>25</v>
      </c>
      <c r="E13" s="19" t="s">
        <v>29</v>
      </c>
      <c r="F13" s="19" t="s">
        <v>26</v>
      </c>
      <c r="G13" s="22">
        <v>458</v>
      </c>
      <c r="J13" s="1" t="s">
        <v>30</v>
      </c>
      <c r="K13" s="1" t="s">
        <v>26</v>
      </c>
    </row>
    <row r="14" spans="2:11" ht="15.6" x14ac:dyDescent="0.3">
      <c r="B14" s="21">
        <v>44592</v>
      </c>
      <c r="C14" s="19" t="str">
        <f>TEXT(Actuals!$B14,"MMMM")</f>
        <v>January</v>
      </c>
      <c r="D14" s="19" t="s">
        <v>28</v>
      </c>
      <c r="E14" s="19" t="s">
        <v>31</v>
      </c>
      <c r="F14" s="19" t="s">
        <v>26</v>
      </c>
      <c r="G14" s="22">
        <v>3000</v>
      </c>
    </row>
    <row r="15" spans="2:11" ht="15.6" x14ac:dyDescent="0.3">
      <c r="B15" s="21">
        <v>44592</v>
      </c>
      <c r="C15" s="19" t="str">
        <f>TEXT(Actuals!$B15,"MMMM")</f>
        <v>January</v>
      </c>
      <c r="D15" s="19" t="s">
        <v>30</v>
      </c>
      <c r="E15" s="19" t="s">
        <v>32</v>
      </c>
      <c r="F15" s="19" t="s">
        <v>26</v>
      </c>
      <c r="G15" s="22">
        <v>184</v>
      </c>
      <c r="J15" s="9"/>
      <c r="K15" s="9"/>
    </row>
    <row r="16" spans="2:11" ht="15.6" x14ac:dyDescent="0.3">
      <c r="B16" s="21">
        <v>44593</v>
      </c>
      <c r="C16" s="19" t="str">
        <f>TEXT(Actuals!$B16,"MMMM")</f>
        <v>February</v>
      </c>
      <c r="D16" s="19" t="s">
        <v>1</v>
      </c>
      <c r="E16" s="19" t="s">
        <v>16</v>
      </c>
      <c r="F16" s="19" t="s">
        <v>17</v>
      </c>
      <c r="G16" s="22">
        <v>850</v>
      </c>
    </row>
    <row r="17" spans="2:7" ht="15.6" x14ac:dyDescent="0.3">
      <c r="B17" s="21">
        <v>44593</v>
      </c>
      <c r="C17" s="19" t="str">
        <f>TEXT(Actuals!$B17,"MMMM")</f>
        <v>February</v>
      </c>
      <c r="D17" s="19" t="s">
        <v>4</v>
      </c>
      <c r="E17" s="19" t="s">
        <v>33</v>
      </c>
      <c r="F17" s="19" t="s">
        <v>17</v>
      </c>
      <c r="G17" s="22">
        <v>105</v>
      </c>
    </row>
    <row r="18" spans="2:7" ht="15.6" x14ac:dyDescent="0.3">
      <c r="B18" s="21">
        <v>44593</v>
      </c>
      <c r="C18" s="19" t="str">
        <f>TEXT(Actuals!$B18,"MMMM")</f>
        <v>February</v>
      </c>
      <c r="D18" s="19" t="s">
        <v>2</v>
      </c>
      <c r="E18" s="19" t="s">
        <v>19</v>
      </c>
      <c r="F18" s="19" t="s">
        <v>17</v>
      </c>
      <c r="G18" s="22">
        <v>55</v>
      </c>
    </row>
    <row r="19" spans="2:7" ht="15.6" x14ac:dyDescent="0.3">
      <c r="B19" s="21">
        <v>44600</v>
      </c>
      <c r="C19" s="19" t="str">
        <f>TEXT(Actuals!$B19,"MMMM")</f>
        <v>February</v>
      </c>
      <c r="D19" s="19" t="s">
        <v>20</v>
      </c>
      <c r="E19" s="19" t="s">
        <v>21</v>
      </c>
      <c r="F19" s="19" t="s">
        <v>17</v>
      </c>
      <c r="G19" s="22">
        <v>305</v>
      </c>
    </row>
    <row r="20" spans="2:7" ht="15.6" x14ac:dyDescent="0.3">
      <c r="B20" s="21">
        <v>44603</v>
      </c>
      <c r="C20" s="19" t="str">
        <f>TEXT(Actuals!$B20,"MMMM")</f>
        <v>February</v>
      </c>
      <c r="D20" s="19" t="s">
        <v>5</v>
      </c>
      <c r="E20" s="19" t="s">
        <v>34</v>
      </c>
      <c r="F20" s="19" t="s">
        <v>17</v>
      </c>
      <c r="G20" s="22">
        <v>28</v>
      </c>
    </row>
    <row r="21" spans="2:7" ht="15.6" x14ac:dyDescent="0.3">
      <c r="B21" s="21">
        <v>44604</v>
      </c>
      <c r="C21" s="19" t="str">
        <f>TEXT(Actuals!$B21,"MMMM")</f>
        <v>February</v>
      </c>
      <c r="D21" s="19" t="s">
        <v>5</v>
      </c>
      <c r="E21" s="19" t="s">
        <v>35</v>
      </c>
      <c r="F21" s="19" t="s">
        <v>17</v>
      </c>
      <c r="G21" s="22">
        <v>99</v>
      </c>
    </row>
    <row r="22" spans="2:7" ht="15.6" x14ac:dyDescent="0.3">
      <c r="B22" s="21">
        <v>44604</v>
      </c>
      <c r="C22" s="19" t="str">
        <f>TEXT(Actuals!$B22,"MMMM")</f>
        <v>February</v>
      </c>
      <c r="D22" s="19" t="s">
        <v>5</v>
      </c>
      <c r="E22" s="19" t="s">
        <v>36</v>
      </c>
      <c r="F22" s="19" t="s">
        <v>17</v>
      </c>
      <c r="G22" s="22">
        <v>67</v>
      </c>
    </row>
    <row r="23" spans="2:7" ht="15.6" x14ac:dyDescent="0.3">
      <c r="B23" s="21">
        <v>44606</v>
      </c>
      <c r="C23" s="19" t="str">
        <f>TEXT(Actuals!$B23,"MMMM")</f>
        <v>February</v>
      </c>
      <c r="D23" s="19" t="s">
        <v>6</v>
      </c>
      <c r="E23" s="19" t="s">
        <v>37</v>
      </c>
      <c r="F23" s="19" t="s">
        <v>17</v>
      </c>
      <c r="G23" s="22">
        <v>18</v>
      </c>
    </row>
    <row r="24" spans="2:7" ht="15.6" x14ac:dyDescent="0.3">
      <c r="B24" s="21">
        <v>44620</v>
      </c>
      <c r="C24" s="19" t="str">
        <f>TEXT(Actuals!$B24,"MMMM")</f>
        <v>February</v>
      </c>
      <c r="D24" s="19" t="s">
        <v>25</v>
      </c>
      <c r="E24" s="19" t="s">
        <v>29</v>
      </c>
      <c r="F24" s="19" t="s">
        <v>26</v>
      </c>
      <c r="G24" s="22">
        <v>305</v>
      </c>
    </row>
    <row r="25" spans="2:7" ht="15.6" x14ac:dyDescent="0.3">
      <c r="B25" s="21">
        <v>44620</v>
      </c>
      <c r="C25" s="19" t="str">
        <f>TEXT(Actuals!$B25,"MMMM")</f>
        <v>February</v>
      </c>
      <c r="D25" s="19" t="s">
        <v>28</v>
      </c>
      <c r="E25" s="19" t="s">
        <v>31</v>
      </c>
      <c r="F25" s="19" t="s">
        <v>26</v>
      </c>
      <c r="G25" s="22">
        <v>3000</v>
      </c>
    </row>
    <row r="26" spans="2:7" ht="15.6" x14ac:dyDescent="0.3">
      <c r="B26" s="21">
        <v>44620</v>
      </c>
      <c r="C26" s="19" t="str">
        <f>TEXT(Actuals!$B26,"MMMM")</f>
        <v>February</v>
      </c>
      <c r="D26" s="19" t="s">
        <v>30</v>
      </c>
      <c r="E26" s="19" t="s">
        <v>32</v>
      </c>
      <c r="F26" s="19" t="s">
        <v>26</v>
      </c>
      <c r="G26" s="22">
        <v>228</v>
      </c>
    </row>
    <row r="27" spans="2:7" ht="15.6" x14ac:dyDescent="0.3">
      <c r="B27" s="21">
        <v>44621</v>
      </c>
      <c r="C27" s="19" t="str">
        <f>TEXT(Actuals!$B27,"MMMM")</f>
        <v>March</v>
      </c>
      <c r="D27" s="19" t="s">
        <v>1</v>
      </c>
      <c r="E27" s="19" t="s">
        <v>16</v>
      </c>
      <c r="F27" s="19" t="s">
        <v>17</v>
      </c>
      <c r="G27" s="22">
        <v>850</v>
      </c>
    </row>
    <row r="28" spans="2:7" ht="15.6" x14ac:dyDescent="0.3">
      <c r="B28" s="21">
        <v>44621</v>
      </c>
      <c r="C28" s="19" t="str">
        <f>TEXT(Actuals!$B28,"MMMM")</f>
        <v>March</v>
      </c>
      <c r="D28" s="19" t="s">
        <v>4</v>
      </c>
      <c r="E28" s="19" t="s">
        <v>33</v>
      </c>
      <c r="F28" s="19" t="s">
        <v>17</v>
      </c>
      <c r="G28" s="22">
        <v>110</v>
      </c>
    </row>
    <row r="29" spans="2:7" ht="15.6" x14ac:dyDescent="0.3">
      <c r="B29" s="21">
        <v>44621</v>
      </c>
      <c r="C29" s="19" t="str">
        <f>TEXT(Actuals!$B29,"MMMM")</f>
        <v>March</v>
      </c>
      <c r="D29" s="19" t="s">
        <v>2</v>
      </c>
      <c r="E29" s="19" t="s">
        <v>19</v>
      </c>
      <c r="F29" s="19" t="s">
        <v>17</v>
      </c>
      <c r="G29" s="22">
        <v>55</v>
      </c>
    </row>
    <row r="30" spans="2:7" ht="15.6" x14ac:dyDescent="0.3">
      <c r="B30" s="21">
        <v>44628</v>
      </c>
      <c r="C30" s="19" t="str">
        <f>TEXT(Actuals!$B30,"MMMM")</f>
        <v>March</v>
      </c>
      <c r="D30" s="19" t="s">
        <v>20</v>
      </c>
      <c r="E30" s="19" t="s">
        <v>21</v>
      </c>
      <c r="F30" s="19" t="s">
        <v>17</v>
      </c>
      <c r="G30" s="22">
        <v>208</v>
      </c>
    </row>
    <row r="31" spans="2:7" ht="15.6" x14ac:dyDescent="0.3">
      <c r="B31" s="21">
        <v>44631</v>
      </c>
      <c r="C31" s="19" t="str">
        <f>TEXT(Actuals!$B31,"MMMM")</f>
        <v>March</v>
      </c>
      <c r="D31" s="19" t="s">
        <v>5</v>
      </c>
      <c r="E31" s="19" t="s">
        <v>38</v>
      </c>
      <c r="F31" s="19" t="s">
        <v>17</v>
      </c>
      <c r="G31" s="22">
        <v>188</v>
      </c>
    </row>
    <row r="32" spans="2:7" ht="15.6" x14ac:dyDescent="0.3">
      <c r="B32" s="21">
        <v>44632</v>
      </c>
      <c r="C32" s="19" t="str">
        <f>TEXT(Actuals!$B32,"MMMM")</f>
        <v>March</v>
      </c>
      <c r="D32" s="19" t="s">
        <v>5</v>
      </c>
      <c r="E32" s="19" t="s">
        <v>39</v>
      </c>
      <c r="F32" s="19" t="s">
        <v>17</v>
      </c>
      <c r="G32" s="22">
        <v>168</v>
      </c>
    </row>
    <row r="33" spans="2:7" ht="15.6" x14ac:dyDescent="0.3">
      <c r="B33" s="21">
        <v>44632</v>
      </c>
      <c r="C33" s="19" t="str">
        <f>TEXT(Actuals!$B33,"MMMM")</f>
        <v>March</v>
      </c>
      <c r="D33" s="19" t="s">
        <v>5</v>
      </c>
      <c r="E33" s="19" t="s">
        <v>40</v>
      </c>
      <c r="F33" s="19" t="s">
        <v>17</v>
      </c>
      <c r="G33" s="22">
        <v>49</v>
      </c>
    </row>
    <row r="34" spans="2:7" ht="15.6" x14ac:dyDescent="0.3">
      <c r="B34" s="21">
        <v>44634</v>
      </c>
      <c r="C34" s="19" t="str">
        <f>TEXT(Actuals!$B34,"MMMM")</f>
        <v>March</v>
      </c>
      <c r="D34" s="19" t="s">
        <v>6</v>
      </c>
      <c r="E34" s="19" t="s">
        <v>27</v>
      </c>
      <c r="F34" s="19" t="s">
        <v>17</v>
      </c>
      <c r="G34" s="22">
        <v>199</v>
      </c>
    </row>
    <row r="35" spans="2:7" ht="15.6" x14ac:dyDescent="0.3">
      <c r="B35" s="21">
        <v>44648</v>
      </c>
      <c r="C35" s="19" t="str">
        <f>TEXT(Actuals!$B35,"MMMM")</f>
        <v>March</v>
      </c>
      <c r="D35" s="19" t="s">
        <v>25</v>
      </c>
      <c r="E35" s="19" t="s">
        <v>29</v>
      </c>
      <c r="F35" s="19" t="s">
        <v>26</v>
      </c>
      <c r="G35" s="22">
        <v>598</v>
      </c>
    </row>
    <row r="36" spans="2:7" ht="15.6" x14ac:dyDescent="0.3">
      <c r="B36" s="21">
        <v>44648</v>
      </c>
      <c r="C36" s="19" t="str">
        <f>TEXT(Actuals!$B36,"MMMM")</f>
        <v>March</v>
      </c>
      <c r="D36" s="19" t="s">
        <v>28</v>
      </c>
      <c r="E36" s="19" t="s">
        <v>31</v>
      </c>
      <c r="F36" s="19" t="s">
        <v>26</v>
      </c>
      <c r="G36" s="22">
        <v>3000</v>
      </c>
    </row>
    <row r="37" spans="2:7" ht="15.6" x14ac:dyDescent="0.3">
      <c r="B37" s="21">
        <v>44648</v>
      </c>
      <c r="C37" s="19" t="str">
        <f>TEXT(Actuals!$B37,"MMMM")</f>
        <v>March</v>
      </c>
      <c r="D37" s="19" t="s">
        <v>30</v>
      </c>
      <c r="E37" s="19" t="s">
        <v>32</v>
      </c>
      <c r="F37" s="19" t="s">
        <v>26</v>
      </c>
      <c r="G37" s="22">
        <v>59</v>
      </c>
    </row>
    <row r="38" spans="2:7" ht="15.6" x14ac:dyDescent="0.3">
      <c r="B38" s="21">
        <v>44652</v>
      </c>
      <c r="C38" s="19" t="str">
        <f>TEXT(Actuals!$B38,"MMMM")</f>
        <v>April</v>
      </c>
      <c r="D38" s="19" t="s">
        <v>1</v>
      </c>
      <c r="E38" s="19" t="s">
        <v>16</v>
      </c>
      <c r="F38" s="19" t="s">
        <v>17</v>
      </c>
      <c r="G38" s="22">
        <v>850</v>
      </c>
    </row>
    <row r="39" spans="2:7" ht="15.6" x14ac:dyDescent="0.3">
      <c r="B39" s="21">
        <v>44652</v>
      </c>
      <c r="C39" s="19" t="str">
        <f>TEXT(Actuals!$B39,"MMMM")</f>
        <v>April</v>
      </c>
      <c r="D39" s="19" t="s">
        <v>4</v>
      </c>
      <c r="E39" s="19" t="s">
        <v>18</v>
      </c>
      <c r="F39" s="19" t="s">
        <v>17</v>
      </c>
      <c r="G39" s="22">
        <v>140</v>
      </c>
    </row>
    <row r="40" spans="2:7" ht="15.6" x14ac:dyDescent="0.3">
      <c r="B40" s="21">
        <v>44652</v>
      </c>
      <c r="C40" s="19" t="str">
        <f>TEXT(Actuals!$B40,"MMMM")</f>
        <v>April</v>
      </c>
      <c r="D40" s="19" t="s">
        <v>2</v>
      </c>
      <c r="E40" s="19" t="s">
        <v>19</v>
      </c>
      <c r="F40" s="19" t="s">
        <v>17</v>
      </c>
      <c r="G40" s="22">
        <v>55</v>
      </c>
    </row>
    <row r="41" spans="2:7" ht="15.6" x14ac:dyDescent="0.3">
      <c r="B41" s="21">
        <v>44659</v>
      </c>
      <c r="C41" s="19" t="str">
        <f>TEXT(Actuals!$B41,"MMMM")</f>
        <v>April</v>
      </c>
      <c r="D41" s="19" t="s">
        <v>20</v>
      </c>
      <c r="E41" s="19" t="s">
        <v>21</v>
      </c>
      <c r="F41" s="19" t="s">
        <v>17</v>
      </c>
      <c r="G41" s="22">
        <v>449</v>
      </c>
    </row>
    <row r="42" spans="2:7" ht="15.6" x14ac:dyDescent="0.3">
      <c r="B42" s="21">
        <v>44662</v>
      </c>
      <c r="C42" s="19" t="str">
        <f>TEXT(Actuals!$B42,"MMMM")</f>
        <v>April</v>
      </c>
      <c r="D42" s="19" t="s">
        <v>5</v>
      </c>
      <c r="E42" s="19" t="s">
        <v>41</v>
      </c>
      <c r="F42" s="19" t="s">
        <v>17</v>
      </c>
      <c r="G42" s="22">
        <v>245</v>
      </c>
    </row>
    <row r="43" spans="2:7" ht="15.6" x14ac:dyDescent="0.3">
      <c r="B43" s="21">
        <v>44663</v>
      </c>
      <c r="C43" s="19" t="str">
        <f>TEXT(Actuals!$B43,"MMMM")</f>
        <v>April</v>
      </c>
      <c r="D43" s="19" t="s">
        <v>5</v>
      </c>
      <c r="E43" s="19" t="s">
        <v>23</v>
      </c>
      <c r="F43" s="19" t="s">
        <v>17</v>
      </c>
      <c r="G43" s="22">
        <v>168</v>
      </c>
    </row>
    <row r="44" spans="2:7" ht="15.6" x14ac:dyDescent="0.3">
      <c r="B44" s="21">
        <v>44663</v>
      </c>
      <c r="C44" s="19" t="str">
        <f>TEXT(Actuals!$B44,"MMMM")</f>
        <v>April</v>
      </c>
      <c r="D44" s="19" t="s">
        <v>5</v>
      </c>
      <c r="E44" s="19" t="s">
        <v>42</v>
      </c>
      <c r="F44" s="19" t="s">
        <v>17</v>
      </c>
      <c r="G44" s="22">
        <v>49</v>
      </c>
    </row>
    <row r="45" spans="2:7" ht="15.6" x14ac:dyDescent="0.3">
      <c r="B45" s="21">
        <v>44665</v>
      </c>
      <c r="C45" s="19" t="str">
        <f>TEXT(Actuals!$B45,"MMMM")</f>
        <v>April</v>
      </c>
      <c r="D45" s="19" t="s">
        <v>6</v>
      </c>
      <c r="E45" s="19" t="s">
        <v>27</v>
      </c>
      <c r="F45" s="19" t="s">
        <v>17</v>
      </c>
      <c r="G45" s="22">
        <v>249</v>
      </c>
    </row>
    <row r="46" spans="2:7" ht="15.6" x14ac:dyDescent="0.3">
      <c r="B46" s="21">
        <v>44679</v>
      </c>
      <c r="C46" s="19" t="str">
        <f>TEXT(Actuals!$B46,"MMMM")</f>
        <v>April</v>
      </c>
      <c r="D46" s="19" t="s">
        <v>25</v>
      </c>
      <c r="E46" s="19" t="s">
        <v>29</v>
      </c>
      <c r="F46" s="19" t="s">
        <v>26</v>
      </c>
      <c r="G46" s="22">
        <v>669</v>
      </c>
    </row>
    <row r="47" spans="2:7" ht="15.6" x14ac:dyDescent="0.3">
      <c r="B47" s="21">
        <v>44679</v>
      </c>
      <c r="C47" s="19" t="str">
        <f>TEXT(Actuals!$B47,"MMMM")</f>
        <v>April</v>
      </c>
      <c r="D47" s="19" t="s">
        <v>28</v>
      </c>
      <c r="E47" s="19" t="s">
        <v>31</v>
      </c>
      <c r="F47" s="19" t="s">
        <v>26</v>
      </c>
      <c r="G47" s="22">
        <v>3000</v>
      </c>
    </row>
    <row r="48" spans="2:7" ht="15.6" x14ac:dyDescent="0.3">
      <c r="B48" s="21">
        <v>44679</v>
      </c>
      <c r="C48" s="19" t="str">
        <f>TEXT(Actuals!$B48,"MMMM")</f>
        <v>April</v>
      </c>
      <c r="D48" s="19" t="s">
        <v>30</v>
      </c>
      <c r="E48" s="19" t="s">
        <v>32</v>
      </c>
      <c r="F48" s="19" t="s">
        <v>26</v>
      </c>
      <c r="G48" s="22">
        <v>258</v>
      </c>
    </row>
    <row r="49" spans="2:7" ht="15.6" x14ac:dyDescent="0.3">
      <c r="B49" s="21">
        <v>44682</v>
      </c>
      <c r="C49" s="19" t="str">
        <f>TEXT(Actuals!$B49,"MMMM")</f>
        <v>May</v>
      </c>
      <c r="D49" s="19" t="s">
        <v>1</v>
      </c>
      <c r="E49" s="19" t="s">
        <v>16</v>
      </c>
      <c r="F49" s="19" t="s">
        <v>17</v>
      </c>
      <c r="G49" s="22">
        <v>850</v>
      </c>
    </row>
    <row r="50" spans="2:7" ht="15.6" x14ac:dyDescent="0.3">
      <c r="B50" s="21">
        <v>44682</v>
      </c>
      <c r="C50" s="19" t="str">
        <f>TEXT(Actuals!$B50,"MMMM")</f>
        <v>May</v>
      </c>
      <c r="D50" s="19" t="s">
        <v>4</v>
      </c>
      <c r="E50" s="19" t="s">
        <v>18</v>
      </c>
      <c r="F50" s="19" t="s">
        <v>17</v>
      </c>
      <c r="G50" s="22">
        <v>155</v>
      </c>
    </row>
    <row r="51" spans="2:7" ht="15.6" x14ac:dyDescent="0.3">
      <c r="B51" s="21">
        <v>44682</v>
      </c>
      <c r="C51" s="19" t="str">
        <f>TEXT(Actuals!$B51,"MMMM")</f>
        <v>May</v>
      </c>
      <c r="D51" s="19" t="s">
        <v>2</v>
      </c>
      <c r="E51" s="19" t="s">
        <v>19</v>
      </c>
      <c r="F51" s="19" t="s">
        <v>17</v>
      </c>
      <c r="G51" s="22">
        <v>55</v>
      </c>
    </row>
    <row r="52" spans="2:7" ht="15.6" x14ac:dyDescent="0.3">
      <c r="B52" s="21">
        <v>44689</v>
      </c>
      <c r="C52" s="19" t="str">
        <f>TEXT(Actuals!$B52,"MMMM")</f>
        <v>May</v>
      </c>
      <c r="D52" s="19" t="s">
        <v>20</v>
      </c>
      <c r="E52" s="19" t="s">
        <v>21</v>
      </c>
      <c r="F52" s="19" t="s">
        <v>17</v>
      </c>
      <c r="G52" s="22">
        <v>449</v>
      </c>
    </row>
    <row r="53" spans="2:7" ht="15.6" x14ac:dyDescent="0.3">
      <c r="B53" s="21">
        <v>44692</v>
      </c>
      <c r="C53" s="19" t="str">
        <f>TEXT(Actuals!$B53,"MMMM")</f>
        <v>May</v>
      </c>
      <c r="D53" s="19" t="s">
        <v>5</v>
      </c>
      <c r="E53" s="19" t="s">
        <v>22</v>
      </c>
      <c r="F53" s="19" t="s">
        <v>17</v>
      </c>
      <c r="G53" s="22">
        <v>245</v>
      </c>
    </row>
    <row r="54" spans="2:7" ht="15.6" x14ac:dyDescent="0.3">
      <c r="B54" s="21">
        <v>44693</v>
      </c>
      <c r="C54" s="19" t="str">
        <f>TEXT(Actuals!$B54,"MMMM")</f>
        <v>May</v>
      </c>
      <c r="D54" s="19" t="s">
        <v>5</v>
      </c>
      <c r="E54" s="19" t="s">
        <v>23</v>
      </c>
      <c r="F54" s="19" t="s">
        <v>17</v>
      </c>
      <c r="G54" s="22">
        <v>168</v>
      </c>
    </row>
    <row r="55" spans="2:7" ht="15.6" x14ac:dyDescent="0.3">
      <c r="B55" s="21">
        <v>44693</v>
      </c>
      <c r="C55" s="19" t="str">
        <f>TEXT(Actuals!$B55,"MMMM")</f>
        <v>May</v>
      </c>
      <c r="D55" s="19" t="s">
        <v>5</v>
      </c>
      <c r="E55" s="19" t="s">
        <v>43</v>
      </c>
      <c r="F55" s="19" t="s">
        <v>17</v>
      </c>
      <c r="G55" s="22">
        <v>233</v>
      </c>
    </row>
    <row r="56" spans="2:7" ht="15.6" x14ac:dyDescent="0.3">
      <c r="B56" s="21">
        <v>44695</v>
      </c>
      <c r="C56" s="19" t="str">
        <f>TEXT(Actuals!$B56,"MMMM")</f>
        <v>May</v>
      </c>
      <c r="D56" s="19" t="s">
        <v>6</v>
      </c>
      <c r="E56" s="19" t="s">
        <v>27</v>
      </c>
      <c r="F56" s="19" t="s">
        <v>17</v>
      </c>
      <c r="G56" s="22">
        <v>249</v>
      </c>
    </row>
    <row r="57" spans="2:7" ht="15.6" x14ac:dyDescent="0.3">
      <c r="B57" s="21">
        <v>44709</v>
      </c>
      <c r="C57" s="19" t="str">
        <f>TEXT(Actuals!$B57,"MMMM")</f>
        <v>May</v>
      </c>
      <c r="D57" s="19" t="s">
        <v>25</v>
      </c>
      <c r="E57" s="19" t="s">
        <v>29</v>
      </c>
      <c r="F57" s="19" t="s">
        <v>26</v>
      </c>
      <c r="G57" s="22">
        <v>708</v>
      </c>
    </row>
    <row r="58" spans="2:7" ht="15.6" x14ac:dyDescent="0.3">
      <c r="B58" s="21">
        <v>44709</v>
      </c>
      <c r="C58" s="19" t="str">
        <f>TEXT(Actuals!$B58,"MMMM")</f>
        <v>May</v>
      </c>
      <c r="D58" s="19" t="s">
        <v>28</v>
      </c>
      <c r="E58" s="19" t="s">
        <v>31</v>
      </c>
      <c r="F58" s="19" t="s">
        <v>26</v>
      </c>
      <c r="G58" s="22">
        <v>3000</v>
      </c>
    </row>
    <row r="59" spans="2:7" ht="15.6" x14ac:dyDescent="0.3">
      <c r="B59" s="21">
        <v>44709</v>
      </c>
      <c r="C59" s="19" t="str">
        <f>TEXT(Actuals!$B59,"MMMM")</f>
        <v>May</v>
      </c>
      <c r="D59" s="19" t="s">
        <v>30</v>
      </c>
      <c r="E59" s="19" t="s">
        <v>32</v>
      </c>
      <c r="F59" s="19" t="s">
        <v>26</v>
      </c>
      <c r="G59" s="22">
        <v>366</v>
      </c>
    </row>
    <row r="60" spans="2:7" ht="15.6" x14ac:dyDescent="0.3">
      <c r="B60" s="21">
        <v>44710</v>
      </c>
      <c r="C60" s="19" t="str">
        <f>TEXT(Actuals!$B60,"MMMM")</f>
        <v>May</v>
      </c>
      <c r="D60" s="19" t="s">
        <v>30</v>
      </c>
      <c r="E60" s="19" t="s">
        <v>44</v>
      </c>
      <c r="F60" s="19" t="s">
        <v>26</v>
      </c>
      <c r="G60" s="22">
        <v>1000</v>
      </c>
    </row>
  </sheetData>
  <dataValidations count="2">
    <dataValidation type="list" allowBlank="1" showErrorMessage="1" sqref="D5:D60" xr:uid="{00000000-0002-0000-0300-000000000000}">
      <formula1>$J$5:$J$13</formula1>
    </dataValidation>
    <dataValidation type="list" allowBlank="1" showErrorMessage="1" sqref="F5:F60" xr:uid="{00000000-0002-0000-0300-000001000000}">
      <formula1>"Income,Expense"</formula1>
    </dataValidation>
  </dataValidations>
  <pageMargins left="0.7" right="0.7" top="0.75" bottom="0.75" header="0" footer="0"/>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12"/>
  <sheetViews>
    <sheetView showGridLines="0" topLeftCell="A5" workbookViewId="0">
      <selection activeCell="C9" sqref="C9"/>
    </sheetView>
  </sheetViews>
  <sheetFormatPr defaultColWidth="11.19921875" defaultRowHeight="15" customHeight="1" x14ac:dyDescent="0.3"/>
  <cols>
    <col min="1" max="4" width="10.59765625" customWidth="1"/>
    <col min="5" max="5" width="19.5" customWidth="1"/>
    <col min="6" max="26" width="10.59765625" customWidth="1"/>
  </cols>
  <sheetData>
    <row r="1" spans="2:5" ht="15.6" x14ac:dyDescent="0.3"/>
    <row r="2" spans="2:5" ht="21" x14ac:dyDescent="0.4">
      <c r="B2" s="7" t="s">
        <v>45</v>
      </c>
      <c r="C2" s="7"/>
      <c r="D2" s="7"/>
      <c r="E2" s="7"/>
    </row>
    <row r="3" spans="2:5" ht="13.5" customHeight="1" x14ac:dyDescent="0.4">
      <c r="B3" s="10"/>
      <c r="C3" s="10"/>
      <c r="D3" s="10"/>
      <c r="E3" s="10"/>
    </row>
    <row r="4" spans="2:5" ht="15.6" x14ac:dyDescent="0.3">
      <c r="B4" s="11" t="s">
        <v>10</v>
      </c>
      <c r="C4" s="11" t="s">
        <v>11</v>
      </c>
      <c r="D4" s="11" t="s">
        <v>46</v>
      </c>
      <c r="E4" s="11" t="s">
        <v>15</v>
      </c>
    </row>
    <row r="5" spans="2:5" ht="15.6" x14ac:dyDescent="0.3">
      <c r="B5" s="19" t="s">
        <v>47</v>
      </c>
      <c r="C5" s="19" t="s">
        <v>1</v>
      </c>
      <c r="D5" s="20">
        <v>850</v>
      </c>
      <c r="E5" s="19" t="str">
        <f>_xlfn.XLOOKUP(Budget!$C5,Actuals!$J$5:$J$13,Actuals!$K$5:$K$13)</f>
        <v>Expense</v>
      </c>
    </row>
    <row r="6" spans="2:5" ht="15.6" x14ac:dyDescent="0.3">
      <c r="B6" s="19" t="s">
        <v>47</v>
      </c>
      <c r="C6" s="19" t="s">
        <v>4</v>
      </c>
      <c r="D6" s="20">
        <v>200</v>
      </c>
      <c r="E6" s="19" t="str">
        <f>_xlfn.XLOOKUP(Budget!$C6,Actuals!$J$5:$J$13,Actuals!$K$5:$K$13)</f>
        <v>Expense</v>
      </c>
    </row>
    <row r="7" spans="2:5" ht="15.6" x14ac:dyDescent="0.3">
      <c r="B7" s="19" t="s">
        <v>47</v>
      </c>
      <c r="C7" s="19" t="s">
        <v>2</v>
      </c>
      <c r="D7" s="20">
        <v>75</v>
      </c>
      <c r="E7" s="19" t="str">
        <f>_xlfn.XLOOKUP(Budget!$C7,Actuals!$J$5:$J$13,Actuals!$K$5:$K$13)</f>
        <v>Expense</v>
      </c>
    </row>
    <row r="8" spans="2:5" ht="15.6" x14ac:dyDescent="0.3">
      <c r="B8" s="19" t="s">
        <v>47</v>
      </c>
      <c r="C8" s="19" t="s">
        <v>20</v>
      </c>
      <c r="D8" s="20">
        <v>550</v>
      </c>
      <c r="E8" s="19" t="str">
        <f>_xlfn.XLOOKUP(Budget!$C8,Actuals!$J$5:$J$13,Actuals!$K$5:$K$13)</f>
        <v>Expense</v>
      </c>
    </row>
    <row r="9" spans="2:5" ht="15.6" x14ac:dyDescent="0.3">
      <c r="B9" s="19" t="s">
        <v>47</v>
      </c>
      <c r="C9" s="19" t="s">
        <v>5</v>
      </c>
      <c r="D9" s="20">
        <v>400</v>
      </c>
      <c r="E9" s="19" t="str">
        <f>_xlfn.XLOOKUP(Budget!$C9,Actuals!$J$5:$J$13,Actuals!$K$5:$K$13)</f>
        <v>Expense</v>
      </c>
    </row>
    <row r="10" spans="2:5" ht="15.6" x14ac:dyDescent="0.3">
      <c r="B10" s="19" t="s">
        <v>47</v>
      </c>
      <c r="C10" s="19" t="s">
        <v>6</v>
      </c>
      <c r="D10" s="20">
        <v>300</v>
      </c>
      <c r="E10" s="19" t="str">
        <f>_xlfn.XLOOKUP(Budget!$C10,Actuals!$J$5:$J$13,Actuals!$K$5:$K$13)</f>
        <v>Expense</v>
      </c>
    </row>
    <row r="11" spans="2:5" ht="15.6" x14ac:dyDescent="0.3">
      <c r="B11" s="19" t="s">
        <v>47</v>
      </c>
      <c r="C11" s="19" t="s">
        <v>25</v>
      </c>
      <c r="D11" s="20">
        <v>2200</v>
      </c>
      <c r="E11" s="19" t="str">
        <f>_xlfn.XLOOKUP(Budget!$C11,Actuals!$J$5:$J$13,Actuals!$K$5:$K$13)</f>
        <v>Income</v>
      </c>
    </row>
    <row r="12" spans="2:5" ht="15.6" x14ac:dyDescent="0.3">
      <c r="B12" s="19" t="s">
        <v>47</v>
      </c>
      <c r="C12" s="19" t="s">
        <v>28</v>
      </c>
      <c r="D12" s="20">
        <v>500</v>
      </c>
      <c r="E12" s="19" t="str">
        <f>_xlfn.XLOOKUP(Budget!$C12,Actuals!$J$5:$J$13,Actuals!$K$5:$K$13)</f>
        <v>Income</v>
      </c>
    </row>
    <row r="13" spans="2:5" ht="15.6" x14ac:dyDescent="0.3">
      <c r="B13" s="19" t="s">
        <v>47</v>
      </c>
      <c r="C13" s="19" t="s">
        <v>30</v>
      </c>
      <c r="D13" s="20">
        <v>100</v>
      </c>
      <c r="E13" s="19" t="str">
        <f>_xlfn.XLOOKUP(Budget!$C13,Actuals!$J$5:$J$13,Actuals!$K$5:$K$13)</f>
        <v>Income</v>
      </c>
    </row>
    <row r="14" spans="2:5" ht="15.6" x14ac:dyDescent="0.3">
      <c r="B14" s="19" t="s">
        <v>48</v>
      </c>
      <c r="C14" s="19" t="s">
        <v>1</v>
      </c>
      <c r="D14" s="20">
        <v>850</v>
      </c>
      <c r="E14" s="19" t="str">
        <f>_xlfn.XLOOKUP(Budget!$C14,Actuals!$J$5:$J$13,Actuals!$K$5:$K$13)</f>
        <v>Expense</v>
      </c>
    </row>
    <row r="15" spans="2:5" ht="15.6" x14ac:dyDescent="0.3">
      <c r="B15" s="19" t="s">
        <v>48</v>
      </c>
      <c r="C15" s="19" t="s">
        <v>4</v>
      </c>
      <c r="D15" s="20">
        <v>200</v>
      </c>
      <c r="E15" s="19" t="str">
        <f>_xlfn.XLOOKUP(Budget!$C15,Actuals!$J$5:$J$13,Actuals!$K$5:$K$13)</f>
        <v>Expense</v>
      </c>
    </row>
    <row r="16" spans="2:5" ht="15.6" x14ac:dyDescent="0.3">
      <c r="B16" s="19" t="s">
        <v>48</v>
      </c>
      <c r="C16" s="19" t="s">
        <v>2</v>
      </c>
      <c r="D16" s="20">
        <v>75</v>
      </c>
      <c r="E16" s="19" t="str">
        <f>_xlfn.XLOOKUP(Budget!$C16,Actuals!$J$5:$J$13,Actuals!$K$5:$K$13)</f>
        <v>Expense</v>
      </c>
    </row>
    <row r="17" spans="2:5" ht="15.6" x14ac:dyDescent="0.3">
      <c r="B17" s="19" t="s">
        <v>48</v>
      </c>
      <c r="C17" s="19" t="s">
        <v>20</v>
      </c>
      <c r="D17" s="20">
        <v>550</v>
      </c>
      <c r="E17" s="19" t="str">
        <f>_xlfn.XLOOKUP(Budget!$C17,Actuals!$J$5:$J$13,Actuals!$K$5:$K$13)</f>
        <v>Expense</v>
      </c>
    </row>
    <row r="18" spans="2:5" ht="15.6" x14ac:dyDescent="0.3">
      <c r="B18" s="19" t="s">
        <v>48</v>
      </c>
      <c r="C18" s="19" t="s">
        <v>5</v>
      </c>
      <c r="D18" s="20">
        <v>400</v>
      </c>
      <c r="E18" s="19" t="str">
        <f>_xlfn.XLOOKUP(Budget!$C18,Actuals!$J$5:$J$13,Actuals!$K$5:$K$13)</f>
        <v>Expense</v>
      </c>
    </row>
    <row r="19" spans="2:5" ht="15.6" x14ac:dyDescent="0.3">
      <c r="B19" s="19" t="s">
        <v>48</v>
      </c>
      <c r="C19" s="19" t="s">
        <v>6</v>
      </c>
      <c r="D19" s="20">
        <v>300</v>
      </c>
      <c r="E19" s="19" t="str">
        <f>_xlfn.XLOOKUP(Budget!$C19,Actuals!$J$5:$J$13,Actuals!$K$5:$K$13)</f>
        <v>Expense</v>
      </c>
    </row>
    <row r="20" spans="2:5" ht="15.6" x14ac:dyDescent="0.3">
      <c r="B20" s="19" t="s">
        <v>48</v>
      </c>
      <c r="C20" s="19" t="s">
        <v>25</v>
      </c>
      <c r="D20" s="20">
        <v>2200</v>
      </c>
      <c r="E20" s="19" t="str">
        <f>_xlfn.XLOOKUP(Budget!$C20,Actuals!$J$5:$J$13,Actuals!$K$5:$K$13)</f>
        <v>Income</v>
      </c>
    </row>
    <row r="21" spans="2:5" ht="15.6" x14ac:dyDescent="0.3">
      <c r="B21" s="19" t="s">
        <v>48</v>
      </c>
      <c r="C21" s="19" t="s">
        <v>28</v>
      </c>
      <c r="D21" s="20">
        <v>500</v>
      </c>
      <c r="E21" s="19" t="str">
        <f>_xlfn.XLOOKUP(Budget!$C21,Actuals!$J$5:$J$13,Actuals!$K$5:$K$13)</f>
        <v>Income</v>
      </c>
    </row>
    <row r="22" spans="2:5" ht="15.6" x14ac:dyDescent="0.3">
      <c r="B22" s="19" t="s">
        <v>48</v>
      </c>
      <c r="C22" s="19" t="s">
        <v>30</v>
      </c>
      <c r="D22" s="20">
        <v>100</v>
      </c>
      <c r="E22" s="19" t="str">
        <f>_xlfn.XLOOKUP(Budget!$C22,Actuals!$J$5:$J$13,Actuals!$K$5:$K$13)</f>
        <v>Income</v>
      </c>
    </row>
    <row r="23" spans="2:5" ht="15.6" x14ac:dyDescent="0.3">
      <c r="B23" s="19" t="s">
        <v>49</v>
      </c>
      <c r="C23" s="19" t="s">
        <v>1</v>
      </c>
      <c r="D23" s="20">
        <v>850</v>
      </c>
      <c r="E23" s="19" t="str">
        <f>_xlfn.XLOOKUP(Budget!$C23,Actuals!$J$5:$J$13,Actuals!$K$5:$K$13)</f>
        <v>Expense</v>
      </c>
    </row>
    <row r="24" spans="2:5" ht="15.6" x14ac:dyDescent="0.3">
      <c r="B24" s="19" t="s">
        <v>49</v>
      </c>
      <c r="C24" s="19" t="s">
        <v>4</v>
      </c>
      <c r="D24" s="20">
        <v>200</v>
      </c>
      <c r="E24" s="19" t="str">
        <f>_xlfn.XLOOKUP(Budget!$C24,Actuals!$J$5:$J$13,Actuals!$K$5:$K$13)</f>
        <v>Expense</v>
      </c>
    </row>
    <row r="25" spans="2:5" ht="15.6" x14ac:dyDescent="0.3">
      <c r="B25" s="19" t="s">
        <v>49</v>
      </c>
      <c r="C25" s="19" t="s">
        <v>2</v>
      </c>
      <c r="D25" s="20">
        <v>75</v>
      </c>
      <c r="E25" s="19" t="str">
        <f>_xlfn.XLOOKUP(Budget!$C25,Actuals!$J$5:$J$13,Actuals!$K$5:$K$13)</f>
        <v>Expense</v>
      </c>
    </row>
    <row r="26" spans="2:5" ht="15.6" x14ac:dyDescent="0.3">
      <c r="B26" s="19" t="s">
        <v>49</v>
      </c>
      <c r="C26" s="19" t="s">
        <v>20</v>
      </c>
      <c r="D26" s="20">
        <v>550</v>
      </c>
      <c r="E26" s="19" t="str">
        <f>_xlfn.XLOOKUP(Budget!$C26,Actuals!$J$5:$J$13,Actuals!$K$5:$K$13)</f>
        <v>Expense</v>
      </c>
    </row>
    <row r="27" spans="2:5" ht="15.6" x14ac:dyDescent="0.3">
      <c r="B27" s="19" t="s">
        <v>49</v>
      </c>
      <c r="C27" s="19" t="s">
        <v>5</v>
      </c>
      <c r="D27" s="20">
        <v>400</v>
      </c>
      <c r="E27" s="19" t="str">
        <f>_xlfn.XLOOKUP(Budget!$C27,Actuals!$J$5:$J$13,Actuals!$K$5:$K$13)</f>
        <v>Expense</v>
      </c>
    </row>
    <row r="28" spans="2:5" ht="15.6" x14ac:dyDescent="0.3">
      <c r="B28" s="19" t="s">
        <v>49</v>
      </c>
      <c r="C28" s="19" t="s">
        <v>6</v>
      </c>
      <c r="D28" s="20">
        <v>300</v>
      </c>
      <c r="E28" s="19" t="str">
        <f>_xlfn.XLOOKUP(Budget!$C28,Actuals!$J$5:$J$13,Actuals!$K$5:$K$13)</f>
        <v>Expense</v>
      </c>
    </row>
    <row r="29" spans="2:5" ht="15.6" x14ac:dyDescent="0.3">
      <c r="B29" s="19" t="s">
        <v>49</v>
      </c>
      <c r="C29" s="19" t="s">
        <v>25</v>
      </c>
      <c r="D29" s="20">
        <v>2200</v>
      </c>
      <c r="E29" s="19" t="str">
        <f>_xlfn.XLOOKUP(Budget!$C29,Actuals!$J$5:$J$13,Actuals!$K$5:$K$13)</f>
        <v>Income</v>
      </c>
    </row>
    <row r="30" spans="2:5" ht="15.6" x14ac:dyDescent="0.3">
      <c r="B30" s="19" t="s">
        <v>49</v>
      </c>
      <c r="C30" s="19" t="s">
        <v>28</v>
      </c>
      <c r="D30" s="20">
        <v>500</v>
      </c>
      <c r="E30" s="19" t="str">
        <f>_xlfn.XLOOKUP(Budget!$C30,Actuals!$J$5:$J$13,Actuals!$K$5:$K$13)</f>
        <v>Income</v>
      </c>
    </row>
    <row r="31" spans="2:5" ht="15.6" x14ac:dyDescent="0.3">
      <c r="B31" s="19" t="s">
        <v>49</v>
      </c>
      <c r="C31" s="19" t="s">
        <v>30</v>
      </c>
      <c r="D31" s="20">
        <v>100</v>
      </c>
      <c r="E31" s="19" t="str">
        <f>_xlfn.XLOOKUP(Budget!$C31,Actuals!$J$5:$J$13,Actuals!$K$5:$K$13)</f>
        <v>Income</v>
      </c>
    </row>
    <row r="32" spans="2:5" ht="15.6" x14ac:dyDescent="0.3">
      <c r="B32" s="19" t="s">
        <v>50</v>
      </c>
      <c r="C32" s="19" t="s">
        <v>1</v>
      </c>
      <c r="D32" s="20">
        <v>850</v>
      </c>
      <c r="E32" s="19" t="str">
        <f>_xlfn.XLOOKUP(Budget!$C32,Actuals!$J$5:$J$13,Actuals!$K$5:$K$13)</f>
        <v>Expense</v>
      </c>
    </row>
    <row r="33" spans="2:5" ht="15.6" x14ac:dyDescent="0.3">
      <c r="B33" s="19" t="s">
        <v>50</v>
      </c>
      <c r="C33" s="19" t="s">
        <v>4</v>
      </c>
      <c r="D33" s="20">
        <v>200</v>
      </c>
      <c r="E33" s="19" t="str">
        <f>_xlfn.XLOOKUP(Budget!$C33,Actuals!$J$5:$J$13,Actuals!$K$5:$K$13)</f>
        <v>Expense</v>
      </c>
    </row>
    <row r="34" spans="2:5" ht="15.6" x14ac:dyDescent="0.3">
      <c r="B34" s="19" t="s">
        <v>50</v>
      </c>
      <c r="C34" s="19" t="s">
        <v>2</v>
      </c>
      <c r="D34" s="20">
        <v>75</v>
      </c>
      <c r="E34" s="19" t="str">
        <f>_xlfn.XLOOKUP(Budget!$C34,Actuals!$J$5:$J$13,Actuals!$K$5:$K$13)</f>
        <v>Expense</v>
      </c>
    </row>
    <row r="35" spans="2:5" ht="15.6" x14ac:dyDescent="0.3">
      <c r="B35" s="19" t="s">
        <v>50</v>
      </c>
      <c r="C35" s="19" t="s">
        <v>20</v>
      </c>
      <c r="D35" s="20">
        <v>550</v>
      </c>
      <c r="E35" s="19" t="str">
        <f>_xlfn.XLOOKUP(Budget!$C35,Actuals!$J$5:$J$13,Actuals!$K$5:$K$13)</f>
        <v>Expense</v>
      </c>
    </row>
    <row r="36" spans="2:5" ht="15.6" x14ac:dyDescent="0.3">
      <c r="B36" s="19" t="s">
        <v>50</v>
      </c>
      <c r="C36" s="19" t="s">
        <v>5</v>
      </c>
      <c r="D36" s="20">
        <v>400</v>
      </c>
      <c r="E36" s="19" t="str">
        <f>_xlfn.XLOOKUP(Budget!$C36,Actuals!$J$5:$J$13,Actuals!$K$5:$K$13)</f>
        <v>Expense</v>
      </c>
    </row>
    <row r="37" spans="2:5" ht="15.6" x14ac:dyDescent="0.3">
      <c r="B37" s="19" t="s">
        <v>50</v>
      </c>
      <c r="C37" s="19" t="s">
        <v>6</v>
      </c>
      <c r="D37" s="20">
        <v>300</v>
      </c>
      <c r="E37" s="19" t="str">
        <f>_xlfn.XLOOKUP(Budget!$C37,Actuals!$J$5:$J$13,Actuals!$K$5:$K$13)</f>
        <v>Expense</v>
      </c>
    </row>
    <row r="38" spans="2:5" ht="15.6" x14ac:dyDescent="0.3">
      <c r="B38" s="19" t="s">
        <v>50</v>
      </c>
      <c r="C38" s="19" t="s">
        <v>25</v>
      </c>
      <c r="D38" s="20">
        <v>2200</v>
      </c>
      <c r="E38" s="19" t="str">
        <f>_xlfn.XLOOKUP(Budget!$C38,Actuals!$J$5:$J$13,Actuals!$K$5:$K$13)</f>
        <v>Income</v>
      </c>
    </row>
    <row r="39" spans="2:5" ht="15.6" x14ac:dyDescent="0.3">
      <c r="B39" s="19" t="s">
        <v>50</v>
      </c>
      <c r="C39" s="19" t="s">
        <v>28</v>
      </c>
      <c r="D39" s="20">
        <v>500</v>
      </c>
      <c r="E39" s="19" t="str">
        <f>_xlfn.XLOOKUP(Budget!$C39,Actuals!$J$5:$J$13,Actuals!$K$5:$K$13)</f>
        <v>Income</v>
      </c>
    </row>
    <row r="40" spans="2:5" ht="15.6" x14ac:dyDescent="0.3">
      <c r="B40" s="19" t="s">
        <v>50</v>
      </c>
      <c r="C40" s="19" t="s">
        <v>30</v>
      </c>
      <c r="D40" s="20">
        <v>100</v>
      </c>
      <c r="E40" s="19" t="str">
        <f>_xlfn.XLOOKUP(Budget!$C40,Actuals!$J$5:$J$13,Actuals!$K$5:$K$13)</f>
        <v>Income</v>
      </c>
    </row>
    <row r="41" spans="2:5" ht="15.6" x14ac:dyDescent="0.3">
      <c r="B41" s="19" t="s">
        <v>51</v>
      </c>
      <c r="C41" s="19" t="s">
        <v>1</v>
      </c>
      <c r="D41" s="20">
        <v>850</v>
      </c>
      <c r="E41" s="19" t="str">
        <f>_xlfn.XLOOKUP(Budget!$C41,Actuals!$J$5:$J$13,Actuals!$K$5:$K$13)</f>
        <v>Expense</v>
      </c>
    </row>
    <row r="42" spans="2:5" ht="15.6" x14ac:dyDescent="0.3">
      <c r="B42" s="19" t="s">
        <v>51</v>
      </c>
      <c r="C42" s="19" t="s">
        <v>4</v>
      </c>
      <c r="D42" s="20">
        <v>200</v>
      </c>
      <c r="E42" s="19" t="str">
        <f>_xlfn.XLOOKUP(Budget!$C42,Actuals!$J$5:$J$13,Actuals!$K$5:$K$13)</f>
        <v>Expense</v>
      </c>
    </row>
    <row r="43" spans="2:5" ht="15.6" x14ac:dyDescent="0.3">
      <c r="B43" s="19" t="s">
        <v>51</v>
      </c>
      <c r="C43" s="19" t="s">
        <v>2</v>
      </c>
      <c r="D43" s="20">
        <v>75</v>
      </c>
      <c r="E43" s="19" t="str">
        <f>_xlfn.XLOOKUP(Budget!$C43,Actuals!$J$5:$J$13,Actuals!$K$5:$K$13)</f>
        <v>Expense</v>
      </c>
    </row>
    <row r="44" spans="2:5" ht="15.6" x14ac:dyDescent="0.3">
      <c r="B44" s="19" t="s">
        <v>51</v>
      </c>
      <c r="C44" s="19" t="s">
        <v>20</v>
      </c>
      <c r="D44" s="20">
        <v>550</v>
      </c>
      <c r="E44" s="19" t="str">
        <f>_xlfn.XLOOKUP(Budget!$C44,Actuals!$J$5:$J$13,Actuals!$K$5:$K$13)</f>
        <v>Expense</v>
      </c>
    </row>
    <row r="45" spans="2:5" ht="15.6" x14ac:dyDescent="0.3">
      <c r="B45" s="19" t="s">
        <v>51</v>
      </c>
      <c r="C45" s="19" t="s">
        <v>5</v>
      </c>
      <c r="D45" s="20">
        <v>400</v>
      </c>
      <c r="E45" s="19" t="str">
        <f>_xlfn.XLOOKUP(Budget!$C45,Actuals!$J$5:$J$13,Actuals!$K$5:$K$13)</f>
        <v>Expense</v>
      </c>
    </row>
    <row r="46" spans="2:5" ht="15.6" x14ac:dyDescent="0.3">
      <c r="B46" s="19" t="s">
        <v>51</v>
      </c>
      <c r="C46" s="19" t="s">
        <v>6</v>
      </c>
      <c r="D46" s="20">
        <v>300</v>
      </c>
      <c r="E46" s="19" t="str">
        <f>_xlfn.XLOOKUP(Budget!$C46,Actuals!$J$5:$J$13,Actuals!$K$5:$K$13)</f>
        <v>Expense</v>
      </c>
    </row>
    <row r="47" spans="2:5" ht="15.6" x14ac:dyDescent="0.3">
      <c r="B47" s="19" t="s">
        <v>51</v>
      </c>
      <c r="C47" s="19" t="s">
        <v>25</v>
      </c>
      <c r="D47" s="20">
        <v>2200</v>
      </c>
      <c r="E47" s="19" t="str">
        <f>_xlfn.XLOOKUP(Budget!$C47,Actuals!$J$5:$J$13,Actuals!$K$5:$K$13)</f>
        <v>Income</v>
      </c>
    </row>
    <row r="48" spans="2:5" ht="15.6" x14ac:dyDescent="0.3">
      <c r="B48" s="19" t="s">
        <v>51</v>
      </c>
      <c r="C48" s="19" t="s">
        <v>28</v>
      </c>
      <c r="D48" s="20">
        <v>500</v>
      </c>
      <c r="E48" s="19" t="str">
        <f>_xlfn.XLOOKUP(Budget!$C48,Actuals!$J$5:$J$13,Actuals!$K$5:$K$13)</f>
        <v>Income</v>
      </c>
    </row>
    <row r="49" spans="2:5" ht="15.6" x14ac:dyDescent="0.3">
      <c r="B49" s="19" t="s">
        <v>51</v>
      </c>
      <c r="C49" s="19" t="s">
        <v>30</v>
      </c>
      <c r="D49" s="20">
        <v>100</v>
      </c>
      <c r="E49" s="19" t="str">
        <f>_xlfn.XLOOKUP(Budget!$C49,Actuals!$J$5:$J$13,Actuals!$K$5:$K$13)</f>
        <v>Income</v>
      </c>
    </row>
    <row r="50" spans="2:5" ht="15.6" x14ac:dyDescent="0.3">
      <c r="B50" s="19" t="s">
        <v>52</v>
      </c>
      <c r="C50" s="19" t="s">
        <v>1</v>
      </c>
      <c r="D50" s="20">
        <v>850</v>
      </c>
      <c r="E50" s="19" t="str">
        <f>_xlfn.XLOOKUP(Budget!$C50,Actuals!$J$5:$J$13,Actuals!$K$5:$K$13)</f>
        <v>Expense</v>
      </c>
    </row>
    <row r="51" spans="2:5" ht="15.6" x14ac:dyDescent="0.3">
      <c r="B51" s="19" t="s">
        <v>52</v>
      </c>
      <c r="C51" s="19" t="s">
        <v>4</v>
      </c>
      <c r="D51" s="20">
        <v>200</v>
      </c>
      <c r="E51" s="19" t="str">
        <f>_xlfn.XLOOKUP(Budget!$C51,Actuals!$J$5:$J$13,Actuals!$K$5:$K$13)</f>
        <v>Expense</v>
      </c>
    </row>
    <row r="52" spans="2:5" ht="15.6" x14ac:dyDescent="0.3">
      <c r="B52" s="19" t="s">
        <v>52</v>
      </c>
      <c r="C52" s="19" t="s">
        <v>2</v>
      </c>
      <c r="D52" s="20">
        <v>75</v>
      </c>
      <c r="E52" s="19" t="str">
        <f>_xlfn.XLOOKUP(Budget!$C52,Actuals!$J$5:$J$13,Actuals!$K$5:$K$13)</f>
        <v>Expense</v>
      </c>
    </row>
    <row r="53" spans="2:5" ht="15.6" x14ac:dyDescent="0.3">
      <c r="B53" s="19" t="s">
        <v>52</v>
      </c>
      <c r="C53" s="19" t="s">
        <v>20</v>
      </c>
      <c r="D53" s="20">
        <v>550</v>
      </c>
      <c r="E53" s="19" t="str">
        <f>_xlfn.XLOOKUP(Budget!$C53,Actuals!$J$5:$J$13,Actuals!$K$5:$K$13)</f>
        <v>Expense</v>
      </c>
    </row>
    <row r="54" spans="2:5" ht="15.6" x14ac:dyDescent="0.3">
      <c r="B54" s="19" t="s">
        <v>52</v>
      </c>
      <c r="C54" s="19" t="s">
        <v>5</v>
      </c>
      <c r="D54" s="20">
        <v>400</v>
      </c>
      <c r="E54" s="19" t="str">
        <f>_xlfn.XLOOKUP(Budget!$C54,Actuals!$J$5:$J$13,Actuals!$K$5:$K$13)</f>
        <v>Expense</v>
      </c>
    </row>
    <row r="55" spans="2:5" ht="15.6" x14ac:dyDescent="0.3">
      <c r="B55" s="19" t="s">
        <v>52</v>
      </c>
      <c r="C55" s="19" t="s">
        <v>6</v>
      </c>
      <c r="D55" s="20">
        <v>300</v>
      </c>
      <c r="E55" s="19" t="str">
        <f>_xlfn.XLOOKUP(Budget!$C55,Actuals!$J$5:$J$13,Actuals!$K$5:$K$13)</f>
        <v>Expense</v>
      </c>
    </row>
    <row r="56" spans="2:5" ht="15.6" x14ac:dyDescent="0.3">
      <c r="B56" s="19" t="s">
        <v>52</v>
      </c>
      <c r="C56" s="19" t="s">
        <v>25</v>
      </c>
      <c r="D56" s="20">
        <v>2200</v>
      </c>
      <c r="E56" s="19" t="str">
        <f>_xlfn.XLOOKUP(Budget!$C56,Actuals!$J$5:$J$13,Actuals!$K$5:$K$13)</f>
        <v>Income</v>
      </c>
    </row>
    <row r="57" spans="2:5" ht="15.6" x14ac:dyDescent="0.3">
      <c r="B57" s="19" t="s">
        <v>52</v>
      </c>
      <c r="C57" s="19" t="s">
        <v>28</v>
      </c>
      <c r="D57" s="20">
        <v>500</v>
      </c>
      <c r="E57" s="19" t="str">
        <f>_xlfn.XLOOKUP(Budget!$C57,Actuals!$J$5:$J$13,Actuals!$K$5:$K$13)</f>
        <v>Income</v>
      </c>
    </row>
    <row r="58" spans="2:5" ht="15.6" x14ac:dyDescent="0.3">
      <c r="B58" s="19" t="s">
        <v>52</v>
      </c>
      <c r="C58" s="19" t="s">
        <v>30</v>
      </c>
      <c r="D58" s="20">
        <v>100</v>
      </c>
      <c r="E58" s="19" t="str">
        <f>_xlfn.XLOOKUP(Budget!$C58,Actuals!$J$5:$J$13,Actuals!$K$5:$K$13)</f>
        <v>Income</v>
      </c>
    </row>
    <row r="59" spans="2:5" ht="15.6" x14ac:dyDescent="0.3">
      <c r="B59" s="19" t="s">
        <v>53</v>
      </c>
      <c r="C59" s="19" t="s">
        <v>1</v>
      </c>
      <c r="D59" s="20">
        <v>850</v>
      </c>
      <c r="E59" s="19" t="str">
        <f>_xlfn.XLOOKUP(Budget!$C59,Actuals!$J$5:$J$13,Actuals!$K$5:$K$13)</f>
        <v>Expense</v>
      </c>
    </row>
    <row r="60" spans="2:5" ht="15.6" x14ac:dyDescent="0.3">
      <c r="B60" s="19" t="s">
        <v>53</v>
      </c>
      <c r="C60" s="19" t="s">
        <v>4</v>
      </c>
      <c r="D60" s="20">
        <v>200</v>
      </c>
      <c r="E60" s="19" t="str">
        <f>_xlfn.XLOOKUP(Budget!$C60,Actuals!$J$5:$J$13,Actuals!$K$5:$K$13)</f>
        <v>Expense</v>
      </c>
    </row>
    <row r="61" spans="2:5" ht="15.6" x14ac:dyDescent="0.3">
      <c r="B61" s="19" t="s">
        <v>53</v>
      </c>
      <c r="C61" s="19" t="s">
        <v>2</v>
      </c>
      <c r="D61" s="20">
        <v>75</v>
      </c>
      <c r="E61" s="19" t="str">
        <f>_xlfn.XLOOKUP(Budget!$C61,Actuals!$J$5:$J$13,Actuals!$K$5:$K$13)</f>
        <v>Expense</v>
      </c>
    </row>
    <row r="62" spans="2:5" ht="15.6" x14ac:dyDescent="0.3">
      <c r="B62" s="19" t="s">
        <v>53</v>
      </c>
      <c r="C62" s="19" t="s">
        <v>20</v>
      </c>
      <c r="D62" s="20">
        <v>550</v>
      </c>
      <c r="E62" s="19" t="str">
        <f>_xlfn.XLOOKUP(Budget!$C62,Actuals!$J$5:$J$13,Actuals!$K$5:$K$13)</f>
        <v>Expense</v>
      </c>
    </row>
    <row r="63" spans="2:5" ht="15.6" x14ac:dyDescent="0.3">
      <c r="B63" s="19" t="s">
        <v>53</v>
      </c>
      <c r="C63" s="19" t="s">
        <v>5</v>
      </c>
      <c r="D63" s="20">
        <v>400</v>
      </c>
      <c r="E63" s="19" t="str">
        <f>_xlfn.XLOOKUP(Budget!$C63,Actuals!$J$5:$J$13,Actuals!$K$5:$K$13)</f>
        <v>Expense</v>
      </c>
    </row>
    <row r="64" spans="2:5" ht="15.6" x14ac:dyDescent="0.3">
      <c r="B64" s="19" t="s">
        <v>53</v>
      </c>
      <c r="C64" s="19" t="s">
        <v>6</v>
      </c>
      <c r="D64" s="20">
        <v>300</v>
      </c>
      <c r="E64" s="19" t="str">
        <f>_xlfn.XLOOKUP(Budget!$C64,Actuals!$J$5:$J$13,Actuals!$K$5:$K$13)</f>
        <v>Expense</v>
      </c>
    </row>
    <row r="65" spans="2:5" ht="15.6" x14ac:dyDescent="0.3">
      <c r="B65" s="19" t="s">
        <v>53</v>
      </c>
      <c r="C65" s="19" t="s">
        <v>25</v>
      </c>
      <c r="D65" s="20">
        <v>2200</v>
      </c>
      <c r="E65" s="19" t="str">
        <f>_xlfn.XLOOKUP(Budget!$C65,Actuals!$J$5:$J$13,Actuals!$K$5:$K$13)</f>
        <v>Income</v>
      </c>
    </row>
    <row r="66" spans="2:5" ht="15.6" x14ac:dyDescent="0.3">
      <c r="B66" s="19" t="s">
        <v>53</v>
      </c>
      <c r="C66" s="19" t="s">
        <v>28</v>
      </c>
      <c r="D66" s="20">
        <v>500</v>
      </c>
      <c r="E66" s="19" t="str">
        <f>_xlfn.XLOOKUP(Budget!$C66,Actuals!$J$5:$J$13,Actuals!$K$5:$K$13)</f>
        <v>Income</v>
      </c>
    </row>
    <row r="67" spans="2:5" ht="15.6" x14ac:dyDescent="0.3">
      <c r="B67" s="19" t="s">
        <v>53</v>
      </c>
      <c r="C67" s="19" t="s">
        <v>30</v>
      </c>
      <c r="D67" s="20">
        <v>100</v>
      </c>
      <c r="E67" s="19" t="str">
        <f>_xlfn.XLOOKUP(Budget!$C67,Actuals!$J$5:$J$13,Actuals!$K$5:$K$13)</f>
        <v>Income</v>
      </c>
    </row>
    <row r="68" spans="2:5" ht="15.6" x14ac:dyDescent="0.3">
      <c r="B68" s="19" t="s">
        <v>54</v>
      </c>
      <c r="C68" s="19" t="s">
        <v>1</v>
      </c>
      <c r="D68" s="20">
        <v>850</v>
      </c>
      <c r="E68" s="19" t="str">
        <f>_xlfn.XLOOKUP(Budget!$C68,Actuals!$J$5:$J$13,Actuals!$K$5:$K$13)</f>
        <v>Expense</v>
      </c>
    </row>
    <row r="69" spans="2:5" ht="15.6" x14ac:dyDescent="0.3">
      <c r="B69" s="19" t="s">
        <v>54</v>
      </c>
      <c r="C69" s="19" t="s">
        <v>4</v>
      </c>
      <c r="D69" s="20">
        <v>200</v>
      </c>
      <c r="E69" s="19" t="str">
        <f>_xlfn.XLOOKUP(Budget!$C69,Actuals!$J$5:$J$13,Actuals!$K$5:$K$13)</f>
        <v>Expense</v>
      </c>
    </row>
    <row r="70" spans="2:5" ht="15.6" x14ac:dyDescent="0.3">
      <c r="B70" s="19" t="s">
        <v>54</v>
      </c>
      <c r="C70" s="19" t="s">
        <v>2</v>
      </c>
      <c r="D70" s="20">
        <v>75</v>
      </c>
      <c r="E70" s="19" t="str">
        <f>_xlfn.XLOOKUP(Budget!$C70,Actuals!$J$5:$J$13,Actuals!$K$5:$K$13)</f>
        <v>Expense</v>
      </c>
    </row>
    <row r="71" spans="2:5" ht="15.6" x14ac:dyDescent="0.3">
      <c r="B71" s="19" t="s">
        <v>54</v>
      </c>
      <c r="C71" s="19" t="s">
        <v>20</v>
      </c>
      <c r="D71" s="20">
        <v>550</v>
      </c>
      <c r="E71" s="19" t="str">
        <f>_xlfn.XLOOKUP(Budget!$C71,Actuals!$J$5:$J$13,Actuals!$K$5:$K$13)</f>
        <v>Expense</v>
      </c>
    </row>
    <row r="72" spans="2:5" ht="15.6" x14ac:dyDescent="0.3">
      <c r="B72" s="19" t="s">
        <v>54</v>
      </c>
      <c r="C72" s="19" t="s">
        <v>5</v>
      </c>
      <c r="D72" s="20">
        <v>400</v>
      </c>
      <c r="E72" s="19" t="str">
        <f>_xlfn.XLOOKUP(Budget!$C72,Actuals!$J$5:$J$13,Actuals!$K$5:$K$13)</f>
        <v>Expense</v>
      </c>
    </row>
    <row r="73" spans="2:5" ht="15.6" x14ac:dyDescent="0.3">
      <c r="B73" s="19" t="s">
        <v>54</v>
      </c>
      <c r="C73" s="19" t="s">
        <v>6</v>
      </c>
      <c r="D73" s="20">
        <v>300</v>
      </c>
      <c r="E73" s="19" t="str">
        <f>_xlfn.XLOOKUP(Budget!$C73,Actuals!$J$5:$J$13,Actuals!$K$5:$K$13)</f>
        <v>Expense</v>
      </c>
    </row>
    <row r="74" spans="2:5" ht="15.6" x14ac:dyDescent="0.3">
      <c r="B74" s="19" t="s">
        <v>54</v>
      </c>
      <c r="C74" s="19" t="s">
        <v>25</v>
      </c>
      <c r="D74" s="20">
        <v>2200</v>
      </c>
      <c r="E74" s="19" t="str">
        <f>_xlfn.XLOOKUP(Budget!$C74,Actuals!$J$5:$J$13,Actuals!$K$5:$K$13)</f>
        <v>Income</v>
      </c>
    </row>
    <row r="75" spans="2:5" ht="15.6" x14ac:dyDescent="0.3">
      <c r="B75" s="19" t="s">
        <v>54</v>
      </c>
      <c r="C75" s="19" t="s">
        <v>28</v>
      </c>
      <c r="D75" s="20">
        <v>500</v>
      </c>
      <c r="E75" s="19" t="str">
        <f>_xlfn.XLOOKUP(Budget!$C75,Actuals!$J$5:$J$13,Actuals!$K$5:$K$13)</f>
        <v>Income</v>
      </c>
    </row>
    <row r="76" spans="2:5" ht="15.6" x14ac:dyDescent="0.3">
      <c r="B76" s="19" t="s">
        <v>54</v>
      </c>
      <c r="C76" s="19" t="s">
        <v>30</v>
      </c>
      <c r="D76" s="20">
        <v>100</v>
      </c>
      <c r="E76" s="19" t="str">
        <f>_xlfn.XLOOKUP(Budget!$C76,Actuals!$J$5:$J$13,Actuals!$K$5:$K$13)</f>
        <v>Income</v>
      </c>
    </row>
    <row r="77" spans="2:5" ht="15.6" x14ac:dyDescent="0.3">
      <c r="B77" s="19" t="s">
        <v>55</v>
      </c>
      <c r="C77" s="19" t="s">
        <v>1</v>
      </c>
      <c r="D77" s="20">
        <v>850</v>
      </c>
      <c r="E77" s="19" t="str">
        <f>_xlfn.XLOOKUP(Budget!$C77,Actuals!$J$5:$J$13,Actuals!$K$5:$K$13)</f>
        <v>Expense</v>
      </c>
    </row>
    <row r="78" spans="2:5" ht="15.6" x14ac:dyDescent="0.3">
      <c r="B78" s="19" t="s">
        <v>55</v>
      </c>
      <c r="C78" s="19" t="s">
        <v>4</v>
      </c>
      <c r="D78" s="20">
        <v>200</v>
      </c>
      <c r="E78" s="19" t="str">
        <f>_xlfn.XLOOKUP(Budget!$C78,Actuals!$J$5:$J$13,Actuals!$K$5:$K$13)</f>
        <v>Expense</v>
      </c>
    </row>
    <row r="79" spans="2:5" ht="15.6" x14ac:dyDescent="0.3">
      <c r="B79" s="19" t="s">
        <v>55</v>
      </c>
      <c r="C79" s="19" t="s">
        <v>2</v>
      </c>
      <c r="D79" s="20">
        <v>75</v>
      </c>
      <c r="E79" s="19" t="str">
        <f>_xlfn.XLOOKUP(Budget!$C79,Actuals!$J$5:$J$13,Actuals!$K$5:$K$13)</f>
        <v>Expense</v>
      </c>
    </row>
    <row r="80" spans="2:5" ht="15.6" x14ac:dyDescent="0.3">
      <c r="B80" s="19" t="s">
        <v>55</v>
      </c>
      <c r="C80" s="19" t="s">
        <v>20</v>
      </c>
      <c r="D80" s="20">
        <v>550</v>
      </c>
      <c r="E80" s="19" t="str">
        <f>_xlfn.XLOOKUP(Budget!$C80,Actuals!$J$5:$J$13,Actuals!$K$5:$K$13)</f>
        <v>Expense</v>
      </c>
    </row>
    <row r="81" spans="2:5" ht="15.6" x14ac:dyDescent="0.3">
      <c r="B81" s="19" t="s">
        <v>55</v>
      </c>
      <c r="C81" s="19" t="s">
        <v>5</v>
      </c>
      <c r="D81" s="20">
        <v>400</v>
      </c>
      <c r="E81" s="19" t="str">
        <f>_xlfn.XLOOKUP(Budget!$C81,Actuals!$J$5:$J$13,Actuals!$K$5:$K$13)</f>
        <v>Expense</v>
      </c>
    </row>
    <row r="82" spans="2:5" ht="15.6" x14ac:dyDescent="0.3">
      <c r="B82" s="19" t="s">
        <v>55</v>
      </c>
      <c r="C82" s="19" t="s">
        <v>6</v>
      </c>
      <c r="D82" s="20">
        <v>300</v>
      </c>
      <c r="E82" s="19" t="str">
        <f>_xlfn.XLOOKUP(Budget!$C82,Actuals!$J$5:$J$13,Actuals!$K$5:$K$13)</f>
        <v>Expense</v>
      </c>
    </row>
    <row r="83" spans="2:5" ht="15.6" x14ac:dyDescent="0.3">
      <c r="B83" s="19" t="s">
        <v>55</v>
      </c>
      <c r="C83" s="19" t="s">
        <v>25</v>
      </c>
      <c r="D83" s="20">
        <v>2200</v>
      </c>
      <c r="E83" s="19" t="str">
        <f>_xlfn.XLOOKUP(Budget!$C83,Actuals!$J$5:$J$13,Actuals!$K$5:$K$13)</f>
        <v>Income</v>
      </c>
    </row>
    <row r="84" spans="2:5" ht="15.6" x14ac:dyDescent="0.3">
      <c r="B84" s="19" t="s">
        <v>55</v>
      </c>
      <c r="C84" s="19" t="s">
        <v>28</v>
      </c>
      <c r="D84" s="20">
        <v>500</v>
      </c>
      <c r="E84" s="19" t="str">
        <f>_xlfn.XLOOKUP(Budget!$C84,Actuals!$J$5:$J$13,Actuals!$K$5:$K$13)</f>
        <v>Income</v>
      </c>
    </row>
    <row r="85" spans="2:5" ht="15.6" x14ac:dyDescent="0.3">
      <c r="B85" s="19" t="s">
        <v>55</v>
      </c>
      <c r="C85" s="19" t="s">
        <v>30</v>
      </c>
      <c r="D85" s="20">
        <v>100</v>
      </c>
      <c r="E85" s="19" t="str">
        <f>_xlfn.XLOOKUP(Budget!$C85,Actuals!$J$5:$J$13,Actuals!$K$5:$K$13)</f>
        <v>Income</v>
      </c>
    </row>
    <row r="86" spans="2:5" ht="15.6" x14ac:dyDescent="0.3">
      <c r="B86" s="19" t="s">
        <v>56</v>
      </c>
      <c r="C86" s="19" t="s">
        <v>1</v>
      </c>
      <c r="D86" s="20">
        <v>850</v>
      </c>
      <c r="E86" s="19" t="str">
        <f>_xlfn.XLOOKUP(Budget!$C86,Actuals!$J$5:$J$13,Actuals!$K$5:$K$13)</f>
        <v>Expense</v>
      </c>
    </row>
    <row r="87" spans="2:5" ht="15.6" x14ac:dyDescent="0.3">
      <c r="B87" s="19" t="s">
        <v>56</v>
      </c>
      <c r="C87" s="19" t="s">
        <v>4</v>
      </c>
      <c r="D87" s="20">
        <v>200</v>
      </c>
      <c r="E87" s="19" t="str">
        <f>_xlfn.XLOOKUP(Budget!$C87,Actuals!$J$5:$J$13,Actuals!$K$5:$K$13)</f>
        <v>Expense</v>
      </c>
    </row>
    <row r="88" spans="2:5" ht="15.6" x14ac:dyDescent="0.3">
      <c r="B88" s="19" t="s">
        <v>56</v>
      </c>
      <c r="C88" s="19" t="s">
        <v>2</v>
      </c>
      <c r="D88" s="20">
        <v>75</v>
      </c>
      <c r="E88" s="19" t="str">
        <f>_xlfn.XLOOKUP(Budget!$C88,Actuals!$J$5:$J$13,Actuals!$K$5:$K$13)</f>
        <v>Expense</v>
      </c>
    </row>
    <row r="89" spans="2:5" ht="15.6" x14ac:dyDescent="0.3">
      <c r="B89" s="19" t="s">
        <v>56</v>
      </c>
      <c r="C89" s="19" t="s">
        <v>20</v>
      </c>
      <c r="D89" s="20">
        <v>550</v>
      </c>
      <c r="E89" s="19" t="str">
        <f>_xlfn.XLOOKUP(Budget!$C89,Actuals!$J$5:$J$13,Actuals!$K$5:$K$13)</f>
        <v>Expense</v>
      </c>
    </row>
    <row r="90" spans="2:5" ht="15.6" x14ac:dyDescent="0.3">
      <c r="B90" s="19" t="s">
        <v>56</v>
      </c>
      <c r="C90" s="19" t="s">
        <v>5</v>
      </c>
      <c r="D90" s="20">
        <v>400</v>
      </c>
      <c r="E90" s="19" t="str">
        <f>_xlfn.XLOOKUP(Budget!$C90,Actuals!$J$5:$J$13,Actuals!$K$5:$K$13)</f>
        <v>Expense</v>
      </c>
    </row>
    <row r="91" spans="2:5" ht="15.6" x14ac:dyDescent="0.3">
      <c r="B91" s="19" t="s">
        <v>56</v>
      </c>
      <c r="C91" s="19" t="s">
        <v>6</v>
      </c>
      <c r="D91" s="20">
        <v>300</v>
      </c>
      <c r="E91" s="19" t="str">
        <f>_xlfn.XLOOKUP(Budget!$C91,Actuals!$J$5:$J$13,Actuals!$K$5:$K$13)</f>
        <v>Expense</v>
      </c>
    </row>
    <row r="92" spans="2:5" ht="15.6" x14ac:dyDescent="0.3">
      <c r="B92" s="19" t="s">
        <v>56</v>
      </c>
      <c r="C92" s="19" t="s">
        <v>25</v>
      </c>
      <c r="D92" s="20">
        <v>2200</v>
      </c>
      <c r="E92" s="19" t="str">
        <f>_xlfn.XLOOKUP(Budget!$C92,Actuals!$J$5:$J$13,Actuals!$K$5:$K$13)</f>
        <v>Income</v>
      </c>
    </row>
    <row r="93" spans="2:5" ht="15.6" x14ac:dyDescent="0.3">
      <c r="B93" s="19" t="s">
        <v>56</v>
      </c>
      <c r="C93" s="19" t="s">
        <v>28</v>
      </c>
      <c r="D93" s="20">
        <v>500</v>
      </c>
      <c r="E93" s="19" t="str">
        <f>_xlfn.XLOOKUP(Budget!$C93,Actuals!$J$5:$J$13,Actuals!$K$5:$K$13)</f>
        <v>Income</v>
      </c>
    </row>
    <row r="94" spans="2:5" ht="15.6" x14ac:dyDescent="0.3">
      <c r="B94" s="19" t="s">
        <v>56</v>
      </c>
      <c r="C94" s="19" t="s">
        <v>30</v>
      </c>
      <c r="D94" s="20">
        <v>100</v>
      </c>
      <c r="E94" s="19" t="str">
        <f>_xlfn.XLOOKUP(Budget!$C94,Actuals!$J$5:$J$13,Actuals!$K$5:$K$13)</f>
        <v>Income</v>
      </c>
    </row>
    <row r="95" spans="2:5" ht="15.6" x14ac:dyDescent="0.3">
      <c r="B95" s="19" t="s">
        <v>57</v>
      </c>
      <c r="C95" s="19" t="s">
        <v>1</v>
      </c>
      <c r="D95" s="20">
        <v>850</v>
      </c>
      <c r="E95" s="19" t="str">
        <f>_xlfn.XLOOKUP(Budget!$C95,Actuals!$J$5:$J$13,Actuals!$K$5:$K$13)</f>
        <v>Expense</v>
      </c>
    </row>
    <row r="96" spans="2:5" ht="15.6" x14ac:dyDescent="0.3">
      <c r="B96" s="19" t="s">
        <v>57</v>
      </c>
      <c r="C96" s="19" t="s">
        <v>4</v>
      </c>
      <c r="D96" s="20">
        <v>200</v>
      </c>
      <c r="E96" s="19" t="str">
        <f>_xlfn.XLOOKUP(Budget!$C96,Actuals!$J$5:$J$13,Actuals!$K$5:$K$13)</f>
        <v>Expense</v>
      </c>
    </row>
    <row r="97" spans="2:5" ht="15.6" x14ac:dyDescent="0.3">
      <c r="B97" s="19" t="s">
        <v>57</v>
      </c>
      <c r="C97" s="19" t="s">
        <v>2</v>
      </c>
      <c r="D97" s="20">
        <v>75</v>
      </c>
      <c r="E97" s="19" t="str">
        <f>_xlfn.XLOOKUP(Budget!$C97,Actuals!$J$5:$J$13,Actuals!$K$5:$K$13)</f>
        <v>Expense</v>
      </c>
    </row>
    <row r="98" spans="2:5" ht="15.6" x14ac:dyDescent="0.3">
      <c r="B98" s="19" t="s">
        <v>57</v>
      </c>
      <c r="C98" s="19" t="s">
        <v>20</v>
      </c>
      <c r="D98" s="20">
        <v>550</v>
      </c>
      <c r="E98" s="19" t="str">
        <f>_xlfn.XLOOKUP(Budget!$C98,Actuals!$J$5:$J$13,Actuals!$K$5:$K$13)</f>
        <v>Expense</v>
      </c>
    </row>
    <row r="99" spans="2:5" ht="15.6" x14ac:dyDescent="0.3">
      <c r="B99" s="19" t="s">
        <v>57</v>
      </c>
      <c r="C99" s="19" t="s">
        <v>5</v>
      </c>
      <c r="D99" s="20">
        <v>400</v>
      </c>
      <c r="E99" s="19" t="str">
        <f>_xlfn.XLOOKUP(Budget!$C99,Actuals!$J$5:$J$13,Actuals!$K$5:$K$13)</f>
        <v>Expense</v>
      </c>
    </row>
    <row r="100" spans="2:5" ht="15.6" x14ac:dyDescent="0.3">
      <c r="B100" s="19" t="s">
        <v>57</v>
      </c>
      <c r="C100" s="19" t="s">
        <v>6</v>
      </c>
      <c r="D100" s="20">
        <v>300</v>
      </c>
      <c r="E100" s="19" t="str">
        <f>_xlfn.XLOOKUP(Budget!$C100,Actuals!$J$5:$J$13,Actuals!$K$5:$K$13)</f>
        <v>Expense</v>
      </c>
    </row>
    <row r="101" spans="2:5" ht="15.6" x14ac:dyDescent="0.3">
      <c r="B101" s="19" t="s">
        <v>57</v>
      </c>
      <c r="C101" s="19" t="s">
        <v>25</v>
      </c>
      <c r="D101" s="20">
        <v>2200</v>
      </c>
      <c r="E101" s="19" t="str">
        <f>_xlfn.XLOOKUP(Budget!$C101,Actuals!$J$5:$J$13,Actuals!$K$5:$K$13)</f>
        <v>Income</v>
      </c>
    </row>
    <row r="102" spans="2:5" ht="15.6" x14ac:dyDescent="0.3">
      <c r="B102" s="19" t="s">
        <v>57</v>
      </c>
      <c r="C102" s="19" t="s">
        <v>28</v>
      </c>
      <c r="D102" s="20">
        <v>500</v>
      </c>
      <c r="E102" s="19" t="str">
        <f>_xlfn.XLOOKUP(Budget!$C102,Actuals!$J$5:$J$13,Actuals!$K$5:$K$13)</f>
        <v>Income</v>
      </c>
    </row>
    <row r="103" spans="2:5" ht="15.6" x14ac:dyDescent="0.3">
      <c r="B103" s="19" t="s">
        <v>57</v>
      </c>
      <c r="C103" s="19" t="s">
        <v>30</v>
      </c>
      <c r="D103" s="20">
        <v>100</v>
      </c>
      <c r="E103" s="19" t="str">
        <f>_xlfn.XLOOKUP(Budget!$C103,Actuals!$J$5:$J$13,Actuals!$K$5:$K$13)</f>
        <v>Income</v>
      </c>
    </row>
    <row r="104" spans="2:5" ht="15.6" x14ac:dyDescent="0.3">
      <c r="B104" s="19" t="s">
        <v>58</v>
      </c>
      <c r="C104" s="19" t="s">
        <v>1</v>
      </c>
      <c r="D104" s="20">
        <v>850</v>
      </c>
      <c r="E104" s="19" t="str">
        <f>_xlfn.XLOOKUP(Budget!$C104,Actuals!$J$5:$J$13,Actuals!$K$5:$K$13)</f>
        <v>Expense</v>
      </c>
    </row>
    <row r="105" spans="2:5" ht="15.6" x14ac:dyDescent="0.3">
      <c r="B105" s="19" t="s">
        <v>58</v>
      </c>
      <c r="C105" s="19" t="s">
        <v>4</v>
      </c>
      <c r="D105" s="20">
        <v>200</v>
      </c>
      <c r="E105" s="19" t="str">
        <f>_xlfn.XLOOKUP(Budget!$C105,Actuals!$J$5:$J$13,Actuals!$K$5:$K$13)</f>
        <v>Expense</v>
      </c>
    </row>
    <row r="106" spans="2:5" ht="15.6" x14ac:dyDescent="0.3">
      <c r="B106" s="19" t="s">
        <v>58</v>
      </c>
      <c r="C106" s="19" t="s">
        <v>2</v>
      </c>
      <c r="D106" s="20">
        <v>75</v>
      </c>
      <c r="E106" s="19" t="str">
        <f>_xlfn.XLOOKUP(Budget!$C106,Actuals!$J$5:$J$13,Actuals!$K$5:$K$13)</f>
        <v>Expense</v>
      </c>
    </row>
    <row r="107" spans="2:5" ht="15.6" x14ac:dyDescent="0.3">
      <c r="B107" s="19" t="s">
        <v>58</v>
      </c>
      <c r="C107" s="19" t="s">
        <v>20</v>
      </c>
      <c r="D107" s="20">
        <v>550</v>
      </c>
      <c r="E107" s="19" t="str">
        <f>_xlfn.XLOOKUP(Budget!$C107,Actuals!$J$5:$J$13,Actuals!$K$5:$K$13)</f>
        <v>Expense</v>
      </c>
    </row>
    <row r="108" spans="2:5" ht="15.6" x14ac:dyDescent="0.3">
      <c r="B108" s="19" t="s">
        <v>58</v>
      </c>
      <c r="C108" s="19" t="s">
        <v>5</v>
      </c>
      <c r="D108" s="20">
        <v>400</v>
      </c>
      <c r="E108" s="19" t="str">
        <f>_xlfn.XLOOKUP(Budget!$C108,Actuals!$J$5:$J$13,Actuals!$K$5:$K$13)</f>
        <v>Expense</v>
      </c>
    </row>
    <row r="109" spans="2:5" ht="15.6" x14ac:dyDescent="0.3">
      <c r="B109" s="19" t="s">
        <v>58</v>
      </c>
      <c r="C109" s="19" t="s">
        <v>6</v>
      </c>
      <c r="D109" s="20">
        <v>300</v>
      </c>
      <c r="E109" s="19" t="str">
        <f>_xlfn.XLOOKUP(Budget!$C109,Actuals!$J$5:$J$13,Actuals!$K$5:$K$13)</f>
        <v>Expense</v>
      </c>
    </row>
    <row r="110" spans="2:5" ht="15.6" x14ac:dyDescent="0.3">
      <c r="B110" s="19" t="s">
        <v>58</v>
      </c>
      <c r="C110" s="19" t="s">
        <v>25</v>
      </c>
      <c r="D110" s="20">
        <v>2200</v>
      </c>
      <c r="E110" s="19" t="str">
        <f>_xlfn.XLOOKUP(Budget!$C110,Actuals!$J$5:$J$13,Actuals!$K$5:$K$13)</f>
        <v>Income</v>
      </c>
    </row>
    <row r="111" spans="2:5" ht="15.6" x14ac:dyDescent="0.3">
      <c r="B111" s="19" t="s">
        <v>58</v>
      </c>
      <c r="C111" s="19" t="s">
        <v>28</v>
      </c>
      <c r="D111" s="20">
        <v>500</v>
      </c>
      <c r="E111" s="19" t="str">
        <f>_xlfn.XLOOKUP(Budget!$C111,Actuals!$J$5:$J$13,Actuals!$K$5:$K$13)</f>
        <v>Income</v>
      </c>
    </row>
    <row r="112" spans="2:5" ht="15.6" x14ac:dyDescent="0.3">
      <c r="B112" s="19" t="s">
        <v>58</v>
      </c>
      <c r="C112" s="19" t="s">
        <v>30</v>
      </c>
      <c r="D112" s="20">
        <v>100</v>
      </c>
      <c r="E112" s="19" t="str">
        <f>_xlfn.XLOOKUP(Budget!$C112,Actuals!$J$5:$J$13,Actuals!$K$5:$K$13)</f>
        <v>Income</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N141"/>
  <sheetViews>
    <sheetView showGridLines="0" topLeftCell="A112" zoomScaleNormal="100" workbookViewId="0">
      <selection activeCell="C134" sqref="C134"/>
    </sheetView>
  </sheetViews>
  <sheetFormatPr defaultColWidth="11.19921875" defaultRowHeight="15" customHeight="1" x14ac:dyDescent="0.3"/>
  <cols>
    <col min="1" max="1" width="14.09765625" bestFit="1" customWidth="1"/>
    <col min="2" max="2" width="15.19921875" style="44" bestFit="1" customWidth="1"/>
    <col min="3" max="3" width="10.8984375" bestFit="1" customWidth="1"/>
    <col min="4" max="4" width="6.3984375" bestFit="1" customWidth="1"/>
    <col min="5" max="5" width="6.3984375" style="59" bestFit="1" customWidth="1"/>
    <col min="6" max="8" width="6.3984375" bestFit="1" customWidth="1"/>
    <col min="9" max="9" width="6.69921875" bestFit="1" customWidth="1"/>
    <col min="10" max="10" width="10" bestFit="1" customWidth="1"/>
    <col min="11" max="11" width="7.59765625" bestFit="1" customWidth="1"/>
    <col min="12" max="12" width="9.59765625" bestFit="1" customWidth="1"/>
    <col min="13" max="13" width="9.296875" bestFit="1" customWidth="1"/>
    <col min="14" max="14" width="10.8984375" bestFit="1" customWidth="1"/>
    <col min="15" max="26" width="10.59765625" customWidth="1"/>
  </cols>
  <sheetData>
    <row r="4" spans="1:14" ht="15" customHeight="1" x14ac:dyDescent="0.3">
      <c r="A4" s="45" t="s">
        <v>61</v>
      </c>
      <c r="B4" s="45" t="s">
        <v>59</v>
      </c>
      <c r="C4" s="51"/>
      <c r="E4"/>
      <c r="H4" s="44"/>
      <c r="I4" s="44"/>
      <c r="J4" s="44"/>
      <c r="K4" s="44"/>
      <c r="L4" s="44"/>
      <c r="M4" s="44"/>
      <c r="N4" s="44"/>
    </row>
    <row r="5" spans="1:14" ht="15.6" x14ac:dyDescent="0.3">
      <c r="A5" s="45" t="s">
        <v>62</v>
      </c>
      <c r="B5" s="46" t="s">
        <v>47</v>
      </c>
      <c r="C5" s="52" t="s">
        <v>60</v>
      </c>
      <c r="E5"/>
      <c r="H5" s="44"/>
      <c r="I5" s="44"/>
      <c r="J5" s="44"/>
      <c r="K5" s="44"/>
      <c r="L5" s="44"/>
      <c r="M5" s="44"/>
      <c r="N5" s="44"/>
    </row>
    <row r="6" spans="1:14" ht="15.6" x14ac:dyDescent="0.3">
      <c r="A6" s="46" t="s">
        <v>1</v>
      </c>
      <c r="B6" s="47">
        <v>850</v>
      </c>
      <c r="C6" s="53">
        <v>850</v>
      </c>
      <c r="E6"/>
      <c r="H6" s="44"/>
      <c r="I6" s="44"/>
      <c r="J6" s="44"/>
      <c r="K6" s="44"/>
      <c r="L6" s="44"/>
      <c r="M6" s="44"/>
      <c r="N6" s="44"/>
    </row>
    <row r="7" spans="1:14" ht="15.6" x14ac:dyDescent="0.3">
      <c r="A7" s="54" t="s">
        <v>60</v>
      </c>
      <c r="B7" s="48">
        <v>850</v>
      </c>
      <c r="C7" s="55">
        <v>850</v>
      </c>
      <c r="E7"/>
      <c r="H7" s="44"/>
      <c r="I7" s="44"/>
      <c r="J7" s="44"/>
      <c r="K7" s="44"/>
      <c r="L7" s="44"/>
      <c r="M7" s="44"/>
      <c r="N7" s="44"/>
    </row>
    <row r="8" spans="1:14" ht="15" customHeight="1" x14ac:dyDescent="0.3">
      <c r="A8" s="44"/>
      <c r="C8" s="44"/>
      <c r="D8" s="44"/>
      <c r="F8" s="44"/>
      <c r="G8" s="44"/>
      <c r="H8" s="44"/>
      <c r="I8" s="44"/>
      <c r="J8" s="44"/>
      <c r="K8" s="44"/>
      <c r="L8" s="44"/>
      <c r="M8" s="44"/>
      <c r="N8" s="44"/>
    </row>
    <row r="9" spans="1:14" ht="15" customHeight="1" x14ac:dyDescent="0.3">
      <c r="A9" s="44"/>
      <c r="C9" s="44"/>
      <c r="D9" s="44"/>
      <c r="F9" s="44"/>
      <c r="G9" s="44"/>
      <c r="H9" s="44"/>
      <c r="I9" s="44"/>
      <c r="J9" s="44"/>
      <c r="K9" s="44"/>
      <c r="L9" s="44"/>
      <c r="M9" s="44"/>
      <c r="N9" s="44"/>
    </row>
    <row r="10" spans="1:14" ht="15" customHeight="1" x14ac:dyDescent="0.3">
      <c r="A10" s="45" t="s">
        <v>61</v>
      </c>
      <c r="B10" s="45" t="s">
        <v>59</v>
      </c>
      <c r="C10" s="51"/>
      <c r="E10"/>
      <c r="H10" s="44"/>
      <c r="I10" s="44"/>
      <c r="J10" s="44"/>
      <c r="K10" s="44"/>
      <c r="L10" s="44"/>
      <c r="M10" s="44"/>
      <c r="N10" s="44"/>
    </row>
    <row r="11" spans="1:14" ht="15" customHeight="1" x14ac:dyDescent="0.3">
      <c r="A11" s="45" t="s">
        <v>62</v>
      </c>
      <c r="B11" s="46" t="s">
        <v>47</v>
      </c>
      <c r="C11" s="52" t="s">
        <v>60</v>
      </c>
      <c r="E11"/>
      <c r="H11" s="44"/>
      <c r="I11" s="44"/>
      <c r="J11" s="44"/>
      <c r="K11" s="44"/>
      <c r="L11" s="44"/>
      <c r="M11" s="44"/>
      <c r="N11" s="44"/>
    </row>
    <row r="12" spans="1:14" ht="15" customHeight="1" x14ac:dyDescent="0.3">
      <c r="A12" s="46" t="s">
        <v>2</v>
      </c>
      <c r="B12" s="47">
        <v>55</v>
      </c>
      <c r="C12" s="53">
        <v>55</v>
      </c>
      <c r="E12"/>
      <c r="H12" s="44"/>
      <c r="I12" s="44"/>
      <c r="J12" s="44"/>
      <c r="K12" s="44"/>
      <c r="L12" s="44"/>
      <c r="M12" s="44"/>
      <c r="N12" s="44"/>
    </row>
    <row r="13" spans="1:14" ht="15" customHeight="1" x14ac:dyDescent="0.3">
      <c r="A13" s="54" t="s">
        <v>60</v>
      </c>
      <c r="B13" s="48">
        <v>55</v>
      </c>
      <c r="C13" s="55">
        <v>55</v>
      </c>
      <c r="E13"/>
      <c r="H13" s="44"/>
      <c r="I13" s="44"/>
      <c r="J13" s="44"/>
      <c r="K13" s="44"/>
      <c r="L13" s="44"/>
      <c r="M13" s="44"/>
      <c r="N13" s="44"/>
    </row>
    <row r="14" spans="1:14" ht="15" customHeight="1" x14ac:dyDescent="0.3">
      <c r="A14" s="44"/>
      <c r="C14" s="44"/>
      <c r="D14" s="44"/>
      <c r="F14" s="44"/>
      <c r="G14" s="44"/>
      <c r="H14" s="44"/>
      <c r="I14" s="44"/>
      <c r="J14" s="44"/>
      <c r="K14" s="44"/>
      <c r="L14" s="44"/>
      <c r="M14" s="44"/>
      <c r="N14" s="44"/>
    </row>
    <row r="15" spans="1:14" ht="15" customHeight="1" x14ac:dyDescent="0.3">
      <c r="A15" s="44"/>
      <c r="C15" s="44"/>
      <c r="D15" s="44"/>
      <c r="F15" s="44"/>
      <c r="G15" s="44"/>
      <c r="H15" s="44"/>
      <c r="I15" s="44"/>
      <c r="J15" s="44"/>
      <c r="K15" s="44"/>
      <c r="L15" s="44"/>
      <c r="M15" s="44"/>
      <c r="N15" s="44"/>
    </row>
    <row r="16" spans="1:14" ht="15" customHeight="1" x14ac:dyDescent="0.3">
      <c r="A16" s="45" t="s">
        <v>61</v>
      </c>
      <c r="B16" s="45" t="s">
        <v>59</v>
      </c>
      <c r="C16" s="51"/>
      <c r="E16"/>
      <c r="H16" s="44"/>
      <c r="I16" s="44"/>
      <c r="J16" s="44"/>
      <c r="K16" s="44"/>
      <c r="L16" s="44"/>
      <c r="M16" s="44"/>
      <c r="N16" s="44"/>
    </row>
    <row r="17" spans="1:14" ht="15" customHeight="1" x14ac:dyDescent="0.3">
      <c r="A17" s="45" t="s">
        <v>62</v>
      </c>
      <c r="B17" s="46" t="s">
        <v>47</v>
      </c>
      <c r="C17" s="52" t="s">
        <v>60</v>
      </c>
      <c r="E17"/>
      <c r="H17" s="44"/>
      <c r="I17" s="44"/>
      <c r="J17" s="44"/>
      <c r="K17" s="44"/>
      <c r="L17" s="44"/>
      <c r="M17" s="44"/>
      <c r="N17" s="44"/>
    </row>
    <row r="18" spans="1:14" ht="15" customHeight="1" x14ac:dyDescent="0.3">
      <c r="A18" s="46" t="s">
        <v>20</v>
      </c>
      <c r="B18" s="47">
        <v>449</v>
      </c>
      <c r="C18" s="53">
        <v>449</v>
      </c>
      <c r="E18"/>
      <c r="H18" s="44"/>
      <c r="I18" s="44"/>
      <c r="J18" s="44"/>
      <c r="K18" s="44"/>
      <c r="L18" s="44"/>
      <c r="M18" s="44"/>
      <c r="N18" s="44"/>
    </row>
    <row r="19" spans="1:14" ht="15" customHeight="1" x14ac:dyDescent="0.3">
      <c r="A19" s="54" t="s">
        <v>60</v>
      </c>
      <c r="B19" s="48">
        <v>449</v>
      </c>
      <c r="C19" s="55">
        <v>449</v>
      </c>
      <c r="E19"/>
      <c r="H19" s="44"/>
      <c r="I19" s="44"/>
      <c r="J19" s="44"/>
      <c r="K19" s="44"/>
      <c r="L19" s="44"/>
      <c r="M19" s="44"/>
      <c r="N19" s="44"/>
    </row>
    <row r="20" spans="1:14" ht="15" customHeight="1" x14ac:dyDescent="0.3">
      <c r="A20" s="44"/>
      <c r="C20" s="44"/>
      <c r="D20" s="44"/>
      <c r="F20" s="44"/>
      <c r="G20" s="44"/>
      <c r="H20" s="44"/>
      <c r="I20" s="44"/>
      <c r="J20" s="44"/>
      <c r="K20" s="44"/>
      <c r="L20" s="44"/>
      <c r="M20" s="44"/>
      <c r="N20" s="44"/>
    </row>
    <row r="21" spans="1:14" ht="15" customHeight="1" x14ac:dyDescent="0.3">
      <c r="A21" s="44"/>
      <c r="C21" s="44"/>
      <c r="D21" s="44"/>
      <c r="F21" s="44"/>
      <c r="G21" s="44"/>
      <c r="H21" s="44"/>
      <c r="I21" s="44"/>
      <c r="J21" s="44"/>
      <c r="K21" s="44"/>
      <c r="L21" s="44"/>
      <c r="M21" s="44"/>
      <c r="N21" s="44"/>
    </row>
    <row r="22" spans="1:14" ht="15" customHeight="1" x14ac:dyDescent="0.3">
      <c r="A22" s="45" t="s">
        <v>61</v>
      </c>
      <c r="B22" s="45" t="s">
        <v>59</v>
      </c>
      <c r="C22" s="51"/>
      <c r="E22"/>
      <c r="H22" s="44"/>
      <c r="I22" s="44"/>
      <c r="J22" s="44"/>
      <c r="K22" s="44"/>
      <c r="L22" s="44"/>
      <c r="M22" s="44"/>
      <c r="N22" s="44"/>
    </row>
    <row r="23" spans="1:14" ht="15" customHeight="1" x14ac:dyDescent="0.3">
      <c r="A23" s="45" t="s">
        <v>62</v>
      </c>
      <c r="B23" s="46" t="s">
        <v>47</v>
      </c>
      <c r="C23" s="52" t="s">
        <v>60</v>
      </c>
      <c r="E23"/>
      <c r="H23" s="44"/>
      <c r="I23" s="44"/>
      <c r="J23" s="44"/>
      <c r="K23" s="44"/>
      <c r="L23" s="44"/>
      <c r="M23" s="44"/>
      <c r="N23" s="44"/>
    </row>
    <row r="24" spans="1:14" ht="15" customHeight="1" x14ac:dyDescent="0.3">
      <c r="A24" s="46" t="s">
        <v>4</v>
      </c>
      <c r="B24" s="47">
        <v>140</v>
      </c>
      <c r="C24" s="53">
        <v>140</v>
      </c>
      <c r="E24"/>
      <c r="H24" s="44"/>
      <c r="I24" s="44"/>
      <c r="J24" s="44"/>
      <c r="K24" s="44"/>
      <c r="L24" s="44"/>
      <c r="M24" s="44"/>
      <c r="N24" s="44"/>
    </row>
    <row r="25" spans="1:14" ht="15" customHeight="1" x14ac:dyDescent="0.3">
      <c r="A25" s="54" t="s">
        <v>60</v>
      </c>
      <c r="B25" s="48">
        <v>140</v>
      </c>
      <c r="C25" s="55">
        <v>140</v>
      </c>
      <c r="E25"/>
      <c r="H25" s="44"/>
      <c r="I25" s="44"/>
      <c r="J25" s="44"/>
      <c r="K25" s="44"/>
      <c r="L25" s="44"/>
      <c r="M25" s="44"/>
      <c r="N25" s="44"/>
    </row>
    <row r="26" spans="1:14" ht="15" customHeight="1" x14ac:dyDescent="0.3">
      <c r="A26" s="44"/>
      <c r="C26" s="44"/>
      <c r="D26" s="44"/>
      <c r="F26" s="44"/>
      <c r="G26" s="44"/>
      <c r="H26" s="44"/>
      <c r="I26" s="44"/>
      <c r="J26" s="44"/>
      <c r="K26" s="44"/>
      <c r="L26" s="44"/>
      <c r="M26" s="44"/>
      <c r="N26" s="44"/>
    </row>
    <row r="27" spans="1:14" ht="15" customHeight="1" x14ac:dyDescent="0.3">
      <c r="A27" s="44"/>
      <c r="C27" s="44"/>
      <c r="D27" s="44"/>
      <c r="F27" s="44"/>
      <c r="G27" s="44"/>
      <c r="H27" s="44"/>
      <c r="I27" s="44"/>
      <c r="J27" s="44"/>
      <c r="K27" s="44"/>
      <c r="L27" s="44"/>
      <c r="M27" s="44"/>
      <c r="N27" s="44"/>
    </row>
    <row r="28" spans="1:14" ht="15" customHeight="1" x14ac:dyDescent="0.3">
      <c r="A28" s="45" t="s">
        <v>61</v>
      </c>
      <c r="B28" s="45" t="s">
        <v>59</v>
      </c>
      <c r="C28" s="51"/>
      <c r="E28"/>
      <c r="H28" s="44"/>
      <c r="I28" s="44"/>
      <c r="J28" s="44"/>
      <c r="K28" s="44"/>
      <c r="L28" s="44"/>
      <c r="M28" s="44"/>
      <c r="N28" s="44"/>
    </row>
    <row r="29" spans="1:14" ht="15" customHeight="1" x14ac:dyDescent="0.3">
      <c r="A29" s="45" t="s">
        <v>62</v>
      </c>
      <c r="B29" s="46" t="s">
        <v>47</v>
      </c>
      <c r="C29" s="52" t="s">
        <v>60</v>
      </c>
      <c r="E29"/>
      <c r="H29" s="44"/>
      <c r="I29" s="44"/>
      <c r="J29" s="44"/>
      <c r="K29" s="44"/>
      <c r="L29" s="44"/>
      <c r="M29" s="44"/>
      <c r="N29" s="44"/>
    </row>
    <row r="30" spans="1:14" ht="15" customHeight="1" x14ac:dyDescent="0.3">
      <c r="A30" s="46" t="s">
        <v>5</v>
      </c>
      <c r="B30" s="47">
        <v>562</v>
      </c>
      <c r="C30" s="53">
        <v>562</v>
      </c>
      <c r="E30"/>
      <c r="H30" s="44"/>
      <c r="I30" s="44"/>
      <c r="J30" s="44"/>
      <c r="K30" s="44"/>
      <c r="L30" s="44"/>
      <c r="M30" s="44"/>
      <c r="N30" s="44"/>
    </row>
    <row r="31" spans="1:14" ht="15" customHeight="1" x14ac:dyDescent="0.3">
      <c r="A31" s="54" t="s">
        <v>60</v>
      </c>
      <c r="B31" s="48">
        <v>562</v>
      </c>
      <c r="C31" s="55">
        <v>562</v>
      </c>
      <c r="E31"/>
      <c r="H31" s="44"/>
      <c r="I31" s="44"/>
      <c r="J31" s="44"/>
      <c r="K31" s="44"/>
      <c r="L31" s="44"/>
      <c r="M31" s="44"/>
      <c r="N31" s="44"/>
    </row>
    <row r="32" spans="1:14" ht="15" customHeight="1" x14ac:dyDescent="0.3">
      <c r="A32" s="44"/>
      <c r="C32" s="44"/>
      <c r="D32" s="44"/>
      <c r="F32" s="44"/>
      <c r="G32" s="44"/>
      <c r="H32" s="44"/>
      <c r="I32" s="44"/>
      <c r="J32" s="44"/>
      <c r="K32" s="44"/>
      <c r="L32" s="44"/>
      <c r="M32" s="44"/>
      <c r="N32" s="44"/>
    </row>
    <row r="33" spans="1:14" ht="15" customHeight="1" x14ac:dyDescent="0.3">
      <c r="A33" s="44"/>
      <c r="C33" s="44"/>
      <c r="D33" s="44"/>
      <c r="F33" s="44"/>
      <c r="G33" s="44"/>
      <c r="H33" s="44"/>
      <c r="I33" s="44"/>
      <c r="J33" s="44"/>
      <c r="K33" s="44"/>
      <c r="L33" s="44"/>
      <c r="M33" s="44"/>
      <c r="N33" s="44"/>
    </row>
    <row r="34" spans="1:14" ht="15" customHeight="1" x14ac:dyDescent="0.3">
      <c r="A34" s="45" t="s">
        <v>61</v>
      </c>
      <c r="B34" s="45" t="s">
        <v>59</v>
      </c>
      <c r="C34" s="51"/>
      <c r="E34"/>
      <c r="H34" s="44"/>
      <c r="I34" s="44"/>
      <c r="J34" s="44"/>
      <c r="K34" s="44"/>
      <c r="L34" s="44"/>
      <c r="M34" s="44"/>
      <c r="N34" s="44"/>
    </row>
    <row r="35" spans="1:14" ht="15" customHeight="1" x14ac:dyDescent="0.3">
      <c r="A35" s="45" t="s">
        <v>62</v>
      </c>
      <c r="B35" s="46" t="s">
        <v>47</v>
      </c>
      <c r="C35" s="52" t="s">
        <v>60</v>
      </c>
      <c r="E35"/>
      <c r="H35" s="44"/>
      <c r="I35" s="44"/>
      <c r="J35" s="44"/>
      <c r="K35" s="44"/>
      <c r="L35" s="44"/>
      <c r="M35" s="44"/>
      <c r="N35" s="44"/>
    </row>
    <row r="36" spans="1:14" ht="15" customHeight="1" x14ac:dyDescent="0.3">
      <c r="A36" s="46" t="s">
        <v>6</v>
      </c>
      <c r="B36" s="47">
        <v>249</v>
      </c>
      <c r="C36" s="53">
        <v>249</v>
      </c>
      <c r="E36"/>
      <c r="H36" s="44"/>
      <c r="I36" s="44"/>
      <c r="J36" s="44"/>
      <c r="K36" s="44"/>
      <c r="L36" s="44"/>
      <c r="M36" s="44"/>
      <c r="N36" s="44"/>
    </row>
    <row r="37" spans="1:14" ht="15" customHeight="1" x14ac:dyDescent="0.3">
      <c r="A37" s="54" t="s">
        <v>60</v>
      </c>
      <c r="B37" s="48">
        <v>249</v>
      </c>
      <c r="C37" s="55">
        <v>249</v>
      </c>
      <c r="E37"/>
      <c r="H37" s="44"/>
      <c r="I37" s="44"/>
      <c r="J37" s="44"/>
      <c r="K37" s="44"/>
      <c r="L37" s="44"/>
      <c r="M37" s="44"/>
      <c r="N37" s="44"/>
    </row>
    <row r="38" spans="1:14" ht="15" customHeight="1" x14ac:dyDescent="0.3">
      <c r="A38" s="44"/>
      <c r="C38" s="44"/>
      <c r="D38" s="44"/>
      <c r="F38" s="44"/>
      <c r="G38" s="44"/>
      <c r="H38" s="44"/>
      <c r="I38" s="44"/>
      <c r="J38" s="44"/>
      <c r="K38" s="44"/>
      <c r="L38" s="44"/>
      <c r="M38" s="44"/>
      <c r="N38" s="44"/>
    </row>
    <row r="39" spans="1:14" ht="15" customHeight="1" x14ac:dyDescent="0.3">
      <c r="A39" s="44"/>
      <c r="C39" s="44"/>
      <c r="D39" s="44"/>
      <c r="F39" s="44"/>
      <c r="G39" s="44"/>
      <c r="H39" s="44"/>
      <c r="I39" s="44"/>
      <c r="J39" s="44"/>
      <c r="K39" s="44"/>
      <c r="L39" s="44"/>
      <c r="M39" s="44"/>
      <c r="N39" s="44"/>
    </row>
    <row r="40" spans="1:14" ht="15" customHeight="1" x14ac:dyDescent="0.3">
      <c r="A40" s="44"/>
      <c r="C40" s="44"/>
      <c r="D40" s="44"/>
      <c r="F40" s="44"/>
      <c r="G40" s="44"/>
      <c r="H40" s="44"/>
      <c r="I40" s="44"/>
      <c r="J40" s="44"/>
      <c r="K40" s="44"/>
      <c r="L40" s="44"/>
      <c r="M40" s="44"/>
      <c r="N40" s="44"/>
    </row>
    <row r="41" spans="1:14" ht="15" customHeight="1" x14ac:dyDescent="0.3">
      <c r="A41" s="58" t="s">
        <v>46</v>
      </c>
      <c r="B41" s="58"/>
      <c r="C41" s="58"/>
      <c r="D41" s="44"/>
      <c r="F41" s="44"/>
      <c r="G41" s="44"/>
      <c r="H41" s="44"/>
      <c r="I41" s="44"/>
      <c r="J41" s="44"/>
      <c r="K41" s="44"/>
      <c r="L41" s="44"/>
      <c r="M41" s="44"/>
      <c r="N41" s="44"/>
    </row>
    <row r="42" spans="1:14" ht="15" customHeight="1" x14ac:dyDescent="0.3">
      <c r="A42" s="60" t="s">
        <v>64</v>
      </c>
      <c r="B42" s="57">
        <v>10200</v>
      </c>
      <c r="C42" s="44"/>
      <c r="D42" s="44"/>
      <c r="F42" s="44"/>
      <c r="G42" s="44"/>
      <c r="H42" s="44"/>
      <c r="I42" s="44"/>
      <c r="J42" s="44"/>
      <c r="K42" s="44"/>
      <c r="L42" s="44"/>
      <c r="M42" s="44"/>
      <c r="N42" s="44"/>
    </row>
    <row r="43" spans="1:14" ht="15" customHeight="1" x14ac:dyDescent="0.3">
      <c r="A43" s="45" t="s">
        <v>63</v>
      </c>
      <c r="B43" s="45" t="s">
        <v>59</v>
      </c>
      <c r="C43" s="51"/>
      <c r="E43"/>
    </row>
    <row r="44" spans="1:14" ht="15" customHeight="1" x14ac:dyDescent="0.3">
      <c r="A44" s="45" t="s">
        <v>62</v>
      </c>
      <c r="B44" s="46" t="s">
        <v>55</v>
      </c>
      <c r="C44" s="52" t="s">
        <v>60</v>
      </c>
      <c r="E44"/>
    </row>
    <row r="45" spans="1:14" ht="15" customHeight="1" x14ac:dyDescent="0.3">
      <c r="A45" s="46" t="s">
        <v>1</v>
      </c>
      <c r="B45" s="49">
        <v>850</v>
      </c>
      <c r="C45" s="56">
        <v>850</v>
      </c>
      <c r="E45"/>
    </row>
    <row r="46" spans="1:14" ht="15" customHeight="1" x14ac:dyDescent="0.3">
      <c r="A46" s="54" t="s">
        <v>60</v>
      </c>
      <c r="B46" s="50">
        <v>850</v>
      </c>
      <c r="C46" s="57">
        <v>850</v>
      </c>
      <c r="E46"/>
    </row>
    <row r="47" spans="1:14" ht="15" customHeight="1" x14ac:dyDescent="0.3">
      <c r="A47" s="44"/>
      <c r="C47" s="44"/>
      <c r="D47" s="44"/>
      <c r="F47" s="44"/>
      <c r="G47" s="44"/>
      <c r="H47" s="44"/>
      <c r="I47" s="44"/>
      <c r="J47" s="44"/>
      <c r="K47" s="44"/>
      <c r="L47" s="44"/>
      <c r="M47" s="44"/>
      <c r="N47" s="44"/>
    </row>
    <row r="48" spans="1:14" ht="15" customHeight="1" x14ac:dyDescent="0.3">
      <c r="A48" s="60" t="s">
        <v>65</v>
      </c>
      <c r="B48" s="57">
        <v>900</v>
      </c>
      <c r="C48" s="44"/>
      <c r="D48" s="44"/>
      <c r="F48" s="44"/>
      <c r="G48" s="44"/>
      <c r="H48" s="44"/>
      <c r="I48" s="44"/>
      <c r="J48" s="44"/>
      <c r="K48" s="44"/>
      <c r="L48" s="44"/>
      <c r="M48" s="44"/>
      <c r="N48" s="44"/>
    </row>
    <row r="49" spans="1:14" ht="15" customHeight="1" x14ac:dyDescent="0.3">
      <c r="A49" s="45" t="s">
        <v>63</v>
      </c>
      <c r="B49" s="45" t="s">
        <v>59</v>
      </c>
      <c r="C49" s="51"/>
      <c r="E49"/>
    </row>
    <row r="50" spans="1:14" ht="15" customHeight="1" x14ac:dyDescent="0.3">
      <c r="A50" s="45" t="s">
        <v>62</v>
      </c>
      <c r="B50" s="46" t="s">
        <v>55</v>
      </c>
      <c r="C50" s="52" t="s">
        <v>60</v>
      </c>
      <c r="E50"/>
    </row>
    <row r="51" spans="1:14" ht="15" customHeight="1" x14ac:dyDescent="0.3">
      <c r="A51" s="46" t="s">
        <v>2</v>
      </c>
      <c r="B51" s="49">
        <v>75</v>
      </c>
      <c r="C51" s="56">
        <v>75</v>
      </c>
      <c r="E51"/>
    </row>
    <row r="52" spans="1:14" ht="15" customHeight="1" x14ac:dyDescent="0.3">
      <c r="A52" s="54" t="s">
        <v>60</v>
      </c>
      <c r="B52" s="50">
        <v>75</v>
      </c>
      <c r="C52" s="57">
        <v>75</v>
      </c>
      <c r="E52"/>
    </row>
    <row r="53" spans="1:14" ht="15" customHeight="1" x14ac:dyDescent="0.3">
      <c r="A53" s="44"/>
      <c r="C53" s="44"/>
      <c r="D53" s="44"/>
      <c r="F53" s="44"/>
      <c r="G53" s="44"/>
      <c r="H53" s="44"/>
      <c r="I53" s="44"/>
      <c r="J53" s="44"/>
      <c r="K53" s="44"/>
      <c r="L53" s="44"/>
      <c r="M53" s="44"/>
      <c r="N53" s="44"/>
    </row>
    <row r="54" spans="1:14" ht="15" customHeight="1" x14ac:dyDescent="0.3">
      <c r="A54" s="60" t="s">
        <v>65</v>
      </c>
      <c r="B54" s="56">
        <v>6600</v>
      </c>
      <c r="C54" s="44"/>
      <c r="D54" s="44"/>
      <c r="F54" s="44"/>
      <c r="G54" s="44"/>
      <c r="H54" s="44"/>
      <c r="I54" s="44"/>
      <c r="J54" s="44"/>
      <c r="K54" s="44"/>
      <c r="L54" s="44"/>
      <c r="M54" s="44"/>
      <c r="N54" s="44"/>
    </row>
    <row r="55" spans="1:14" ht="15" customHeight="1" x14ac:dyDescent="0.3">
      <c r="A55" s="45" t="s">
        <v>63</v>
      </c>
      <c r="B55" s="45" t="s">
        <v>59</v>
      </c>
      <c r="C55" s="51"/>
      <c r="E55"/>
    </row>
    <row r="56" spans="1:14" ht="15" customHeight="1" x14ac:dyDescent="0.3">
      <c r="A56" s="45" t="s">
        <v>62</v>
      </c>
      <c r="B56" s="46" t="s">
        <v>55</v>
      </c>
      <c r="C56" s="52" t="s">
        <v>60</v>
      </c>
      <c r="E56"/>
    </row>
    <row r="57" spans="1:14" ht="15" customHeight="1" x14ac:dyDescent="0.3">
      <c r="A57" s="46" t="s">
        <v>20</v>
      </c>
      <c r="B57" s="49">
        <v>550</v>
      </c>
      <c r="C57" s="56">
        <v>550</v>
      </c>
      <c r="E57"/>
    </row>
    <row r="58" spans="1:14" ht="15" customHeight="1" x14ac:dyDescent="0.3">
      <c r="A58" s="54" t="s">
        <v>60</v>
      </c>
      <c r="B58" s="50">
        <v>550</v>
      </c>
      <c r="C58" s="57">
        <v>550</v>
      </c>
      <c r="E58"/>
    </row>
    <row r="59" spans="1:14" ht="15" customHeight="1" x14ac:dyDescent="0.3">
      <c r="A59" s="44"/>
      <c r="C59" s="44"/>
      <c r="D59" s="44"/>
      <c r="F59" s="44"/>
      <c r="G59" s="44"/>
      <c r="H59" s="44"/>
      <c r="I59" s="44"/>
      <c r="J59" s="44"/>
      <c r="K59" s="44"/>
      <c r="L59" s="44"/>
      <c r="M59" s="44"/>
      <c r="N59" s="44"/>
    </row>
    <row r="60" spans="1:14" ht="15" customHeight="1" x14ac:dyDescent="0.3">
      <c r="A60" s="60" t="s">
        <v>65</v>
      </c>
      <c r="B60" s="56">
        <v>2400</v>
      </c>
      <c r="C60" s="44"/>
      <c r="D60" s="44"/>
      <c r="F60" s="44"/>
      <c r="G60" s="44"/>
      <c r="H60" s="44"/>
      <c r="I60" s="44"/>
      <c r="J60" s="44"/>
      <c r="K60" s="44"/>
      <c r="L60" s="44"/>
      <c r="M60" s="44"/>
      <c r="N60" s="44"/>
    </row>
    <row r="61" spans="1:14" ht="15" customHeight="1" x14ac:dyDescent="0.3">
      <c r="A61" s="45" t="s">
        <v>63</v>
      </c>
      <c r="B61" s="45" t="s">
        <v>59</v>
      </c>
      <c r="C61" s="51"/>
      <c r="E61"/>
    </row>
    <row r="62" spans="1:14" ht="15" customHeight="1" x14ac:dyDescent="0.3">
      <c r="A62" s="45" t="s">
        <v>62</v>
      </c>
      <c r="B62" s="46" t="s">
        <v>55</v>
      </c>
      <c r="C62" s="52" t="s">
        <v>60</v>
      </c>
      <c r="E62"/>
    </row>
    <row r="63" spans="1:14" ht="15" customHeight="1" x14ac:dyDescent="0.3">
      <c r="A63" s="46" t="s">
        <v>4</v>
      </c>
      <c r="B63" s="49">
        <v>200</v>
      </c>
      <c r="C63" s="56">
        <v>200</v>
      </c>
      <c r="E63"/>
    </row>
    <row r="64" spans="1:14" ht="15" customHeight="1" x14ac:dyDescent="0.3">
      <c r="A64" s="54" t="s">
        <v>60</v>
      </c>
      <c r="B64" s="50">
        <v>200</v>
      </c>
      <c r="C64" s="57">
        <v>200</v>
      </c>
      <c r="E64"/>
    </row>
    <row r="65" spans="1:14" ht="15" customHeight="1" x14ac:dyDescent="0.3">
      <c r="A65" s="44"/>
      <c r="C65" s="44"/>
      <c r="D65" s="44"/>
      <c r="F65" s="44"/>
      <c r="G65" s="44"/>
      <c r="H65" s="44"/>
      <c r="I65" s="44"/>
      <c r="J65" s="44"/>
      <c r="K65" s="44"/>
      <c r="L65" s="44"/>
      <c r="M65" s="44"/>
      <c r="N65" s="44"/>
    </row>
    <row r="66" spans="1:14" ht="15" customHeight="1" x14ac:dyDescent="0.3">
      <c r="A66" s="60" t="s">
        <v>65</v>
      </c>
      <c r="B66" s="57">
        <v>4800</v>
      </c>
      <c r="C66" s="44"/>
      <c r="D66" s="44"/>
      <c r="F66" s="44"/>
      <c r="G66" s="44"/>
      <c r="H66" s="44"/>
      <c r="I66" s="44"/>
      <c r="J66" s="44"/>
      <c r="K66" s="44"/>
      <c r="L66" s="44"/>
      <c r="M66" s="44"/>
      <c r="N66" s="44"/>
    </row>
    <row r="67" spans="1:14" ht="15" customHeight="1" x14ac:dyDescent="0.3">
      <c r="A67" s="45" t="s">
        <v>63</v>
      </c>
      <c r="B67" s="45" t="s">
        <v>59</v>
      </c>
      <c r="C67" s="51"/>
      <c r="E67"/>
    </row>
    <row r="68" spans="1:14" ht="15" customHeight="1" x14ac:dyDescent="0.3">
      <c r="A68" s="45" t="s">
        <v>62</v>
      </c>
      <c r="B68" s="46" t="s">
        <v>55</v>
      </c>
      <c r="C68" s="52" t="s">
        <v>60</v>
      </c>
      <c r="E68"/>
    </row>
    <row r="69" spans="1:14" ht="15" customHeight="1" x14ac:dyDescent="0.3">
      <c r="A69" s="46" t="s">
        <v>5</v>
      </c>
      <c r="B69" s="49">
        <v>400</v>
      </c>
      <c r="C69" s="56">
        <v>400</v>
      </c>
      <c r="E69"/>
    </row>
    <row r="70" spans="1:14" ht="15" customHeight="1" x14ac:dyDescent="0.3">
      <c r="A70" s="54" t="s">
        <v>60</v>
      </c>
      <c r="B70" s="50">
        <v>400</v>
      </c>
      <c r="C70" s="57">
        <v>400</v>
      </c>
      <c r="E70"/>
    </row>
    <row r="71" spans="1:14" ht="15" customHeight="1" x14ac:dyDescent="0.3">
      <c r="A71" s="44"/>
      <c r="C71" s="44"/>
      <c r="D71" s="44"/>
      <c r="F71" s="44"/>
      <c r="G71" s="44"/>
      <c r="H71" s="44"/>
      <c r="I71" s="44"/>
      <c r="J71" s="44"/>
      <c r="K71" s="44"/>
      <c r="L71" s="44"/>
      <c r="M71" s="44"/>
      <c r="N71" s="44"/>
    </row>
    <row r="72" spans="1:14" ht="15" customHeight="1" x14ac:dyDescent="0.3">
      <c r="A72" s="60" t="s">
        <v>65</v>
      </c>
      <c r="B72" s="56">
        <v>3600</v>
      </c>
      <c r="C72" s="44"/>
      <c r="D72" s="44"/>
      <c r="F72" s="44"/>
      <c r="G72" s="44"/>
      <c r="H72" s="44"/>
      <c r="I72" s="44"/>
      <c r="J72" s="44"/>
      <c r="K72" s="44"/>
      <c r="L72" s="44"/>
      <c r="M72" s="44"/>
      <c r="N72" s="44"/>
    </row>
    <row r="73" spans="1:14" ht="15" customHeight="1" x14ac:dyDescent="0.3">
      <c r="A73" s="45" t="s">
        <v>63</v>
      </c>
      <c r="B73" s="45" t="s">
        <v>59</v>
      </c>
      <c r="C73" s="51"/>
      <c r="E73"/>
    </row>
    <row r="74" spans="1:14" ht="15" customHeight="1" x14ac:dyDescent="0.3">
      <c r="A74" s="45" t="s">
        <v>62</v>
      </c>
      <c r="B74" s="46" t="s">
        <v>55</v>
      </c>
      <c r="C74" s="52" t="s">
        <v>60</v>
      </c>
      <c r="E74"/>
    </row>
    <row r="75" spans="1:14" ht="15" customHeight="1" x14ac:dyDescent="0.3">
      <c r="A75" s="46" t="s">
        <v>6</v>
      </c>
      <c r="B75" s="49">
        <v>300</v>
      </c>
      <c r="C75" s="56">
        <v>300</v>
      </c>
      <c r="E75"/>
    </row>
    <row r="76" spans="1:14" ht="15" customHeight="1" x14ac:dyDescent="0.3">
      <c r="A76" s="54" t="s">
        <v>60</v>
      </c>
      <c r="B76" s="50">
        <v>300</v>
      </c>
      <c r="C76" s="57">
        <v>300</v>
      </c>
      <c r="E76"/>
    </row>
    <row r="77" spans="1:14" ht="15" customHeight="1" x14ac:dyDescent="0.3">
      <c r="A77" s="62"/>
      <c r="B77" s="63"/>
      <c r="C77" s="63"/>
      <c r="D77" s="63"/>
      <c r="E77" s="64"/>
      <c r="F77" s="63"/>
      <c r="G77" s="63"/>
      <c r="H77" s="63"/>
      <c r="I77" s="63"/>
      <c r="J77" s="63"/>
      <c r="K77" s="63"/>
      <c r="L77" s="63"/>
      <c r="M77" s="63"/>
      <c r="N77" s="63"/>
    </row>
    <row r="78" spans="1:14" ht="15" customHeight="1" x14ac:dyDescent="0.3">
      <c r="A78" s="65" t="s">
        <v>66</v>
      </c>
      <c r="B78" s="63"/>
      <c r="C78" s="63"/>
      <c r="D78" s="63"/>
      <c r="E78" s="64"/>
      <c r="F78" s="63"/>
      <c r="G78" s="63"/>
      <c r="H78" s="63"/>
      <c r="I78" s="63"/>
      <c r="J78" s="63"/>
      <c r="K78" s="63"/>
      <c r="L78" s="63"/>
      <c r="M78" s="63"/>
      <c r="N78" s="63"/>
    </row>
    <row r="79" spans="1:14" ht="15" customHeight="1" x14ac:dyDescent="0.3">
      <c r="A79" s="44"/>
      <c r="C79" s="44"/>
      <c r="D79" s="44"/>
      <c r="F79" s="44"/>
      <c r="G79" s="44"/>
      <c r="H79" s="44"/>
      <c r="I79" s="44"/>
      <c r="J79" s="44"/>
      <c r="K79" s="44"/>
      <c r="L79" s="44"/>
      <c r="M79" s="44"/>
      <c r="N79" s="44"/>
    </row>
    <row r="80" spans="1:14" ht="15" customHeight="1" x14ac:dyDescent="0.3">
      <c r="A80" s="61" t="s">
        <v>13</v>
      </c>
      <c r="B80" s="26" t="s">
        <v>17</v>
      </c>
      <c r="C80" s="44"/>
      <c r="D80" s="44"/>
      <c r="F80" s="44"/>
      <c r="G80" s="44"/>
      <c r="H80" s="44"/>
      <c r="I80" s="44"/>
      <c r="J80" s="44"/>
      <c r="K80" s="44"/>
      <c r="L80" s="44"/>
      <c r="M80" s="44"/>
      <c r="N80" s="44"/>
    </row>
    <row r="81" spans="1:14" ht="15" customHeight="1" x14ac:dyDescent="0.3">
      <c r="A81" s="44"/>
      <c r="C81" s="44"/>
      <c r="D81" s="44"/>
      <c r="F81" s="44"/>
      <c r="G81" s="44"/>
      <c r="H81" s="44"/>
      <c r="I81" s="44"/>
      <c r="J81" s="44"/>
      <c r="K81" s="44"/>
      <c r="L81" s="44"/>
      <c r="M81" s="44"/>
      <c r="N81" s="44"/>
    </row>
    <row r="82" spans="1:14" ht="15" customHeight="1" x14ac:dyDescent="0.3">
      <c r="A82" s="25" t="s">
        <v>61</v>
      </c>
      <c r="B82" s="25" t="s">
        <v>59</v>
      </c>
      <c r="C82" s="24"/>
      <c r="E82"/>
      <c r="H82" s="44"/>
      <c r="I82" s="44"/>
      <c r="J82" s="44"/>
      <c r="K82" s="44"/>
      <c r="L82" s="44"/>
      <c r="M82" s="44"/>
      <c r="N82" s="44"/>
    </row>
    <row r="83" spans="1:14" ht="15" customHeight="1" x14ac:dyDescent="0.3">
      <c r="A83" s="25" t="s">
        <v>62</v>
      </c>
      <c r="B83" s="23" t="s">
        <v>47</v>
      </c>
      <c r="C83" s="27" t="s">
        <v>60</v>
      </c>
      <c r="E83"/>
      <c r="H83" s="44"/>
      <c r="I83" s="44"/>
      <c r="J83" s="44"/>
      <c r="K83" s="44"/>
      <c r="L83" s="44"/>
      <c r="M83" s="44"/>
      <c r="N83" s="44"/>
    </row>
    <row r="84" spans="1:14" ht="15" customHeight="1" x14ac:dyDescent="0.3">
      <c r="A84" s="28" t="s">
        <v>20</v>
      </c>
      <c r="B84" s="31">
        <v>449</v>
      </c>
      <c r="C84" s="32">
        <v>449</v>
      </c>
      <c r="E84"/>
      <c r="H84" s="44"/>
      <c r="I84" s="44"/>
      <c r="J84" s="44"/>
      <c r="K84" s="44"/>
      <c r="L84" s="44"/>
      <c r="M84" s="44"/>
      <c r="N84" s="44"/>
    </row>
    <row r="85" spans="1:14" ht="15" customHeight="1" x14ac:dyDescent="0.3">
      <c r="A85" s="29" t="s">
        <v>5</v>
      </c>
      <c r="B85" s="33">
        <v>562</v>
      </c>
      <c r="C85" s="34">
        <v>562</v>
      </c>
      <c r="E85"/>
      <c r="H85" s="44"/>
      <c r="I85" s="44"/>
      <c r="J85" s="44"/>
      <c r="K85" s="44"/>
      <c r="L85" s="44"/>
      <c r="M85" s="44"/>
      <c r="N85" s="44"/>
    </row>
    <row r="86" spans="1:14" ht="15" customHeight="1" x14ac:dyDescent="0.3">
      <c r="A86" s="29" t="s">
        <v>6</v>
      </c>
      <c r="B86" s="33">
        <v>249</v>
      </c>
      <c r="C86" s="34">
        <v>249</v>
      </c>
      <c r="E86"/>
    </row>
    <row r="87" spans="1:14" ht="15" customHeight="1" x14ac:dyDescent="0.3">
      <c r="A87" s="29" t="s">
        <v>1</v>
      </c>
      <c r="B87" s="33">
        <v>850</v>
      </c>
      <c r="C87" s="34">
        <v>850</v>
      </c>
      <c r="E87"/>
    </row>
    <row r="88" spans="1:14" ht="15" customHeight="1" x14ac:dyDescent="0.3">
      <c r="A88" s="29" t="s">
        <v>2</v>
      </c>
      <c r="B88" s="33">
        <v>55</v>
      </c>
      <c r="C88" s="34">
        <v>55</v>
      </c>
      <c r="E88"/>
    </row>
    <row r="89" spans="1:14" ht="15" customHeight="1" x14ac:dyDescent="0.3">
      <c r="A89" s="29" t="s">
        <v>4</v>
      </c>
      <c r="B89" s="33">
        <v>140</v>
      </c>
      <c r="C89" s="34">
        <v>140</v>
      </c>
      <c r="E89"/>
    </row>
    <row r="90" spans="1:14" ht="15" customHeight="1" x14ac:dyDescent="0.3">
      <c r="A90" s="30" t="s">
        <v>60</v>
      </c>
      <c r="B90" s="35">
        <v>2305</v>
      </c>
      <c r="C90" s="36">
        <v>2305</v>
      </c>
      <c r="E90"/>
    </row>
    <row r="91" spans="1:14" ht="15" customHeight="1" x14ac:dyDescent="0.3">
      <c r="B91"/>
      <c r="E91"/>
    </row>
    <row r="92" spans="1:14" ht="15" customHeight="1" x14ac:dyDescent="0.3">
      <c r="B92"/>
      <c r="E92"/>
    </row>
    <row r="93" spans="1:14" ht="15" customHeight="1" x14ac:dyDescent="0.3">
      <c r="A93" s="28" t="str">
        <f>A84</f>
        <v>Groceries</v>
      </c>
      <c r="B93">
        <f>GETPIVOTDATA("Amount",$A$82,"Category","Groceries")</f>
        <v>449</v>
      </c>
      <c r="E93"/>
    </row>
    <row r="94" spans="1:14" ht="15" customHeight="1" x14ac:dyDescent="0.3">
      <c r="A94" s="28" t="str">
        <f t="shared" ref="A94:A100" si="0">A85</f>
        <v>Leisure</v>
      </c>
      <c r="B94">
        <f>GETPIVOTDATA("Amount",$A$82,"Category","Leisure")</f>
        <v>562</v>
      </c>
    </row>
    <row r="95" spans="1:14" ht="15" customHeight="1" x14ac:dyDescent="0.3">
      <c r="A95" s="28" t="str">
        <f t="shared" si="0"/>
        <v>Other</v>
      </c>
      <c r="B95">
        <f>GETPIVOTDATA("Amount",$A$82,"Category","Other")</f>
        <v>249</v>
      </c>
    </row>
    <row r="96" spans="1:14" ht="15" customHeight="1" x14ac:dyDescent="0.3">
      <c r="A96" s="28" t="str">
        <f t="shared" si="0"/>
        <v>Rent</v>
      </c>
      <c r="B96">
        <f>GETPIVOTDATA("Amount",$A$82,"Category","Rent")</f>
        <v>850</v>
      </c>
    </row>
    <row r="97" spans="1:7" ht="15" customHeight="1" x14ac:dyDescent="0.3">
      <c r="A97" s="28" t="str">
        <f t="shared" si="0"/>
        <v>Transport</v>
      </c>
      <c r="B97">
        <f>GETPIVOTDATA("Amount",$A$82,"Category","Transport")</f>
        <v>55</v>
      </c>
    </row>
    <row r="98" spans="1:7" ht="15" customHeight="1" x14ac:dyDescent="0.3">
      <c r="A98" s="28" t="str">
        <f t="shared" si="0"/>
        <v>Utilities</v>
      </c>
      <c r="B98">
        <f>GETPIVOTDATA("Amount",$A$82,"Category","Utilities")</f>
        <v>140</v>
      </c>
    </row>
    <row r="99" spans="1:7" ht="15" customHeight="1" x14ac:dyDescent="0.3">
      <c r="A99" s="28"/>
      <c r="B99"/>
    </row>
    <row r="100" spans="1:7" ht="15" customHeight="1" x14ac:dyDescent="0.3">
      <c r="A100" s="28"/>
    </row>
    <row r="103" spans="1:7" ht="15" customHeight="1" x14ac:dyDescent="0.3">
      <c r="B103"/>
      <c r="C103" s="44"/>
      <c r="D103" s="44"/>
      <c r="F103" s="44"/>
      <c r="G103" s="44"/>
    </row>
    <row r="104" spans="1:7" ht="15" customHeight="1" x14ac:dyDescent="0.3">
      <c r="A104" s="44"/>
      <c r="C104" s="44"/>
      <c r="D104" s="44"/>
      <c r="F104" s="44"/>
      <c r="G104" s="44"/>
    </row>
    <row r="105" spans="1:7" ht="15" customHeight="1" x14ac:dyDescent="0.3">
      <c r="A105" s="25" t="s">
        <v>61</v>
      </c>
      <c r="B105" s="25" t="s">
        <v>59</v>
      </c>
      <c r="C105" s="24"/>
      <c r="E105"/>
    </row>
    <row r="106" spans="1:7" ht="15" customHeight="1" x14ac:dyDescent="0.3">
      <c r="A106" s="25" t="s">
        <v>62</v>
      </c>
      <c r="B106" s="23" t="s">
        <v>47</v>
      </c>
      <c r="C106" s="27" t="s">
        <v>60</v>
      </c>
      <c r="E106"/>
    </row>
    <row r="107" spans="1:7" ht="15" customHeight="1" x14ac:dyDescent="0.3">
      <c r="A107" s="28" t="s">
        <v>17</v>
      </c>
      <c r="B107" s="31">
        <v>2305</v>
      </c>
      <c r="C107" s="32">
        <v>2305</v>
      </c>
      <c r="E107"/>
    </row>
    <row r="108" spans="1:7" ht="15" customHeight="1" x14ac:dyDescent="0.3">
      <c r="A108" s="29" t="s">
        <v>26</v>
      </c>
      <c r="B108" s="33">
        <v>3642</v>
      </c>
      <c r="C108" s="34">
        <v>3642</v>
      </c>
      <c r="E108"/>
    </row>
    <row r="109" spans="1:7" ht="15" customHeight="1" x14ac:dyDescent="0.3">
      <c r="A109" s="30" t="s">
        <v>60</v>
      </c>
      <c r="B109" s="35">
        <v>5947</v>
      </c>
      <c r="C109" s="36">
        <v>5947</v>
      </c>
      <c r="E109"/>
    </row>
    <row r="110" spans="1:7" ht="15" customHeight="1" x14ac:dyDescent="0.3">
      <c r="B110"/>
      <c r="E110"/>
    </row>
    <row r="111" spans="1:7" ht="15" customHeight="1" x14ac:dyDescent="0.3">
      <c r="B111"/>
      <c r="E111"/>
    </row>
    <row r="112" spans="1:7" ht="15" customHeight="1" x14ac:dyDescent="0.3">
      <c r="B112"/>
      <c r="E112"/>
    </row>
    <row r="113" spans="1:5" ht="15" customHeight="1" x14ac:dyDescent="0.3">
      <c r="A113" t="str">
        <f>A107</f>
        <v>Expense</v>
      </c>
      <c r="B113">
        <f>GETPIVOTDATA("Amount",$A$105,"Income / Expense","Expense")</f>
        <v>2305</v>
      </c>
      <c r="E113"/>
    </row>
    <row r="114" spans="1:5" ht="15" customHeight="1" x14ac:dyDescent="0.3">
      <c r="A114" t="str">
        <f>A108</f>
        <v>Income</v>
      </c>
      <c r="B114">
        <f>GETPIVOTDATA("Amount",$A$105,"Income / Expense","Income")</f>
        <v>3642</v>
      </c>
      <c r="E114"/>
    </row>
    <row r="115" spans="1:5" ht="15" customHeight="1" x14ac:dyDescent="0.3">
      <c r="B115"/>
      <c r="E115"/>
    </row>
    <row r="116" spans="1:5" ht="15" customHeight="1" x14ac:dyDescent="0.3">
      <c r="A116" s="66" t="s">
        <v>7</v>
      </c>
      <c r="B116" s="66">
        <v>3000</v>
      </c>
      <c r="E116"/>
    </row>
    <row r="117" spans="1:5" ht="15" customHeight="1" x14ac:dyDescent="0.3">
      <c r="A117" s="66" t="s">
        <v>68</v>
      </c>
      <c r="B117">
        <f>B114-B113</f>
        <v>1337</v>
      </c>
      <c r="E117"/>
    </row>
    <row r="118" spans="1:5" ht="15" customHeight="1" x14ac:dyDescent="0.3">
      <c r="A118" s="66" t="s">
        <v>67</v>
      </c>
      <c r="B118">
        <f>B116+B117</f>
        <v>4337</v>
      </c>
      <c r="E118"/>
    </row>
    <row r="119" spans="1:5" ht="15" customHeight="1" x14ac:dyDescent="0.3">
      <c r="B119"/>
      <c r="E119"/>
    </row>
    <row r="120" spans="1:5" ht="15" customHeight="1" x14ac:dyDescent="0.3">
      <c r="A120" s="66" t="s">
        <v>69</v>
      </c>
      <c r="B120">
        <f>B113</f>
        <v>2305</v>
      </c>
      <c r="E120"/>
    </row>
    <row r="121" spans="1:5" ht="15" customHeight="1" x14ac:dyDescent="0.3">
      <c r="A121" s="66" t="s">
        <v>70</v>
      </c>
      <c r="B121">
        <f>B114</f>
        <v>3642</v>
      </c>
      <c r="E121"/>
    </row>
    <row r="122" spans="1:5" ht="15" customHeight="1" x14ac:dyDescent="0.3">
      <c r="B122"/>
      <c r="E122"/>
    </row>
    <row r="123" spans="1:5" ht="15" customHeight="1" x14ac:dyDescent="0.3">
      <c r="B123"/>
      <c r="E123"/>
    </row>
    <row r="124" spans="1:5" ht="15" customHeight="1" x14ac:dyDescent="0.3">
      <c r="A124" s="25" t="s">
        <v>63</v>
      </c>
      <c r="B124" s="25" t="s">
        <v>59</v>
      </c>
      <c r="C124" s="24"/>
      <c r="E124"/>
    </row>
    <row r="125" spans="1:5" ht="15" customHeight="1" x14ac:dyDescent="0.3">
      <c r="A125" s="25" t="s">
        <v>62</v>
      </c>
      <c r="B125" s="23" t="s">
        <v>55</v>
      </c>
      <c r="C125" s="27" t="s">
        <v>60</v>
      </c>
      <c r="E125"/>
    </row>
    <row r="126" spans="1:5" ht="15" customHeight="1" x14ac:dyDescent="0.3">
      <c r="A126" s="28" t="s">
        <v>17</v>
      </c>
      <c r="B126" s="38">
        <v>2375</v>
      </c>
      <c r="C126" s="39">
        <v>2375</v>
      </c>
      <c r="E126"/>
    </row>
    <row r="127" spans="1:5" ht="15" customHeight="1" x14ac:dyDescent="0.3">
      <c r="A127" s="29" t="s">
        <v>26</v>
      </c>
      <c r="B127" s="40">
        <v>2800</v>
      </c>
      <c r="C127" s="41">
        <v>2800</v>
      </c>
      <c r="E127"/>
    </row>
    <row r="128" spans="1:5" ht="15" customHeight="1" x14ac:dyDescent="0.3">
      <c r="A128" s="30" t="s">
        <v>60</v>
      </c>
      <c r="B128" s="42">
        <v>5175</v>
      </c>
      <c r="C128" s="43">
        <v>5175</v>
      </c>
      <c r="E128"/>
    </row>
    <row r="129" spans="1:5" ht="15" customHeight="1" x14ac:dyDescent="0.3">
      <c r="B129"/>
      <c r="E129"/>
    </row>
    <row r="130" spans="1:5" ht="15" customHeight="1" x14ac:dyDescent="0.3">
      <c r="B130"/>
      <c r="E130"/>
    </row>
    <row r="131" spans="1:5" ht="15" customHeight="1" x14ac:dyDescent="0.3">
      <c r="A131" s="67" t="s">
        <v>71</v>
      </c>
      <c r="B131">
        <f>GETPIVOTDATA("Budget",$A$124,"Income/Expense","Expense")</f>
        <v>2375</v>
      </c>
      <c r="E131"/>
    </row>
    <row r="132" spans="1:5" ht="15" customHeight="1" x14ac:dyDescent="0.3">
      <c r="A132" s="67" t="s">
        <v>72</v>
      </c>
      <c r="B132">
        <f>GETPIVOTDATA("Budget",$A$124,"Income/Expense","Income")</f>
        <v>2800</v>
      </c>
      <c r="E132"/>
    </row>
    <row r="133" spans="1:5" ht="15" customHeight="1" x14ac:dyDescent="0.3">
      <c r="B133"/>
      <c r="E133"/>
    </row>
    <row r="134" spans="1:5" ht="15" customHeight="1" x14ac:dyDescent="0.3">
      <c r="B134"/>
      <c r="E134"/>
    </row>
    <row r="135" spans="1:5" ht="15" customHeight="1" x14ac:dyDescent="0.3">
      <c r="B135"/>
      <c r="E135"/>
    </row>
    <row r="136" spans="1:5" ht="15" customHeight="1" x14ac:dyDescent="0.3">
      <c r="B136"/>
    </row>
    <row r="137" spans="1:5" ht="15" customHeight="1" x14ac:dyDescent="0.3">
      <c r="B137"/>
    </row>
    <row r="138" spans="1:5" ht="15" customHeight="1" x14ac:dyDescent="0.3">
      <c r="B138"/>
    </row>
    <row r="139" spans="1:5" ht="15" customHeight="1" x14ac:dyDescent="0.3">
      <c r="B139"/>
    </row>
    <row r="140" spans="1:5" ht="15" customHeight="1" x14ac:dyDescent="0.3">
      <c r="B140"/>
    </row>
    <row r="141" spans="1:5" ht="15" customHeight="1" x14ac:dyDescent="0.3">
      <c r="B141"/>
    </row>
  </sheetData>
  <pageMargins left="0.7" right="0.7" top="0.75" bottom="0.75" header="0" footer="0"/>
  <pageSetup orientation="landscape"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showGridLines="0" tabSelected="1" workbookViewId="0">
      <selection activeCell="B10" sqref="B10"/>
    </sheetView>
  </sheetViews>
  <sheetFormatPr defaultColWidth="11.19921875" defaultRowHeight="15" customHeight="1" x14ac:dyDescent="0.3"/>
  <cols>
    <col min="1" max="1" width="5.59765625" customWidth="1"/>
    <col min="2" max="26" width="10.59765625" customWidth="1"/>
  </cols>
  <sheetData>
    <row r="1" spans="1:26" ht="6"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36.6" x14ac:dyDescent="0.3">
      <c r="A2" s="2"/>
      <c r="B2" s="12" t="s">
        <v>0</v>
      </c>
      <c r="C2" s="13"/>
      <c r="D2" s="13"/>
      <c r="E2" s="13"/>
      <c r="F2" s="13"/>
      <c r="G2" s="13"/>
      <c r="H2" s="13"/>
      <c r="I2" s="13"/>
      <c r="J2" s="13"/>
      <c r="K2" s="13"/>
      <c r="L2" s="13"/>
      <c r="M2" s="13"/>
      <c r="N2" s="14"/>
      <c r="O2" s="2"/>
      <c r="P2" s="2"/>
      <c r="Q2" s="2"/>
      <c r="R2" s="2"/>
      <c r="S2" s="2"/>
      <c r="T2" s="2"/>
      <c r="U2" s="2"/>
      <c r="V2" s="2"/>
      <c r="W2" s="2"/>
      <c r="X2" s="2"/>
      <c r="Y2" s="2"/>
      <c r="Z2" s="2"/>
    </row>
    <row r="3" spans="1:26" ht="6.75" customHeight="1" x14ac:dyDescent="0.3">
      <c r="A3" s="2"/>
      <c r="B3" s="3"/>
      <c r="C3" s="3"/>
      <c r="D3" s="3"/>
      <c r="E3" s="3"/>
      <c r="F3" s="3"/>
      <c r="G3" s="3"/>
      <c r="H3" s="3"/>
      <c r="I3" s="3"/>
      <c r="J3" s="3"/>
      <c r="K3" s="3"/>
      <c r="L3" s="3"/>
      <c r="M3" s="3"/>
      <c r="N3" s="2"/>
      <c r="O3" s="2"/>
      <c r="P3" s="2"/>
      <c r="Q3" s="2"/>
      <c r="R3" s="2"/>
      <c r="S3" s="2"/>
      <c r="T3" s="2"/>
      <c r="U3" s="2"/>
      <c r="V3" s="2"/>
      <c r="W3" s="2"/>
      <c r="X3" s="2"/>
      <c r="Y3" s="2"/>
      <c r="Z3" s="2"/>
    </row>
    <row r="4" spans="1:26" ht="22.5" customHeight="1" x14ac:dyDescent="0.3">
      <c r="A4" s="2"/>
      <c r="B4" s="2"/>
      <c r="C4" s="4" t="s">
        <v>1</v>
      </c>
      <c r="D4" s="4"/>
      <c r="E4" s="4" t="s">
        <v>2</v>
      </c>
      <c r="F4" s="4"/>
      <c r="G4" s="4" t="s">
        <v>3</v>
      </c>
      <c r="H4" s="4"/>
      <c r="I4" s="4" t="s">
        <v>4</v>
      </c>
      <c r="J4" s="4"/>
      <c r="K4" s="4" t="s">
        <v>5</v>
      </c>
      <c r="L4" s="4"/>
      <c r="M4" s="4" t="s">
        <v>6</v>
      </c>
      <c r="N4" s="2"/>
      <c r="O4" s="2"/>
      <c r="P4" s="2"/>
      <c r="Q4" s="2"/>
      <c r="R4" s="2"/>
      <c r="S4" s="2"/>
      <c r="T4" s="2"/>
      <c r="U4" s="2"/>
      <c r="V4" s="2"/>
      <c r="W4" s="2"/>
      <c r="X4" s="2"/>
      <c r="Y4" s="2"/>
      <c r="Z4" s="2"/>
    </row>
    <row r="5" spans="1:26" ht="23.25" customHeight="1" x14ac:dyDescent="0.3">
      <c r="A5" s="2"/>
      <c r="B5" s="2"/>
      <c r="C5" s="5">
        <f>GETPIVOTDATA("Amount",'Pivot Tables'!$A$4)</f>
        <v>850</v>
      </c>
      <c r="D5" s="6"/>
      <c r="E5" s="37">
        <f>GETPIVOTDATA("Amount",'Pivot Tables'!$A$10)</f>
        <v>55</v>
      </c>
      <c r="F5" s="6"/>
      <c r="G5" s="5">
        <f>GETPIVOTDATA("Amount",'Pivot Tables'!$A$16,"Category","Groceries")</f>
        <v>449</v>
      </c>
      <c r="H5" s="6"/>
      <c r="I5" s="5">
        <f>GETPIVOTDATA("Amount",'Pivot Tables'!$A$22)</f>
        <v>140</v>
      </c>
      <c r="J5" s="6"/>
      <c r="K5" s="5">
        <f>GETPIVOTDATA("Amount",'Pivot Tables'!$A$28,"Category","Leisure")</f>
        <v>562</v>
      </c>
      <c r="L5" s="6"/>
      <c r="M5" s="5">
        <f>GETPIVOTDATA("Amount",'Pivot Tables'!$A$34,"Category","Other")</f>
        <v>249</v>
      </c>
      <c r="N5" s="2"/>
      <c r="O5" s="2"/>
      <c r="P5" s="2"/>
      <c r="Q5" s="2"/>
      <c r="R5" s="2"/>
      <c r="S5" s="2"/>
      <c r="T5" s="2"/>
      <c r="U5" s="2"/>
      <c r="V5" s="2"/>
      <c r="W5" s="2"/>
      <c r="X5" s="2"/>
      <c r="Y5" s="2"/>
      <c r="Z5" s="2"/>
    </row>
    <row r="6" spans="1:26" ht="15.6" x14ac:dyDescent="0.3">
      <c r="A6" s="2"/>
      <c r="B6" s="2"/>
      <c r="C6" s="2"/>
      <c r="D6" s="2"/>
      <c r="E6" s="2"/>
      <c r="F6" s="2"/>
      <c r="G6" s="2"/>
      <c r="H6" s="2"/>
      <c r="I6" s="2"/>
      <c r="J6" s="2"/>
      <c r="K6" s="2"/>
      <c r="L6" s="2"/>
      <c r="M6" s="2"/>
      <c r="N6" s="2"/>
      <c r="O6" s="2"/>
      <c r="P6" s="2"/>
      <c r="Q6" s="2"/>
      <c r="R6" s="2"/>
      <c r="S6" s="2"/>
      <c r="T6" s="2"/>
      <c r="U6" s="2"/>
      <c r="V6" s="2"/>
      <c r="W6" s="2"/>
      <c r="X6" s="2"/>
      <c r="Y6" s="2"/>
      <c r="Z6" s="2"/>
    </row>
    <row r="7" spans="1:26" ht="15.6" x14ac:dyDescent="0.3"/>
    <row r="8" spans="1:26" ht="15.6" x14ac:dyDescent="0.3">
      <c r="B8" s="15" t="s">
        <v>7</v>
      </c>
      <c r="C8" s="16"/>
    </row>
    <row r="9" spans="1:26" ht="15.6" x14ac:dyDescent="0.3">
      <c r="B9" s="17">
        <v>3000</v>
      </c>
      <c r="C9" s="18"/>
    </row>
    <row r="10" spans="1:26" ht="15.6" x14ac:dyDescent="0.3"/>
    <row r="11" spans="1:26" ht="15.6" x14ac:dyDescent="0.3"/>
    <row r="12" spans="1:26" ht="15.6" x14ac:dyDescent="0.3"/>
    <row r="13" spans="1:26" ht="15.6" x14ac:dyDescent="0.3"/>
    <row r="14" spans="1:26" ht="15.6" x14ac:dyDescent="0.3"/>
    <row r="15" spans="1:26" ht="15.6" x14ac:dyDescent="0.3"/>
    <row r="16" spans="1:26" ht="15.6" x14ac:dyDescent="0.3"/>
    <row r="17" ht="15.6" x14ac:dyDescent="0.3"/>
    <row r="18" ht="15.6" x14ac:dyDescent="0.3"/>
    <row r="19" ht="15.6" x14ac:dyDescent="0.3"/>
    <row r="20" ht="15.6" x14ac:dyDescent="0.3"/>
  </sheetData>
  <mergeCells count="3">
    <mergeCell ref="B2:N2"/>
    <mergeCell ref="B8:C8"/>
    <mergeCell ref="B9:C9"/>
  </mergeCells>
  <pageMargins left="0.7" right="0.7" top="0.75" bottom="0.75" header="0" footer="0"/>
  <pageSetup orientation="landscape"/>
  <drawing r:id="rId1"/>
  <extLst>
    <ext xmlns:x14="http://schemas.microsoft.com/office/spreadsheetml/2009/9/main" uri="{78C0D931-6437-407d-A8EE-F0AAD7539E65}">
      <x14:conditionalFormattings>
        <x14:conditionalFormatting xmlns:xm="http://schemas.microsoft.com/office/excel/2006/main">
          <x14:cfRule type="dataBar" priority="6" id="{E3366F37-502C-4F84-AB95-B9499DDD26A5}">
            <x14:dataBar minLength="0" maxLength="100" gradient="0">
              <x14:cfvo type="autoMin"/>
              <x14:cfvo type="num">
                <xm:f>'Pivot Tables'!$B$42</xm:f>
              </x14:cfvo>
              <x14:fillColor rgb="FF638EC6"/>
              <x14:negativeFillColor rgb="FFFF0000"/>
              <x14:axisColor rgb="FF000000"/>
            </x14:dataBar>
          </x14:cfRule>
          <x14:cfRule type="dataBar" priority="7" id="{90D9FA46-E72C-45D6-94D0-43D2DB2332BA}">
            <x14:dataBar minLength="0" maxLength="100" gradient="0">
              <x14:cfvo type="autoMin"/>
              <x14:cfvo type="num">
                <xm:f>'Pivot Tables'!$N$45</xm:f>
              </x14:cfvo>
              <x14:fillColor rgb="FF002060"/>
              <x14:negativeFillColor rgb="FFFF0000"/>
              <x14:axisColor rgb="FF000000"/>
            </x14:dataBar>
          </x14:cfRule>
          <xm:sqref>C5</xm:sqref>
        </x14:conditionalFormatting>
        <x14:conditionalFormatting xmlns:xm="http://schemas.microsoft.com/office/excel/2006/main">
          <x14:cfRule type="dataBar" priority="5" id="{06193926-E3E5-419F-8D3A-CE6F383681AC}">
            <x14:dataBar minLength="0" maxLength="100" gradient="0">
              <x14:cfvo type="autoMin"/>
              <x14:cfvo type="num">
                <xm:f>'Pivot Tables'!$B$48</xm:f>
              </x14:cfvo>
              <x14:fillColor rgb="FF638EC6"/>
              <x14:negativeFillColor rgb="FFFF0000"/>
              <x14:axisColor rgb="FF000000"/>
            </x14:dataBar>
          </x14:cfRule>
          <xm:sqref>E5</xm:sqref>
        </x14:conditionalFormatting>
        <x14:conditionalFormatting xmlns:xm="http://schemas.microsoft.com/office/excel/2006/main">
          <x14:cfRule type="dataBar" priority="4" id="{E163B5E1-40BC-4D58-8DF6-4B542D509101}">
            <x14:dataBar minLength="0" maxLength="100" gradient="0">
              <x14:cfvo type="autoMin"/>
              <x14:cfvo type="num">
                <xm:f>'Pivot Tables'!$B$54</xm:f>
              </x14:cfvo>
              <x14:fillColor rgb="FF638EC6"/>
              <x14:negativeFillColor rgb="FFFF0000"/>
              <x14:axisColor rgb="FF000000"/>
            </x14:dataBar>
          </x14:cfRule>
          <xm:sqref>G5</xm:sqref>
        </x14:conditionalFormatting>
        <x14:conditionalFormatting xmlns:xm="http://schemas.microsoft.com/office/excel/2006/main">
          <x14:cfRule type="dataBar" priority="3" id="{AA9087AD-081B-4106-B1E0-FDE777DED2E4}">
            <x14:dataBar minLength="0" maxLength="100" gradient="0">
              <x14:cfvo type="autoMin"/>
              <x14:cfvo type="num">
                <xm:f>'Pivot Tables'!$B$60</xm:f>
              </x14:cfvo>
              <x14:fillColor rgb="FF638EC6"/>
              <x14:negativeFillColor rgb="FFFF0000"/>
              <x14:axisColor rgb="FF000000"/>
            </x14:dataBar>
          </x14:cfRule>
          <xm:sqref>I5</xm:sqref>
        </x14:conditionalFormatting>
        <x14:conditionalFormatting xmlns:xm="http://schemas.microsoft.com/office/excel/2006/main">
          <x14:cfRule type="dataBar" priority="2" id="{4DF356BA-307D-419B-80E6-5826AB3F32CE}">
            <x14:dataBar minLength="0" maxLength="100" gradient="0">
              <x14:cfvo type="autoMin"/>
              <x14:cfvo type="num">
                <xm:f>'Pivot Tables'!$B$66</xm:f>
              </x14:cfvo>
              <x14:fillColor rgb="FF638EC6"/>
              <x14:negativeFillColor rgb="FFFF0000"/>
              <x14:axisColor rgb="FF000000"/>
            </x14:dataBar>
          </x14:cfRule>
          <xm:sqref>K5</xm:sqref>
        </x14:conditionalFormatting>
        <x14:conditionalFormatting xmlns:xm="http://schemas.microsoft.com/office/excel/2006/main">
          <x14:cfRule type="dataBar" priority="1" id="{AA2F46C7-32D8-46A1-B598-249541792E68}">
            <x14:dataBar minLength="0" maxLength="100" gradient="0">
              <x14:cfvo type="autoMin"/>
              <x14:cfvo type="num">
                <xm:f>'Pivot Tables'!$B$72</xm:f>
              </x14:cfvo>
              <x14:fillColor rgb="FF638EC6"/>
              <x14:negativeFillColor rgb="FFFF0000"/>
              <x14:axisColor rgb="FF000000"/>
            </x14:dataBar>
          </x14:cfRule>
          <xm:sqref>M5</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Actuals</vt:lpstr>
      <vt:lpstr>Budget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Jidan Hossain</cp:lastModifiedBy>
  <dcterms:created xsi:type="dcterms:W3CDTF">2022-05-23T20:46:49Z</dcterms:created>
  <dcterms:modified xsi:type="dcterms:W3CDTF">2025-05-20T14:20:05Z</dcterms:modified>
</cp:coreProperties>
</file>