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ortfolio Projects\"/>
    </mc:Choice>
  </mc:AlternateContent>
  <xr:revisionPtr revIDLastSave="0" documentId="13_ncr:1_{C53DBC7F-70AB-4D84-AC91-61194930F8CF}" xr6:coauthVersionLast="47" xr6:coauthVersionMax="47" xr10:uidLastSave="{00000000-0000-0000-0000-000000000000}"/>
  <bookViews>
    <workbookView xWindow="28680" yWindow="-120" windowWidth="29040" windowHeight="15720" firstSheet="1" activeTab="2" xr2:uid="{F8C55278-F8DE-4633-BC0F-AC417DD6FD33}"/>
  </bookViews>
  <sheets>
    <sheet name="Modeling YTD&amp;MTD " sheetId="1" r:id="rId1"/>
    <sheet name="Modeling a Revolver" sheetId="5" r:id="rId2"/>
    <sheet name="PowerBI" sheetId="9" r:id="rId3"/>
    <sheet name="Sheet1" sheetId="6" r:id="rId4"/>
    <sheet name="Table 0" sheetId="8" r:id="rId5"/>
  </sheets>
  <definedNames>
    <definedName name="ExternalData_1" localSheetId="4" hidden="1">'Table 0'!$A$1:$G$60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venuebyProduct_16b32743-1edd-4ab2-9218-cf4a269f7edd" name="RevenuebyProduct" connection="Query - RevenuebyProduct"/>
          <x15:modelTable id="RevenuebyRegion_effad065-b1e7-4b99-8fe1-07c73125bbf2" name="RevenuebyRegion" connection="Query - RevenuebyRegion"/>
          <x15:modelTable id="RevenuebyYear_573f93f1-7ab4-494b-8af8-03dbb1573220" name="RevenuebyYear" connection="Query - RevenuebyYea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C11" i="9" s="1"/>
  <c r="D8" i="9"/>
  <c r="D11" i="9" s="1"/>
  <c r="B8" i="9"/>
  <c r="B11" i="9" s="1"/>
  <c r="O36" i="1"/>
  <c r="K22" i="6"/>
  <c r="E23" i="5"/>
  <c r="F23" i="5"/>
  <c r="D23" i="5"/>
  <c r="E20" i="5"/>
  <c r="D25" i="5"/>
  <c r="F20" i="5"/>
  <c r="D20" i="5"/>
  <c r="D7" i="5"/>
  <c r="D13" i="5" s="1"/>
  <c r="D9" i="5" l="1"/>
  <c r="E7" i="5" s="1"/>
  <c r="D26" i="5"/>
  <c r="D27" i="5" s="1"/>
  <c r="D29" i="5" s="1"/>
  <c r="E13" i="5" l="1"/>
  <c r="E26" i="5"/>
  <c r="E27" i="5" s="1"/>
  <c r="E9" i="5"/>
  <c r="F7" i="5" s="1"/>
  <c r="F13" i="5" s="1"/>
  <c r="E25" i="5"/>
  <c r="F9" i="5" l="1"/>
  <c r="F25" i="5"/>
  <c r="F26" i="5" s="1"/>
  <c r="E29" i="5"/>
  <c r="F27" i="5" l="1"/>
  <c r="F29" i="5" s="1"/>
  <c r="B28" i="1" l="1"/>
  <c r="L39" i="1" l="1"/>
  <c r="L36" i="1"/>
  <c r="L37" i="1"/>
  <c r="L38" i="1"/>
  <c r="L40" i="1"/>
  <c r="L41" i="1"/>
  <c r="L42" i="1"/>
  <c r="L43" i="1"/>
  <c r="L44" i="1"/>
  <c r="L45" i="1"/>
  <c r="L46" i="1"/>
  <c r="L47" i="1"/>
  <c r="L35" i="1"/>
  <c r="J36" i="1"/>
  <c r="J37" i="1"/>
  <c r="J38" i="1"/>
  <c r="J39" i="1"/>
  <c r="J40" i="1"/>
  <c r="J41" i="1"/>
  <c r="J42" i="1"/>
  <c r="J43" i="1"/>
  <c r="J44" i="1"/>
  <c r="J45" i="1"/>
  <c r="J46" i="1"/>
  <c r="J47" i="1"/>
  <c r="J35" i="1"/>
  <c r="G47" i="1"/>
  <c r="I47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35" i="1"/>
  <c r="I35" i="1" s="1"/>
  <c r="N15" i="1"/>
  <c r="N13" i="1"/>
  <c r="P15" i="1"/>
  <c r="P13" i="1"/>
  <c r="H19" i="1"/>
  <c r="I19" i="1" s="1"/>
  <c r="J19" i="1" s="1"/>
  <c r="K19" i="1" s="1"/>
  <c r="L19" i="1" s="1"/>
  <c r="G17" i="1"/>
  <c r="G21" i="1" s="1"/>
  <c r="O35" i="1" l="1"/>
  <c r="Q35" i="1"/>
  <c r="O37" i="1"/>
  <c r="Q37" i="1"/>
  <c r="Q36" i="1"/>
  <c r="N19" i="1"/>
  <c r="P19" i="1"/>
  <c r="H17" i="1"/>
  <c r="H21" i="1" s="1"/>
  <c r="I17" i="1"/>
  <c r="I21" i="1" s="1"/>
  <c r="Q39" i="1" l="1"/>
  <c r="O39" i="1"/>
  <c r="J17" i="1" l="1"/>
  <c r="N17" i="1" s="1"/>
  <c r="J21" i="1" l="1"/>
  <c r="N21" i="1" s="1"/>
  <c r="P17" i="1"/>
  <c r="K17" i="1"/>
  <c r="K21" i="1" s="1"/>
  <c r="P21" i="1" l="1"/>
  <c r="L17" i="1"/>
  <c r="L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F26F2-FCE9-4B32-8D80-D663EC4C7304}" name="Query - RevenuebyProduct" description="Connection to the 'RevenuebyProduct' query in the workbook." type="100" refreshedVersion="8" minRefreshableVersion="5">
    <extLst>
      <ext xmlns:x15="http://schemas.microsoft.com/office/spreadsheetml/2010/11/main" uri="{DE250136-89BD-433C-8126-D09CA5730AF9}">
        <x15:connection id="c455f191-95aa-4304-ac9a-ad1ce4941833"/>
      </ext>
    </extLst>
  </connection>
  <connection id="2" xr16:uid="{83545923-AE76-4B54-89B5-7FC8825B3B3F}" name="Query - RevenuebyRegion" description="Connection to the 'RevenuebyRegion' query in the workbook." type="100" refreshedVersion="8" minRefreshableVersion="5">
    <extLst>
      <ext xmlns:x15="http://schemas.microsoft.com/office/spreadsheetml/2010/11/main" uri="{DE250136-89BD-433C-8126-D09CA5730AF9}">
        <x15:connection id="1cf28cd0-94df-4181-882a-01288ebd7b7c"/>
      </ext>
    </extLst>
  </connection>
  <connection id="3" xr16:uid="{D3EAACAA-4810-4D04-BC69-A7506966A686}" name="Query - RevenuebyYear" description="Connection to the 'RevenuebyYear' query in the workbook." type="100" refreshedVersion="8" minRefreshableVersion="5">
    <extLst>
      <ext xmlns:x15="http://schemas.microsoft.com/office/spreadsheetml/2010/11/main" uri="{DE250136-89BD-433C-8126-D09CA5730AF9}">
        <x15:connection id="dd3b6cc8-14fa-4042-9e6e-273e67c6ac18"/>
      </ext>
    </extLst>
  </connection>
  <connection id="4" xr16:uid="{016B144D-3D77-46A7-B273-7620C5D913F8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5" xr16:uid="{6322E3D8-0CA8-4F7B-9B5B-D70495CF64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<sst xmlns="http://schemas.openxmlformats.org/spreadsheetml/2006/main" count="618" uniqueCount="323">
  <si>
    <t xml:space="preserve"> </t>
  </si>
  <si>
    <t>Forecast</t>
  </si>
  <si>
    <t>Pricing</t>
  </si>
  <si>
    <t>Sales Price</t>
  </si>
  <si>
    <t>($/unit)</t>
  </si>
  <si>
    <t>Sales Volume</t>
  </si>
  <si>
    <t>(000's unit)</t>
  </si>
  <si>
    <t>($ MM)</t>
  </si>
  <si>
    <t>Total Revenue</t>
  </si>
  <si>
    <t>Period 1</t>
  </si>
  <si>
    <t>Period 2</t>
  </si>
  <si>
    <t>Period 3</t>
  </si>
  <si>
    <t>Period 4</t>
  </si>
  <si>
    <t xml:space="preserve"> Period 5</t>
  </si>
  <si>
    <t>Period 6</t>
  </si>
  <si>
    <t>MTD</t>
  </si>
  <si>
    <t>YTD</t>
  </si>
  <si>
    <t>Other Revenue</t>
  </si>
  <si>
    <t>Primary Revenue</t>
  </si>
  <si>
    <t>Revenue Report - Period 4</t>
  </si>
  <si>
    <t>($'million)</t>
  </si>
  <si>
    <t>Period Selector</t>
  </si>
  <si>
    <t>Scenario 1:</t>
  </si>
  <si>
    <t>For a Wide-Shaped dataset</t>
  </si>
  <si>
    <t>For a Long-Shaped dataset</t>
  </si>
  <si>
    <t>Scenario 2:</t>
  </si>
  <si>
    <t>Period 5</t>
  </si>
  <si>
    <t>Period 7</t>
  </si>
  <si>
    <t>Period</t>
  </si>
  <si>
    <t>Solution</t>
  </si>
  <si>
    <t>YTD Flag</t>
  </si>
  <si>
    <t>MTD Flag</t>
  </si>
  <si>
    <t>Column2</t>
  </si>
  <si>
    <t>Check</t>
  </si>
  <si>
    <t>Select Period:</t>
  </si>
  <si>
    <t>Revolver Outstanding - Beginning</t>
  </si>
  <si>
    <t>Additions / (Repayments)</t>
  </si>
  <si>
    <t>Revolver Outstanding - Ending</t>
  </si>
  <si>
    <t>Interest Rate</t>
  </si>
  <si>
    <t>Annual Interest Expense</t>
  </si>
  <si>
    <t xml:space="preserve">Period 2 </t>
  </si>
  <si>
    <t>REVOLVING LOAN</t>
  </si>
  <si>
    <t>Cash</t>
  </si>
  <si>
    <t>Amount Outstanding - Beginning</t>
  </si>
  <si>
    <t>Amount Outstanding - Ending</t>
  </si>
  <si>
    <t>Annual Interest Income</t>
  </si>
  <si>
    <t>Revolver</t>
  </si>
  <si>
    <t>Operating Cash Flow</t>
  </si>
  <si>
    <t>Investing Cash Flow</t>
  </si>
  <si>
    <t>Dividends</t>
  </si>
  <si>
    <t>Cash Movement</t>
  </si>
  <si>
    <t>Debt Repayments</t>
  </si>
  <si>
    <t>FCF  Excess/(Shortfall)</t>
  </si>
  <si>
    <t>.</t>
  </si>
  <si>
    <t>Borrow if there is a cash shortfall
Repay when there's excess</t>
  </si>
  <si>
    <t>Repay with excess cash balance</t>
  </si>
  <si>
    <t>Never borrow more than the cash shortfall + Opening balance</t>
  </si>
  <si>
    <t>Conditionalities on the Revolver</t>
  </si>
  <si>
    <t>Draw-down on revolver (Using a MIN function)</t>
  </si>
  <si>
    <t>Determination of Cash Shortfall/Excess Cash Position</t>
  </si>
  <si>
    <t>VBA PROJECT IDEAS</t>
  </si>
  <si>
    <t>1. Create Robo to send auto mail when 
accounts are out of balance or changes</t>
  </si>
  <si>
    <t>b. changes made to numbers</t>
  </si>
  <si>
    <t xml:space="preserve">a. accounts are out of balance </t>
  </si>
  <si>
    <t>c.File is saved in a folder etc</t>
  </si>
  <si>
    <t>Sharepoint</t>
  </si>
  <si>
    <t>NCL - DUB</t>
  </si>
  <si>
    <t>DUB - LHR</t>
  </si>
  <si>
    <t>LHR - NCL</t>
  </si>
  <si>
    <t>Ctl Shift G = Workbook stats</t>
  </si>
  <si>
    <t>Fiscal year is June-May. All values USD Millions.</t>
  </si>
  <si>
    <t>2023</t>
  </si>
  <si>
    <t>2022</t>
  </si>
  <si>
    <t>2021</t>
  </si>
  <si>
    <t>2020</t>
  </si>
  <si>
    <t>2019</t>
  </si>
  <si>
    <t>5-year trend</t>
  </si>
  <si>
    <t>Sales/Revenue</t>
  </si>
  <si>
    <t>51,191</t>
  </si>
  <si>
    <t>46,792</t>
  </si>
  <si>
    <t>44,493</t>
  </si>
  <si>
    <t>37,420</t>
  </si>
  <si>
    <t>39,122</t>
  </si>
  <si>
    <t/>
  </si>
  <si>
    <t>Sales Growth</t>
  </si>
  <si>
    <t>9.40%</t>
  </si>
  <si>
    <t>5.17%</t>
  </si>
  <si>
    <t>18.90%</t>
  </si>
  <si>
    <t>-4.35%</t>
  </si>
  <si>
    <t>-</t>
  </si>
  <si>
    <t>Cost of Goods Sold (COGS) incl. D&amp;A</t>
  </si>
  <si>
    <t>29,506</t>
  </si>
  <si>
    <t>25,208</t>
  </si>
  <si>
    <t>24,588</t>
  </si>
  <si>
    <t>21,526</t>
  </si>
  <si>
    <t>21,696</t>
  </si>
  <si>
    <t>COGS excluding D&amp;A</t>
  </si>
  <si>
    <t>28,803</t>
  </si>
  <si>
    <t>24,491</t>
  </si>
  <si>
    <t>23,844</t>
  </si>
  <si>
    <t>20,805</t>
  </si>
  <si>
    <t>20,991</t>
  </si>
  <si>
    <t>Depreciation &amp; Amortization Expense</t>
  </si>
  <si>
    <t>703</t>
  </si>
  <si>
    <t>717</t>
  </si>
  <si>
    <t>744</t>
  </si>
  <si>
    <t>721</t>
  </si>
  <si>
    <t>705</t>
  </si>
  <si>
    <t>Depreciation</t>
  </si>
  <si>
    <t>Amortization of Intangibles</t>
  </si>
  <si>
    <t>Amortization of Deferred Charges</t>
  </si>
  <si>
    <t>COGS Growth</t>
  </si>
  <si>
    <t>17.05%</t>
  </si>
  <si>
    <t>2.52%</t>
  </si>
  <si>
    <t>14.22%</t>
  </si>
  <si>
    <t>-0.78%</t>
  </si>
  <si>
    <t>Gross Income</t>
  </si>
  <si>
    <t>21,685</t>
  </si>
  <si>
    <t>21,584</t>
  </si>
  <si>
    <t>19,905</t>
  </si>
  <si>
    <t>15,894</t>
  </si>
  <si>
    <t>17,426</t>
  </si>
  <si>
    <t>Gross Income Growth</t>
  </si>
  <si>
    <t>0.47%</t>
  </si>
  <si>
    <t>8.44%</t>
  </si>
  <si>
    <t>25.24%</t>
  </si>
  <si>
    <t>-8.79%</t>
  </si>
  <si>
    <t>Gross Profit Margin</t>
  </si>
  <si>
    <t>42.36%</t>
  </si>
  <si>
    <t>SG&amp;A Expense</t>
  </si>
  <si>
    <t>16,372</t>
  </si>
  <si>
    <t>14,805</t>
  </si>
  <si>
    <t>12,773</t>
  </si>
  <si>
    <t>13,124</t>
  </si>
  <si>
    <t>12,702</t>
  </si>
  <si>
    <t>Research &amp; Development</t>
  </si>
  <si>
    <t>Other SG&amp;A</t>
  </si>
  <si>
    <t>SGA Growth</t>
  </si>
  <si>
    <t>10.58%</t>
  </si>
  <si>
    <t>15.91%</t>
  </si>
  <si>
    <t>-2.67%</t>
  </si>
  <si>
    <t>3.32%</t>
  </si>
  <si>
    <t>Other Operating Expense</t>
  </si>
  <si>
    <t>EBIT</t>
  </si>
  <si>
    <t>5,313</t>
  </si>
  <si>
    <t>6,779</t>
  </si>
  <si>
    <t>7,132</t>
  </si>
  <si>
    <t>2,770</t>
  </si>
  <si>
    <t>4,724</t>
  </si>
  <si>
    <t>Unusual Expense</t>
  </si>
  <si>
    <t>(28)</t>
  </si>
  <si>
    <t>(38)</t>
  </si>
  <si>
    <t>461</t>
  </si>
  <si>
    <t>(75)</t>
  </si>
  <si>
    <t>(173)</t>
  </si>
  <si>
    <t>Non Operating Income/Expense</t>
  </si>
  <si>
    <t>846</t>
  </si>
  <si>
    <t>32</t>
  </si>
  <si>
    <t>245</t>
  </si>
  <si>
    <t>124</t>
  </si>
  <si>
    <t>(54)</t>
  </si>
  <si>
    <t>Non-Operating Interest Income</t>
  </si>
  <si>
    <t>297</t>
  </si>
  <si>
    <t>94</t>
  </si>
  <si>
    <t>34</t>
  </si>
  <si>
    <t>62</t>
  </si>
  <si>
    <t>82</t>
  </si>
  <si>
    <t>Equity in Affiliates (Pretax)</t>
  </si>
  <si>
    <t>Interest Expense</t>
  </si>
  <si>
    <t>283</t>
  </si>
  <si>
    <t>292</t>
  </si>
  <si>
    <t>289</t>
  </si>
  <si>
    <t>144</t>
  </si>
  <si>
    <t>Interest Expense Growth</t>
  </si>
  <si>
    <t>-3.08%</t>
  </si>
  <si>
    <t>1.04%</t>
  </si>
  <si>
    <t>100.69%</t>
  </si>
  <si>
    <t>16.13%</t>
  </si>
  <si>
    <t>Gross Interest Expense</t>
  </si>
  <si>
    <t>Interest Capitalized</t>
  </si>
  <si>
    <t>Pretax Income</t>
  </si>
  <si>
    <t>6,201</t>
  </si>
  <si>
    <t>6,651</t>
  </si>
  <si>
    <t>6,661</t>
  </si>
  <si>
    <t>2,887</t>
  </si>
  <si>
    <t>4,801</t>
  </si>
  <si>
    <t>Pretax Income Growth</t>
  </si>
  <si>
    <t>-6.77%</t>
  </si>
  <si>
    <t>-0.15%</t>
  </si>
  <si>
    <t>130.72%</t>
  </si>
  <si>
    <t>-39.87%</t>
  </si>
  <si>
    <t>Pretax Margin</t>
  </si>
  <si>
    <t>12.11%</t>
  </si>
  <si>
    <t>Income Tax</t>
  </si>
  <si>
    <t>1,131</t>
  </si>
  <si>
    <t>605</t>
  </si>
  <si>
    <t>934</t>
  </si>
  <si>
    <t>348</t>
  </si>
  <si>
    <t>772</t>
  </si>
  <si>
    <t>Income Tax - Current Domestic</t>
  </si>
  <si>
    <t>614</t>
  </si>
  <si>
    <t>329</t>
  </si>
  <si>
    <t>462</t>
  </si>
  <si>
    <t>130</t>
  </si>
  <si>
    <t>Income Tax - Current Foreign</t>
  </si>
  <si>
    <t>634</t>
  </si>
  <si>
    <t>926</t>
  </si>
  <si>
    <t>857</t>
  </si>
  <si>
    <t>756</t>
  </si>
  <si>
    <t>608</t>
  </si>
  <si>
    <t>Income Tax - Deferred Domestic</t>
  </si>
  <si>
    <t>(187)</t>
  </si>
  <si>
    <t>(538)</t>
  </si>
  <si>
    <t>(405)</t>
  </si>
  <si>
    <t>(278)</t>
  </si>
  <si>
    <t>(42)</t>
  </si>
  <si>
    <t>Income Tax - Deferred Foreign</t>
  </si>
  <si>
    <t>70</t>
  </si>
  <si>
    <t>(112)</t>
  </si>
  <si>
    <t>20</t>
  </si>
  <si>
    <t>(102)</t>
  </si>
  <si>
    <t>76</t>
  </si>
  <si>
    <t>Income Tax Credits</t>
  </si>
  <si>
    <t>Equity in Affiliates</t>
  </si>
  <si>
    <t>Other After Tax Income (Expense)</t>
  </si>
  <si>
    <t>Consolidated Net Income</t>
  </si>
  <si>
    <t>5,070</t>
  </si>
  <si>
    <t>6,046</t>
  </si>
  <si>
    <t>5,727</t>
  </si>
  <si>
    <t>2,539</t>
  </si>
  <si>
    <t>4,029</t>
  </si>
  <si>
    <t>Minority Interest Expense</t>
  </si>
  <si>
    <t>Net Income</t>
  </si>
  <si>
    <t>Net Income Growth</t>
  </si>
  <si>
    <t>-16.14%</t>
  </si>
  <si>
    <t>5.57%</t>
  </si>
  <si>
    <t>125.56%</t>
  </si>
  <si>
    <t>-36.98%</t>
  </si>
  <si>
    <t>Net Margin</t>
  </si>
  <si>
    <t>9.90%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</si>
  <si>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</si>
  <si>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</si>
  <si>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</si>
  <si>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</si>
  <si>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</si>
  <si>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</si>
  <si>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</si>
  <si>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</si>
  <si>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3.23</t>
  </si>
  <si>
    <t>3.75</t>
  </si>
  <si>
    <t>3.56</t>
  </si>
  <si>
    <t>1.60</t>
  </si>
  <si>
    <t>2.49</t>
  </si>
  <si>
    <t>EPS (Basic) Growth</t>
  </si>
  <si>
    <t>-13.95%</t>
  </si>
  <si>
    <t>5.48%</t>
  </si>
  <si>
    <t>123.08%</t>
  </si>
  <si>
    <t>-35.92%</t>
  </si>
  <si>
    <t>Basic Shares Outstanding</t>
  </si>
  <si>
    <t>1,552</t>
  </si>
  <si>
    <t>1,579</t>
  </si>
  <si>
    <t>1,573</t>
  </si>
  <si>
    <t>1,559</t>
  </si>
  <si>
    <t>1,580</t>
  </si>
  <si>
    <t>EPS (Diluted)</t>
  </si>
  <si>
    <t>EPS (Diluted) Growth</t>
  </si>
  <si>
    <t>123.07%</t>
  </si>
  <si>
    <t>Diluted Shares Outstanding</t>
  </si>
  <si>
    <t>1,570</t>
  </si>
  <si>
    <t>1,611</t>
  </si>
  <si>
    <t>1,609</t>
  </si>
  <si>
    <t>1,592</t>
  </si>
  <si>
    <t>1,618</t>
  </si>
  <si>
    <t>EBITDA</t>
  </si>
  <si>
    <t>6,016</t>
  </si>
  <si>
    <t>7,496</t>
  </si>
  <si>
    <t>7,876</t>
  </si>
  <si>
    <t>3,491</t>
  </si>
  <si>
    <t>5,429</t>
  </si>
  <si>
    <t>EBITDA Growth</t>
  </si>
  <si>
    <t>-19.74%</t>
  </si>
  <si>
    <t>-4.82%</t>
  </si>
  <si>
    <t>125.61%</t>
  </si>
  <si>
    <t>-35.70%</t>
  </si>
  <si>
    <t>EBITDA Margin</t>
  </si>
  <si>
    <t>11.75%</t>
  </si>
  <si>
    <t>(Dollars in millions)</t>
  </si>
  <si>
    <t>NIKE, Inc. Revenues:</t>
  </si>
  <si>
    <t>NIKE Brand Revenues by:</t>
  </si>
  <si>
    <t>Footwear</t>
  </si>
  <si>
    <t>Apparel</t>
  </si>
  <si>
    <t>Equipment</t>
  </si>
  <si>
    <t>Global Brand Divisions^{(2)}</t>
  </si>
  <si>
    <t>Total NIKE Brand Revenues</t>
  </si>
  <si>
    <t>Converse</t>
  </si>
  <si>
    <t>Corporate^{(3)}</t>
  </si>
  <si>
    <t>TOTAL NIKE, INC. REVENUES</t>
  </si>
  <si>
    <t>Supplemental NIKE Brand Revenues Details:</t>
  </si>
  <si>
    <t>Sales to Wholesale Customers</t>
  </si>
  <si>
    <t>Sales through NIKE Direct</t>
  </si>
  <si>
    <t>TOTAL NIKE BRAND REVENUES</t>
  </si>
  <si>
    <t>NIKE Brand Revenues on a Wholesale Equivalent
Basis^{(1)} :</t>
  </si>
  <si>
    <t>Sales from our Wholesale Operations to NIKE Direct
Operations</t>
  </si>
  <si>
    <t>TOTAL NIKE BRAND WHOLESALE EQUIVALENT
REVENUES</t>
  </si>
  <si>
    <t>NIKE Brand Wholesale Equivalent Revenues by:^{(1),(4)}</t>
  </si>
  <si>
    <t>Men's</t>
  </si>
  <si>
    <t>Women's</t>
  </si>
  <si>
    <t>NIKE Kids'</t>
  </si>
  <si>
    <t>Jordan Brand</t>
  </si>
  <si>
    <t>Others^{(5)}</t>
  </si>
  <si>
    <t>25,898</t>
  </si>
  <si>
    <t>42,293</t>
  </si>
  <si>
    <t>35,770</t>
  </si>
  <si>
    <t>18,391</t>
  </si>
  <si>
    <t>Revenue</t>
  </si>
  <si>
    <t>Year</t>
  </si>
  <si>
    <t>North America</t>
  </si>
  <si>
    <t>Europe, Middle East &amp; Africa</t>
  </si>
  <si>
    <t>Greater China</t>
  </si>
  <si>
    <t>Product</t>
  </si>
  <si>
    <t>Asia Pacific &amp; Latin America</t>
  </si>
  <si>
    <t>Global Brand Divisions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</si>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</sst>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\F0\A"/>
    <numFmt numFmtId="165" formatCode="\F0"/>
    <numFmt numFmtId="166" formatCode="_(* #,##0_);_(* \(#,##0\);_(* &quot;-&quot;??_);_(@_)"/>
    <numFmt numFmtId="167" formatCode="_(* #,##0.0_);_(* \(#,##0.0\);_(* &quot;-&quot;??_);_(@_)"/>
    <numFmt numFmtId="168" formatCode="0\A"/>
    <numFmt numFmtId="169" formatCode="0.0%"/>
    <numFmt numFmtId="170" formatCode="&quot;$&quot;#,##0.0_);\(&quot;$&quot;#,##0.0\)"/>
  </numFmts>
  <fonts count="25"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ldine401 BT"/>
    </font>
    <font>
      <sz val="10"/>
      <color rgb="FF0000FF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theme="4" tint="-0.249977111117893"/>
      <name val="Times New Roman"/>
      <family val="1"/>
    </font>
    <font>
      <sz val="9"/>
      <name val="Times New Roman"/>
      <family val="1"/>
    </font>
    <font>
      <b/>
      <sz val="8"/>
      <color theme="5" tint="-0.249977111117893"/>
      <name val="Arial"/>
      <family val="2"/>
    </font>
    <font>
      <sz val="8"/>
      <color theme="4" tint="-0.249977111117893"/>
      <name val="Arial"/>
      <family val="2"/>
    </font>
    <font>
      <b/>
      <u/>
      <sz val="8"/>
      <color theme="4" tint="-0.249977111117893"/>
      <name val="Arial"/>
      <family val="2"/>
    </font>
    <font>
      <i/>
      <sz val="8"/>
      <color theme="4" tint="-0.249977111117893"/>
      <name val="Arial"/>
      <family val="2"/>
    </font>
    <font>
      <sz val="8"/>
      <color theme="4" tint="-0.249977111117893"/>
      <name val="Times New Roman"/>
      <family val="1"/>
    </font>
    <font>
      <b/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0" fillId="0" borderId="1" xfId="0" applyBorder="1"/>
    <xf numFmtId="0" fontId="5" fillId="0" borderId="0" xfId="0" quotePrefix="1" applyFont="1"/>
    <xf numFmtId="0" fontId="3" fillId="0" borderId="0" xfId="0" applyFont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7" fillId="0" borderId="0" xfId="0" applyFont="1"/>
    <xf numFmtId="164" fontId="7" fillId="0" borderId="0" xfId="0" quotePrefix="1" applyNumberFormat="1" applyFont="1" applyAlignment="1">
      <alignment horizontal="right"/>
    </xf>
    <xf numFmtId="165" fontId="7" fillId="0" borderId="0" xfId="0" quotePrefix="1" applyNumberFormat="1" applyFont="1" applyAlignment="1">
      <alignment horizontal="right"/>
    </xf>
    <xf numFmtId="166" fontId="9" fillId="0" borderId="0" xfId="1" applyNumberFormat="1" applyFont="1" applyAlignment="1">
      <alignment horizontal="right"/>
    </xf>
    <xf numFmtId="0" fontId="10" fillId="0" borderId="0" xfId="0" applyFont="1"/>
    <xf numFmtId="166" fontId="0" fillId="0" borderId="0" xfId="1" applyNumberFormat="1" applyFont="1"/>
    <xf numFmtId="166" fontId="1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7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2" xfId="0" applyBorder="1"/>
    <xf numFmtId="166" fontId="1" fillId="0" borderId="0" xfId="1" applyNumberFormat="1" applyFont="1"/>
    <xf numFmtId="165" fontId="7" fillId="0" borderId="0" xfId="0" applyNumberFormat="1" applyFont="1" applyAlignment="1">
      <alignment horizontal="right"/>
    </xf>
    <xf numFmtId="166" fontId="0" fillId="0" borderId="0" xfId="0" applyNumberFormat="1"/>
    <xf numFmtId="0" fontId="5" fillId="0" borderId="0" xfId="0" applyFont="1" applyAlignment="1">
      <alignment horizontal="centerContinuous"/>
    </xf>
    <xf numFmtId="167" fontId="0" fillId="0" borderId="0" xfId="1" applyNumberFormat="1" applyFont="1" applyBorder="1"/>
    <xf numFmtId="166" fontId="0" fillId="0" borderId="10" xfId="1" applyNumberFormat="1" applyFont="1" applyBorder="1"/>
    <xf numFmtId="0" fontId="0" fillId="3" borderId="9" xfId="0" applyFill="1" applyBorder="1"/>
    <xf numFmtId="166" fontId="1" fillId="3" borderId="9" xfId="1" applyNumberFormat="1" applyFont="1" applyFill="1" applyBorder="1"/>
    <xf numFmtId="166" fontId="0" fillId="3" borderId="9" xfId="1" applyNumberFormat="1" applyFont="1" applyFill="1" applyBorder="1"/>
    <xf numFmtId="0" fontId="0" fillId="4" borderId="10" xfId="0" applyFill="1" applyBorder="1"/>
    <xf numFmtId="166" fontId="1" fillId="4" borderId="10" xfId="1" applyNumberFormat="1" applyFont="1" applyFill="1" applyBorder="1"/>
    <xf numFmtId="166" fontId="0" fillId="4" borderId="10" xfId="1" applyNumberFormat="1" applyFont="1" applyFill="1" applyBorder="1"/>
    <xf numFmtId="165" fontId="7" fillId="3" borderId="4" xfId="0" applyNumberFormat="1" applyFont="1" applyFill="1" applyBorder="1" applyAlignment="1">
      <alignment horizontal="center"/>
    </xf>
    <xf numFmtId="165" fontId="7" fillId="4" borderId="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12" fillId="2" borderId="0" xfId="0" applyFont="1" applyFill="1" applyAlignment="1">
      <alignment horizontal="center"/>
    </xf>
    <xf numFmtId="166" fontId="2" fillId="0" borderId="0" xfId="0" applyNumberFormat="1" applyFont="1" applyAlignment="1">
      <alignment horizontal="centerContinuous"/>
    </xf>
    <xf numFmtId="166" fontId="10" fillId="0" borderId="0" xfId="0" applyNumberFormat="1" applyFont="1"/>
    <xf numFmtId="166" fontId="2" fillId="0" borderId="2" xfId="0" applyNumberFormat="1" applyFont="1" applyBorder="1" applyAlignment="1">
      <alignment horizontal="centerContinuous"/>
    </xf>
    <xf numFmtId="166" fontId="0" fillId="0" borderId="2" xfId="0" applyNumberFormat="1" applyBorder="1"/>
    <xf numFmtId="166" fontId="3" fillId="0" borderId="0" xfId="1" applyNumberFormat="1" applyFont="1" applyAlignment="1">
      <alignment horizontal="right"/>
    </xf>
    <xf numFmtId="166" fontId="1" fillId="0" borderId="2" xfId="1" applyNumberFormat="1" applyFont="1" applyBorder="1" applyAlignment="1">
      <alignment horizontal="right"/>
    </xf>
    <xf numFmtId="166" fontId="0" fillId="0" borderId="2" xfId="1" applyNumberFormat="1" applyFont="1" applyBorder="1"/>
    <xf numFmtId="166" fontId="10" fillId="3" borderId="9" xfId="0" applyNumberFormat="1" applyFont="1" applyFill="1" applyBorder="1"/>
    <xf numFmtId="166" fontId="10" fillId="4" borderId="10" xfId="0" applyNumberFormat="1" applyFont="1" applyFill="1" applyBorder="1"/>
    <xf numFmtId="166" fontId="0" fillId="3" borderId="7" xfId="0" applyNumberFormat="1" applyFill="1" applyBorder="1"/>
    <xf numFmtId="166" fontId="0" fillId="4" borderId="8" xfId="0" applyNumberFormat="1" applyFill="1" applyBorder="1"/>
    <xf numFmtId="166" fontId="3" fillId="3" borderId="9" xfId="1" applyNumberFormat="1" applyFont="1" applyFill="1" applyBorder="1" applyAlignment="1">
      <alignment horizontal="right"/>
    </xf>
    <xf numFmtId="166" fontId="3" fillId="4" borderId="10" xfId="1" applyNumberFormat="1" applyFont="1" applyFill="1" applyBorder="1" applyAlignment="1">
      <alignment horizontal="right"/>
    </xf>
    <xf numFmtId="166" fontId="0" fillId="3" borderId="7" xfId="1" applyNumberFormat="1" applyFont="1" applyFill="1" applyBorder="1"/>
    <xf numFmtId="166" fontId="0" fillId="4" borderId="8" xfId="1" applyNumberFormat="1" applyFont="1" applyFill="1" applyBorder="1"/>
    <xf numFmtId="166" fontId="0" fillId="3" borderId="9" xfId="0" applyNumberFormat="1" applyFill="1" applyBorder="1"/>
    <xf numFmtId="166" fontId="0" fillId="4" borderId="10" xfId="0" applyNumberFormat="1" applyFill="1" applyBorder="1"/>
    <xf numFmtId="166" fontId="3" fillId="3" borderId="7" xfId="1" applyNumberFormat="1" applyFont="1" applyFill="1" applyBorder="1" applyAlignment="1">
      <alignment horizontal="right"/>
    </xf>
    <xf numFmtId="166" fontId="3" fillId="4" borderId="8" xfId="1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6" fontId="7" fillId="0" borderId="0" xfId="1" applyNumberFormat="1" applyFont="1"/>
    <xf numFmtId="166" fontId="0" fillId="0" borderId="9" xfId="1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0" xfId="1" applyNumberFormat="1" applyFont="1" applyBorder="1"/>
    <xf numFmtId="166" fontId="3" fillId="0" borderId="3" xfId="1" applyNumberFormat="1" applyFont="1" applyBorder="1"/>
    <xf numFmtId="166" fontId="3" fillId="0" borderId="11" xfId="1" applyNumberFormat="1" applyFont="1" applyBorder="1"/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9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Continuous"/>
    </xf>
    <xf numFmtId="0" fontId="0" fillId="0" borderId="2" xfId="0" applyBorder="1" applyAlignment="1">
      <alignment horizontal="centerContinuous"/>
    </xf>
    <xf numFmtId="0" fontId="18" fillId="0" borderId="0" xfId="0" applyFont="1"/>
    <xf numFmtId="170" fontId="15" fillId="0" borderId="12" xfId="0" applyNumberFormat="1" applyFont="1" applyBorder="1" applyAlignment="1">
      <alignment horizontal="center"/>
    </xf>
    <xf numFmtId="170" fontId="17" fillId="0" borderId="2" xfId="0" applyNumberFormat="1" applyFont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170" fontId="14" fillId="7" borderId="2" xfId="0" applyNumberFormat="1" applyFont="1" applyFill="1" applyBorder="1" applyAlignment="1">
      <alignment horizontal="center"/>
    </xf>
    <xf numFmtId="170" fontId="15" fillId="7" borderId="12" xfId="0" applyNumberFormat="1" applyFont="1" applyFill="1" applyBorder="1" applyAlignment="1">
      <alignment horizontal="center"/>
    </xf>
    <xf numFmtId="169" fontId="17" fillId="0" borderId="13" xfId="0" applyNumberFormat="1" applyFont="1" applyBorder="1" applyAlignment="1">
      <alignment horizontal="center"/>
    </xf>
    <xf numFmtId="169" fontId="14" fillId="0" borderId="14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1" fillId="0" borderId="0" xfId="0" applyFont="1"/>
    <xf numFmtId="0" fontId="20" fillId="0" borderId="4" xfId="0" applyFont="1" applyBorder="1"/>
    <xf numFmtId="0" fontId="21" fillId="0" borderId="5" xfId="0" applyFont="1" applyBorder="1"/>
    <xf numFmtId="0" fontId="20" fillId="0" borderId="5" xfId="0" applyFont="1" applyBorder="1"/>
    <xf numFmtId="0" fontId="20" fillId="0" borderId="6" xfId="0" applyFont="1" applyBorder="1"/>
    <xf numFmtId="0" fontId="22" fillId="0" borderId="9" xfId="0" applyFont="1" applyBorder="1"/>
    <xf numFmtId="0" fontId="22" fillId="0" borderId="0" xfId="0" applyFont="1"/>
    <xf numFmtId="0" fontId="20" fillId="0" borderId="0" xfId="0" applyFont="1"/>
    <xf numFmtId="0" fontId="20" fillId="0" borderId="10" xfId="0" applyFont="1" applyBorder="1"/>
    <xf numFmtId="0" fontId="23" fillId="0" borderId="0" xfId="0" applyFont="1"/>
    <xf numFmtId="0" fontId="23" fillId="0" borderId="10" xfId="0" applyFont="1" applyBorder="1"/>
    <xf numFmtId="0" fontId="20" fillId="0" borderId="7" xfId="0" applyFont="1" applyBorder="1"/>
    <xf numFmtId="0" fontId="20" fillId="0" borderId="2" xfId="0" applyFont="1" applyBorder="1"/>
    <xf numFmtId="0" fontId="23" fillId="0" borderId="2" xfId="0" applyFont="1" applyBorder="1"/>
    <xf numFmtId="0" fontId="23" fillId="0" borderId="8" xfId="0" applyFont="1" applyBorder="1"/>
    <xf numFmtId="0" fontId="0" fillId="0" borderId="15" xfId="0" applyBorder="1"/>
    <xf numFmtId="0" fontId="0" fillId="0" borderId="16" xfId="0" applyBorder="1"/>
    <xf numFmtId="168" fontId="16" fillId="0" borderId="16" xfId="0" quotePrefix="1" applyNumberFormat="1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6" fillId="0" borderId="17" xfId="0" applyFont="1" applyBorder="1" applyAlignment="1">
      <alignment horizontal="right"/>
    </xf>
    <xf numFmtId="0" fontId="16" fillId="0" borderId="18" xfId="0" applyFont="1" applyBorder="1"/>
    <xf numFmtId="168" fontId="16" fillId="0" borderId="0" xfId="0" quotePrefix="1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19" xfId="0" applyFont="1" applyBorder="1" applyAlignment="1">
      <alignment horizontal="right"/>
    </xf>
    <xf numFmtId="0" fontId="14" fillId="0" borderId="18" xfId="0" applyFont="1" applyBorder="1"/>
    <xf numFmtId="170" fontId="14" fillId="0" borderId="0" xfId="0" applyNumberFormat="1" applyFont="1" applyAlignment="1">
      <alignment horizontal="center"/>
    </xf>
    <xf numFmtId="170" fontId="14" fillId="0" borderId="19" xfId="0" applyNumberFormat="1" applyFont="1" applyBorder="1" applyAlignment="1">
      <alignment horizontal="center"/>
    </xf>
    <xf numFmtId="170" fontId="17" fillId="0" borderId="20" xfId="0" applyNumberFormat="1" applyFont="1" applyBorder="1" applyAlignment="1">
      <alignment horizontal="center"/>
    </xf>
    <xf numFmtId="170" fontId="17" fillId="0" borderId="0" xfId="0" applyNumberFormat="1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19" xfId="0" applyNumberFormat="1" applyFont="1" applyBorder="1" applyAlignment="1">
      <alignment horizontal="center"/>
    </xf>
    <xf numFmtId="169" fontId="17" fillId="0" borderId="21" xfId="0" applyNumberFormat="1" applyFont="1" applyBorder="1" applyAlignment="1">
      <alignment horizontal="center"/>
    </xf>
    <xf numFmtId="169" fontId="17" fillId="0" borderId="0" xfId="0" applyNumberFormat="1" applyFont="1" applyAlignment="1">
      <alignment horizontal="center"/>
    </xf>
    <xf numFmtId="169" fontId="17" fillId="0" borderId="19" xfId="0" applyNumberFormat="1" applyFont="1" applyBorder="1" applyAlignment="1">
      <alignment horizontal="center"/>
    </xf>
    <xf numFmtId="0" fontId="15" fillId="0" borderId="18" xfId="0" applyFont="1" applyBorder="1"/>
    <xf numFmtId="170" fontId="15" fillId="0" borderId="22" xfId="0" applyNumberFormat="1" applyFont="1" applyBorder="1" applyAlignment="1">
      <alignment horizontal="center"/>
    </xf>
    <xf numFmtId="0" fontId="0" fillId="0" borderId="18" xfId="0" applyBorder="1"/>
    <xf numFmtId="170" fontId="17" fillId="0" borderId="19" xfId="0" applyNumberFormat="1" applyFont="1" applyBorder="1" applyAlignment="1">
      <alignment horizontal="center"/>
    </xf>
    <xf numFmtId="168" fontId="16" fillId="0" borderId="0" xfId="0" quotePrefix="1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9" xfId="0" applyFont="1" applyBorder="1" applyAlignment="1">
      <alignment horizontal="center"/>
    </xf>
    <xf numFmtId="0" fontId="14" fillId="0" borderId="0" xfId="0" applyFont="1" applyAlignment="1">
      <alignment horizontal="center"/>
    </xf>
    <xf numFmtId="169" fontId="14" fillId="0" borderId="2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4" fillId="7" borderId="18" xfId="0" applyFont="1" applyFill="1" applyBorder="1"/>
    <xf numFmtId="0" fontId="14" fillId="7" borderId="0" xfId="0" applyFont="1" applyFill="1" applyAlignment="1">
      <alignment horizontal="center"/>
    </xf>
    <xf numFmtId="170" fontId="14" fillId="7" borderId="0" xfId="0" applyNumberFormat="1" applyFont="1" applyFill="1" applyAlignment="1">
      <alignment horizontal="center"/>
    </xf>
    <xf numFmtId="170" fontId="14" fillId="7" borderId="19" xfId="0" applyNumberFormat="1" applyFont="1" applyFill="1" applyBorder="1" applyAlignment="1">
      <alignment horizontal="center"/>
    </xf>
    <xf numFmtId="170" fontId="14" fillId="7" borderId="20" xfId="0" applyNumberFormat="1" applyFont="1" applyFill="1" applyBorder="1" applyAlignment="1">
      <alignment horizontal="center"/>
    </xf>
    <xf numFmtId="0" fontId="15" fillId="7" borderId="18" xfId="0" applyFont="1" applyFill="1" applyBorder="1"/>
    <xf numFmtId="170" fontId="17" fillId="7" borderId="0" xfId="0" applyNumberFormat="1" applyFont="1" applyFill="1"/>
    <xf numFmtId="0" fontId="0" fillId="7" borderId="18" xfId="0" applyFill="1" applyBorder="1"/>
    <xf numFmtId="170" fontId="14" fillId="7" borderId="0" xfId="0" applyNumberFormat="1" applyFont="1" applyFill="1"/>
    <xf numFmtId="170" fontId="14" fillId="7" borderId="19" xfId="0" applyNumberFormat="1" applyFont="1" applyFill="1" applyBorder="1"/>
    <xf numFmtId="170" fontId="15" fillId="7" borderId="22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24" fillId="0" borderId="0" xfId="0" applyFont="1" applyAlignment="1">
      <alignment horizontal="centerContinuous"/>
    </xf>
    <xf numFmtId="166" fontId="3" fillId="0" borderId="0" xfId="1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6" fontId="3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1" fillId="0" borderId="0" xfId="1" applyNumberFormat="1" applyFont="1" applyAlignment="1"/>
    <xf numFmtId="166" fontId="0" fillId="0" borderId="0" xfId="1" applyNumberFormat="1" applyFont="1" applyAlignment="1"/>
    <xf numFmtId="166" fontId="3" fillId="6" borderId="0" xfId="1" applyNumberFormat="1" applyFont="1" applyFill="1" applyAlignment="1"/>
    <xf numFmtId="0" fontId="0" fillId="8" borderId="0" xfId="0" applyFill="1"/>
    <xf numFmtId="0" fontId="3" fillId="0" borderId="0" xfId="0" applyFont="1" applyAlignment="1">
      <alignment horizontal="center"/>
    </xf>
    <xf numFmtId="0" fontId="6" fillId="0" borderId="0" xfId="0" applyFont="1"/>
    <xf numFmtId="166" fontId="0" fillId="0" borderId="0" xfId="1" applyNumberFormat="1" applyFont="1" applyAlignment="1">
      <alignment horizontal="center"/>
    </xf>
    <xf numFmtId="166" fontId="3" fillId="0" borderId="25" xfId="1" applyNumberFormat="1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24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(* #,##0_);_(* \(#,##0\);_(* &quot;-&quot;??_);_(@_)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(* #,##0_);_(* \(#,##0\);_(* &quot;-&quot;??_);_(@_)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(* #,##0_);_(* \(#,##0\);_(* &quot;-&quot;??_);_(@_)"/>
      <alignment horizontal="general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(* #,##0_);_(* \(#,##0\);_(* &quot;-&quot;??_);_(@_)"/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(* #,##0_);_(* \(#,##0\);_(* &quot;-&quot;??_);_(@_)"/>
      <alignment horizontal="general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545353</xdr:colOff>
      <xdr:row>3</xdr:row>
      <xdr:rowOff>52294</xdr:rowOff>
    </xdr:from>
    <xdr:to>
      <xdr:col>15</xdr:col>
      <xdr:colOff>37353</xdr:colOff>
      <xdr:row>5</xdr:row>
      <xdr:rowOff>127000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3DDF8CD0-1349-FE59-B5F7-7618BA35C274}"/>
            </a:ext>
          </a:extLst>
        </xdr:cNvPr>
        <xdr:cNvSpPr/>
      </xdr:nvSpPr>
      <xdr:spPr>
        <a:xfrm>
          <a:off x="8135471" y="530412"/>
          <a:ext cx="336176" cy="39594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545352</xdr:colOff>
      <xdr:row>7</xdr:row>
      <xdr:rowOff>44823</xdr:rowOff>
    </xdr:from>
    <xdr:to>
      <xdr:col>15</xdr:col>
      <xdr:colOff>37352</xdr:colOff>
      <xdr:row>9</xdr:row>
      <xdr:rowOff>119529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79C2E237-A94F-46CD-B579-70B7BF845985}"/>
            </a:ext>
          </a:extLst>
        </xdr:cNvPr>
        <xdr:cNvSpPr/>
      </xdr:nvSpPr>
      <xdr:spPr>
        <a:xfrm>
          <a:off x="8135470" y="1195294"/>
          <a:ext cx="336176" cy="395941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245410</xdr:colOff>
      <xdr:row>28</xdr:row>
      <xdr:rowOff>163420</xdr:rowOff>
    </xdr:from>
    <xdr:to>
      <xdr:col>14</xdr:col>
      <xdr:colOff>772086</xdr:colOff>
      <xdr:row>32</xdr:row>
      <xdr:rowOff>73772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6AEE67AD-E2E9-469C-9CD6-8A230F5C3E02}"/>
            </a:ext>
          </a:extLst>
        </xdr:cNvPr>
        <xdr:cNvSpPr/>
      </xdr:nvSpPr>
      <xdr:spPr>
        <a:xfrm>
          <a:off x="10360960" y="4783045"/>
          <a:ext cx="526676" cy="634252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512296</xdr:colOff>
      <xdr:row>33</xdr:row>
      <xdr:rowOff>132884</xdr:rowOff>
    </xdr:from>
    <xdr:to>
      <xdr:col>12</xdr:col>
      <xdr:colOff>977621</xdr:colOff>
      <xdr:row>36</xdr:row>
      <xdr:rowOff>75267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5A189F23-D9A7-4247-925D-AB9C185C3516}"/>
            </a:ext>
          </a:extLst>
        </xdr:cNvPr>
        <xdr:cNvSpPr/>
      </xdr:nvSpPr>
      <xdr:spPr>
        <a:xfrm rot="16200000">
          <a:off x="11598650" y="5339883"/>
          <a:ext cx="413030" cy="4653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476250</xdr:colOff>
      <xdr:row>28</xdr:row>
      <xdr:rowOff>161925</xdr:rowOff>
    </xdr:from>
    <xdr:to>
      <xdr:col>16</xdr:col>
      <xdr:colOff>999751</xdr:colOff>
      <xdr:row>32</xdr:row>
      <xdr:rowOff>69102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9C7FB654-2FD5-42AE-98BC-56CBF3CF48F0}"/>
            </a:ext>
          </a:extLst>
        </xdr:cNvPr>
        <xdr:cNvSpPr/>
      </xdr:nvSpPr>
      <xdr:spPr>
        <a:xfrm>
          <a:off x="11868150" y="4781550"/>
          <a:ext cx="523501" cy="63107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121372</xdr:colOff>
      <xdr:row>14</xdr:row>
      <xdr:rowOff>114034</xdr:rowOff>
    </xdr:from>
    <xdr:to>
      <xdr:col>6</xdr:col>
      <xdr:colOff>450105</xdr:colOff>
      <xdr:row>19</xdr:row>
      <xdr:rowOff>110859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E1B49100-9499-2BA1-3D12-2CA46591CDF1}"/>
            </a:ext>
          </a:extLst>
        </xdr:cNvPr>
        <xdr:cNvSpPr/>
      </xdr:nvSpPr>
      <xdr:spPr>
        <a:xfrm>
          <a:off x="4602263" y="2433164"/>
          <a:ext cx="328733" cy="825086"/>
        </a:xfrm>
        <a:prstGeom prst="rightBrace">
          <a:avLst/>
        </a:prstGeom>
        <a:solidFill>
          <a:sysClr val="window" lastClr="FFFFFF"/>
        </a:solidFill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6</xdr:col>
      <xdr:colOff>40468</xdr:colOff>
      <xdr:row>25</xdr:row>
      <xdr:rowOff>10502</xdr:rowOff>
    </xdr:from>
    <xdr:to>
      <xdr:col>6</xdr:col>
      <xdr:colOff>527220</xdr:colOff>
      <xdr:row>26</xdr:row>
      <xdr:rowOff>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E7DC620A-9534-E77F-FFC7-6C67587102F1}"/>
            </a:ext>
          </a:extLst>
        </xdr:cNvPr>
        <xdr:cNvSpPr/>
      </xdr:nvSpPr>
      <xdr:spPr>
        <a:xfrm>
          <a:off x="4521359" y="4035850"/>
          <a:ext cx="486752" cy="13030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700848</xdr:colOff>
      <xdr:row>2</xdr:row>
      <xdr:rowOff>72310</xdr:rowOff>
    </xdr:from>
    <xdr:to>
      <xdr:col>14</xdr:col>
      <xdr:colOff>1050516</xdr:colOff>
      <xdr:row>5</xdr:row>
      <xdr:rowOff>8283</xdr:rowOff>
    </xdr:to>
    <xdr:pic>
      <xdr:nvPicPr>
        <xdr:cNvPr id="5" name="Graphic 4" descr="Warning with solid fill">
          <a:extLst>
            <a:ext uri="{FF2B5EF4-FFF2-40B4-BE49-F238E27FC236}">
              <a16:creationId xmlns:a16="http://schemas.microsoft.com/office/drawing/2014/main" id="{5257860F-E13C-E3B4-6462-776BE3CFE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04283" y="403614"/>
          <a:ext cx="349668" cy="43610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963C702-C7EB-4E76-8C12-698C6A95AE38}" autoFormatId="16" applyNumberFormats="0" applyBorderFormats="0" applyFontFormats="0" applyPatternFormats="0" applyAlignmentFormats="0" applyWidthHeightFormats="0">
  <queryTableRefresh nextId="12">
    <queryTableFields count="7">
      <queryTableField id="1" name="Fiscal year is June-May. All values USD Millions." tableColumnId="1"/>
      <queryTableField id="2" name="2023" tableColumnId="2"/>
      <queryTableField id="3" name="2022" tableColumnId="3"/>
      <queryTableField id="4" name="2021" tableColumnId="4"/>
      <queryTableField id="5" name="2020" tableColumnId="5"/>
      <queryTableField id="6" name="2019" tableColumnId="6"/>
      <queryTableField id="11" name="5-year trend" tableColumnId="11"/>
    </queryTableFields>
    <queryTableDeletedFields count="3">
      <deletedField name="5-year trend"/>
      <deletedField name="5-year trend"/>
      <deletedField name="5-year trend"/>
    </queryTableDeleted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A485E6-68AA-4A94-9174-D47535B29CD1}" name="Table2" displayName="Table2" ref="D34:L47" totalsRowShown="0" dataDxfId="23">
  <autoFilter ref="D34:L47" xr:uid="{95A485E6-68AA-4A94-9174-D47535B29CD1}"/>
  <tableColumns count="9">
    <tableColumn id="1" xr3:uid="{F1A2C19B-CCFE-4C27-B695-92FCE19303F7}" name="Period" dataDxfId="22"/>
    <tableColumn id="2" xr3:uid="{1F218341-9BDC-4223-86D2-7BEAAE4345A5}" name="Sales Price" dataDxfId="21" dataCellStyle="Comma"/>
    <tableColumn id="3" xr3:uid="{08B05996-5E82-4869-83E7-BC397DBD7F29}" name="Sales Volume" dataDxfId="20" dataCellStyle="Comma"/>
    <tableColumn id="4" xr3:uid="{19D6D7A9-40E0-4AA8-9107-B3EAFC9965E7}" name="Primary Revenue" dataDxfId="19" dataCellStyle="Comma">
      <calculatedColumnFormula>E35*F35</calculatedColumnFormula>
    </tableColumn>
    <tableColumn id="5" xr3:uid="{C05E9141-76DA-435A-A35E-262CE57937EA}" name="Other Revenue" dataDxfId="18" dataCellStyle="Comma"/>
    <tableColumn id="6" xr3:uid="{DA367964-DEFC-428A-908F-122DFFF95343}" name="Total Revenue" dataDxfId="17" dataCellStyle="Comma">
      <calculatedColumnFormula>SUM(G35:H35)</calculatedColumnFormula>
    </tableColumn>
    <tableColumn id="8" xr3:uid="{2215E5AF-B823-453F-AE78-C634F60FDAF9}" name="MTD Flag" dataDxfId="16">
      <calculatedColumnFormula>IF($D$31=D35,"MTD","-")</calculatedColumnFormula>
    </tableColumn>
    <tableColumn id="9" xr3:uid="{C2A3E1B5-2A37-4BF6-A1E6-9B1A788C82FA}" name="Column2" dataDxfId="15"/>
    <tableColumn id="10" xr3:uid="{B53EE689-8F1C-451E-B7B9-782617B5D3BA}" name="YTD Flag" dataDxfId="14">
      <calculatedColumnFormula>IF($D$31&lt;D35," - ","YTD")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6FFE7F-159E-4E23-A888-FBCAFD11F1E5}" name="Table030__Page_36" displayName="Table030__Page_36" ref="A1:D29" totalsRowShown="0">
  <autoFilter ref="A1:D29" xr:uid="{896FFE7F-159E-4E23-A888-FBCAFD11F1E5}"/>
  <tableColumns count="4">
    <tableColumn id="1" xr3:uid="{04850A00-61AF-469F-B4AD-AE721080A18D}" name="(Dollars in millions)" dataDxfId="13"/>
    <tableColumn id="2" xr3:uid="{5FB3D141-7C8F-4849-984B-037ED9DA38D1}" name="2023" dataDxfId="12"/>
    <tableColumn id="3" xr3:uid="{044A7571-D34C-4785-B48E-FB843972497C}" name="2022" dataDxfId="11"/>
    <tableColumn id="9" xr3:uid="{1C2F65B7-994A-408E-8B34-1B1520A09CE4}" name="2021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DB2D6D-A7D8-4326-8349-7A297B26DDBE}" name="RevenuebyYear" displayName="RevenuebyYear" ref="F2:G7" totalsRowShown="0" headerRowDxfId="9">
  <autoFilter ref="F2:G7" xr:uid="{B1DB2D6D-A7D8-4326-8349-7A297B26DDBE}"/>
  <tableColumns count="2">
    <tableColumn id="1" xr3:uid="{57F6AAD9-16F4-4676-B17C-2ABC451C4FB0}" name="Year" dataDxfId="8"/>
    <tableColumn id="2" xr3:uid="{26EA1497-46DA-4616-95B3-AD2E4F620652}" name="Revenue" dataDxfId="7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0F8CEF-7D27-4910-AFB7-6F4CBEE77EFC}" name="RevenuebyRegion" displayName="RevenuebyRegion" ref="F10:H35" totalsRowShown="0">
  <autoFilter ref="F10:H35" xr:uid="{4A0F8CEF-7D27-4910-AFB7-6F4CBEE77EFC}"/>
  <tableColumns count="3">
    <tableColumn id="1" xr3:uid="{AC684173-D682-44D1-BAFC-5C9107B90620}" name="Region"/>
    <tableColumn id="2" xr3:uid="{D65C7B8D-9704-46EC-9F27-BB43FA7FA087}" name="Revenue"/>
    <tableColumn id="3" xr3:uid="{3E037A5D-4E14-433E-9D04-F8C2EBBF3C18}" name="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0CAF80-2D5E-4821-B5BC-006B5B2D12BA}" name="RevenuebyProduct" displayName="RevenuebyProduct" ref="J3:L23" totalsRowShown="0">
  <autoFilter ref="J3:L23" xr:uid="{330CAF80-2D5E-4821-B5BC-006B5B2D12BA}"/>
  <tableColumns count="3">
    <tableColumn id="1" xr3:uid="{BBFF5D60-8BEA-4937-B75B-CD6F61FE70F6}" name="Product"/>
    <tableColumn id="2" xr3:uid="{75CFFF04-14EA-4C61-9FAD-E51D98005901}" name="Revenue"/>
    <tableColumn id="3" xr3:uid="{9CECF945-565F-4AE9-89E5-F1CA9CDB5A3C}" name="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8C566-6B0D-4E11-8BAB-B0D21766D6C4}" name="Table_0" displayName="Table_0" ref="A1:G60" tableType="queryTable" totalsRowShown="0">
  <autoFilter ref="A1:G60" xr:uid="{74E8C566-6B0D-4E11-8BAB-B0D21766D6C4}"/>
  <tableColumns count="7">
    <tableColumn id="1" xr3:uid="{CE62201C-F112-4224-9BC3-1A7C001D582A}" uniqueName="1" name="Fiscal year is June-May. All values USD Millions." queryTableFieldId="1" dataDxfId="6"/>
    <tableColumn id="2" xr3:uid="{6FBED34A-7988-4864-AAB3-459255C7B99C}" uniqueName="2" name="2023" queryTableFieldId="2" dataDxfId="5"/>
    <tableColumn id="3" xr3:uid="{734ED1FD-09A5-48DB-BF50-62F0F21098E9}" uniqueName="3" name="2022" queryTableFieldId="3" dataDxfId="4"/>
    <tableColumn id="4" xr3:uid="{DC47EE9F-86F5-4EF7-8BE3-AEE421D7C441}" uniqueName="4" name="2021" queryTableFieldId="4" dataDxfId="3"/>
    <tableColumn id="5" xr3:uid="{88CC3A67-08C3-4ECB-A320-20757710DD02}" uniqueName="5" name="2020" queryTableFieldId="5" dataDxfId="2"/>
    <tableColumn id="6" xr3:uid="{120925D0-56A4-4840-A8F1-C2952E14FCAE}" uniqueName="6" name="2019" queryTableFieldId="6" dataDxfId="1"/>
    <tableColumn id="11" xr3:uid="{9F778095-41E3-4FE6-A8DB-844755E14FCE}" uniqueName="11" name="5-year trend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  <wetp:taskpane dockstate="right" visibility="0" width="525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8C53C47-2C47-4F17-A742-73FF366DE860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7BF75192-25FD-43FF-B50B-9B378B629252}">
  <we:reference id="wa200005271" version="2.4.1.0" store="en-US" storeType="OMEX"/>
  <we:alternateReferences>
    <we:reference id="wa200005271" version="2.4.1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55EE-6D68-4386-9132-FCFF06DB9735}">
  <sheetPr>
    <tabColor theme="7" tint="0.39997558519241921"/>
  </sheetPr>
  <dimension ref="A3:T187"/>
  <sheetViews>
    <sheetView showGridLines="0" topLeftCell="A12" zoomScaleNormal="100" workbookViewId="0">
      <selection activeCell="E60" sqref="E60"/>
    </sheetView>
  </sheetViews>
  <sheetFormatPr defaultColWidth="9.26953125" defaultRowHeight="12.5"/>
  <cols>
    <col min="1" max="1" width="11.7265625" customWidth="1"/>
    <col min="2" max="2" width="1.81640625" customWidth="1"/>
    <col min="3" max="3" width="2.26953125" customWidth="1"/>
    <col min="4" max="4" width="14.08984375" customWidth="1"/>
    <col min="5" max="5" width="7.453125" customWidth="1"/>
    <col min="6" max="6" width="6.08984375" customWidth="1"/>
    <col min="7" max="7" width="21.6328125" bestFit="1" customWidth="1"/>
    <col min="8" max="8" width="12.7265625" customWidth="1"/>
    <col min="9" max="9" width="15.1796875" customWidth="1"/>
    <col min="10" max="10" width="12.36328125" customWidth="1"/>
    <col min="11" max="11" width="3.7265625" customWidth="1"/>
    <col min="12" max="12" width="15.453125" customWidth="1"/>
    <col min="13" max="13" width="2.453125" customWidth="1"/>
    <col min="14" max="14" width="13.54296875" customWidth="1"/>
    <col min="15" max="15" width="15.7265625" customWidth="1"/>
    <col min="16" max="16" width="2.54296875" customWidth="1"/>
    <col min="17" max="17" width="21.6328125" customWidth="1"/>
    <col min="18" max="18" width="17.54296875" customWidth="1"/>
    <col min="19" max="19" width="12.7265625" bestFit="1" customWidth="1"/>
    <col min="20" max="20" width="1.7265625" customWidth="1"/>
    <col min="21" max="21" width="13.81640625" bestFit="1" customWidth="1"/>
  </cols>
  <sheetData>
    <row r="3" spans="1:19" ht="13">
      <c r="N3" s="42" t="s">
        <v>29</v>
      </c>
      <c r="O3" s="43"/>
      <c r="P3" s="43"/>
      <c r="Q3" s="43"/>
    </row>
    <row r="4" spans="1:19">
      <c r="A4" t="s">
        <v>0</v>
      </c>
    </row>
    <row r="5" spans="1:19" ht="13">
      <c r="A5" s="2" t="s">
        <v>22</v>
      </c>
      <c r="C5" s="38" t="s">
        <v>23</v>
      </c>
      <c r="D5" s="38"/>
      <c r="E5" s="39"/>
    </row>
    <row r="7" spans="1:19" ht="15" customHeight="1">
      <c r="B7" s="3" t="s">
        <v>19</v>
      </c>
      <c r="C7" s="3"/>
      <c r="D7" s="3"/>
      <c r="E7" s="3"/>
      <c r="F7" s="3"/>
      <c r="G7" s="3"/>
      <c r="N7" s="36" t="s">
        <v>21</v>
      </c>
      <c r="P7" s="44">
        <v>4</v>
      </c>
      <c r="Q7" s="44"/>
    </row>
    <row r="8" spans="1:19" ht="19.5" customHeight="1" thickBot="1">
      <c r="B8" s="5" t="s">
        <v>20</v>
      </c>
      <c r="C8" s="4"/>
      <c r="D8" s="4"/>
      <c r="E8" s="4"/>
      <c r="F8" s="4"/>
      <c r="G8" s="4"/>
      <c r="H8" s="5"/>
      <c r="I8" s="5"/>
      <c r="J8" s="5"/>
      <c r="K8" s="5"/>
      <c r="L8" s="5"/>
    </row>
    <row r="9" spans="1:19" ht="6" customHeight="1">
      <c r="B9" s="6"/>
    </row>
    <row r="10" spans="1:19" ht="13">
      <c r="F10" s="7"/>
      <c r="G10" s="21"/>
      <c r="H10" s="8" t="s">
        <v>1</v>
      </c>
      <c r="I10" s="9"/>
      <c r="J10" s="8"/>
      <c r="K10" s="9"/>
      <c r="L10" s="9"/>
      <c r="M10" s="25"/>
    </row>
    <row r="11" spans="1:19" ht="13">
      <c r="F11" s="10"/>
      <c r="G11" s="11" t="s">
        <v>9</v>
      </c>
      <c r="H11" s="12" t="s">
        <v>10</v>
      </c>
      <c r="I11" s="12" t="s">
        <v>11</v>
      </c>
      <c r="J11" s="12" t="s">
        <v>12</v>
      </c>
      <c r="K11" s="12" t="s">
        <v>13</v>
      </c>
      <c r="L11" s="12" t="s">
        <v>14</v>
      </c>
      <c r="M11" s="12"/>
      <c r="N11" s="34" t="s">
        <v>15</v>
      </c>
      <c r="P11" s="35" t="s">
        <v>16</v>
      </c>
      <c r="S11" s="23"/>
    </row>
    <row r="12" spans="1:19" ht="13">
      <c r="B12" s="10" t="s">
        <v>2</v>
      </c>
      <c r="F12" s="10"/>
      <c r="G12" s="11"/>
      <c r="H12" s="11"/>
      <c r="I12" s="11"/>
      <c r="J12" s="11"/>
      <c r="K12" s="11"/>
      <c r="L12" s="11"/>
      <c r="M12" s="11"/>
      <c r="N12" s="28"/>
      <c r="P12" s="31"/>
    </row>
    <row r="13" spans="1:19" ht="13">
      <c r="B13" t="s">
        <v>3</v>
      </c>
      <c r="E13" t="s">
        <v>4</v>
      </c>
      <c r="F13" s="10"/>
      <c r="G13" s="16">
        <v>66000</v>
      </c>
      <c r="H13" s="22">
        <v>62000</v>
      </c>
      <c r="I13" s="22">
        <v>61000</v>
      </c>
      <c r="J13" s="22">
        <v>62000</v>
      </c>
      <c r="K13" s="22">
        <v>65000</v>
      </c>
      <c r="L13" s="22">
        <v>61000</v>
      </c>
      <c r="M13" s="22"/>
      <c r="N13" s="29">
        <f ca="1">SUM(OFFSET(G13,0,$P$7-1):OFFSET(G13,0,$P$7-1))</f>
        <v>62000</v>
      </c>
      <c r="P13" s="32">
        <f ca="1">SUM(G13:OFFSET(G13,0,$P$7-1))</f>
        <v>251000</v>
      </c>
    </row>
    <row r="14" spans="1:19" ht="13.15" customHeight="1">
      <c r="B14" s="1"/>
      <c r="C14" s="1"/>
      <c r="D14" s="1"/>
      <c r="E14" s="1"/>
      <c r="F14" s="1"/>
      <c r="G14" s="45"/>
      <c r="H14" s="46"/>
      <c r="I14" s="46"/>
      <c r="J14" s="46"/>
      <c r="K14" s="46"/>
      <c r="L14" s="46"/>
      <c r="M14" s="14"/>
      <c r="N14" s="52"/>
      <c r="P14" s="53"/>
    </row>
    <row r="15" spans="1:19" ht="13.15" customHeight="1">
      <c r="B15" t="s">
        <v>5</v>
      </c>
      <c r="E15" t="s">
        <v>6</v>
      </c>
      <c r="F15" s="10"/>
      <c r="G15" s="16">
        <v>230.74796171570364</v>
      </c>
      <c r="H15" s="15">
        <v>236.5166607585962</v>
      </c>
      <c r="I15" s="15">
        <v>242.42957727756109</v>
      </c>
      <c r="J15" s="15">
        <v>248.49031670950009</v>
      </c>
      <c r="K15" s="15">
        <v>254.70257462723757</v>
      </c>
      <c r="L15" s="15">
        <v>261.07013899291849</v>
      </c>
      <c r="M15" s="15"/>
      <c r="N15" s="30">
        <f ca="1">SUM(OFFSET(G15,0,$P$7-1):OFFSET(G15,0,$P$7-1))</f>
        <v>248.49031670950009</v>
      </c>
      <c r="P15" s="33">
        <f ca="1">SUM(G15:OFFSET(G15,0,$P$7-1))</f>
        <v>958.184516461361</v>
      </c>
    </row>
    <row r="16" spans="1:19" ht="13.15" customHeight="1">
      <c r="B16" s="1"/>
      <c r="C16" s="1"/>
      <c r="D16" s="1"/>
      <c r="F16" s="1"/>
      <c r="G16" s="47"/>
      <c r="H16" s="48"/>
      <c r="I16" s="48"/>
      <c r="J16" s="48"/>
      <c r="K16" s="48"/>
      <c r="L16" s="48"/>
      <c r="N16" s="54"/>
      <c r="P16" s="55"/>
    </row>
    <row r="17" spans="1:20" ht="14" customHeight="1">
      <c r="B17" s="2" t="s">
        <v>18</v>
      </c>
      <c r="C17" s="2"/>
      <c r="E17" s="2" t="s">
        <v>7</v>
      </c>
      <c r="F17" s="10"/>
      <c r="G17" s="49">
        <f t="shared" ref="G17:L17" si="0">G13*G15/1000</f>
        <v>15229.365473236439</v>
      </c>
      <c r="H17" s="49">
        <f t="shared" si="0"/>
        <v>14664.032967032965</v>
      </c>
      <c r="I17" s="49">
        <f t="shared" si="0"/>
        <v>14788.204213931227</v>
      </c>
      <c r="J17" s="49">
        <f t="shared" si="0"/>
        <v>15406.399635989006</v>
      </c>
      <c r="K17" s="49">
        <f t="shared" si="0"/>
        <v>16555.667350770444</v>
      </c>
      <c r="L17" s="49">
        <f t="shared" si="0"/>
        <v>15925.278478568027</v>
      </c>
      <c r="M17" s="17"/>
      <c r="N17" s="56">
        <f ca="1">SUM(OFFSET(G17,0,$P$7-1):OFFSET(G17,0,$P$7-1))</f>
        <v>15406.399635989006</v>
      </c>
      <c r="P17" s="57">
        <f ca="1">SUM(G17:OFFSET(G17,0,$P$7-1))</f>
        <v>60088.002290189637</v>
      </c>
    </row>
    <row r="18" spans="1:20" ht="13.15" customHeight="1">
      <c r="B18" s="2"/>
      <c r="C18" s="2"/>
      <c r="E18" s="2"/>
      <c r="F18" s="10"/>
      <c r="G18" s="13"/>
      <c r="H18" s="15"/>
      <c r="I18" s="15"/>
      <c r="J18" s="15"/>
      <c r="K18" s="15"/>
      <c r="L18" s="15"/>
      <c r="M18" s="18"/>
      <c r="N18" s="30"/>
      <c r="P18" s="33"/>
    </row>
    <row r="19" spans="1:20" ht="13.15" customHeight="1">
      <c r="B19" t="s">
        <v>17</v>
      </c>
      <c r="E19" s="2" t="s">
        <v>7</v>
      </c>
      <c r="F19" s="10"/>
      <c r="G19" s="50">
        <v>574.5</v>
      </c>
      <c r="H19" s="51">
        <f>G19*(1+H20)</f>
        <v>574.5</v>
      </c>
      <c r="I19" s="51">
        <f t="shared" ref="I19:L19" si="1">H19*(1+I20)</f>
        <v>574.5</v>
      </c>
      <c r="J19" s="51">
        <f t="shared" si="1"/>
        <v>574.5</v>
      </c>
      <c r="K19" s="51">
        <f t="shared" si="1"/>
        <v>574.5</v>
      </c>
      <c r="L19" s="51">
        <f t="shared" si="1"/>
        <v>574.5</v>
      </c>
      <c r="M19" s="26"/>
      <c r="N19" s="58">
        <f ca="1">SUM(OFFSET(G19,0,$P$7-1):OFFSET(G19,0,$P$7-1))</f>
        <v>574.5</v>
      </c>
      <c r="P19" s="59">
        <f ca="1">SUM(G19:OFFSET(G19,0,$P$7-1))</f>
        <v>2298</v>
      </c>
    </row>
    <row r="20" spans="1:20" ht="6" customHeight="1">
      <c r="G20" s="24"/>
      <c r="H20" s="24"/>
      <c r="I20" s="24"/>
      <c r="J20" s="24"/>
      <c r="K20" s="24"/>
      <c r="L20" s="24"/>
      <c r="N20" s="60"/>
      <c r="P20" s="61"/>
    </row>
    <row r="21" spans="1:20" ht="13">
      <c r="B21" s="2" t="s">
        <v>8</v>
      </c>
      <c r="C21" s="2"/>
      <c r="E21" s="2" t="s">
        <v>7</v>
      </c>
      <c r="F21" s="10"/>
      <c r="G21" s="49">
        <f t="shared" ref="G21:L21" si="2">G17+G19</f>
        <v>15803.865473236439</v>
      </c>
      <c r="H21" s="49">
        <f t="shared" si="2"/>
        <v>15238.532967032965</v>
      </c>
      <c r="I21" s="49">
        <f t="shared" si="2"/>
        <v>15362.704213931227</v>
      </c>
      <c r="J21" s="49">
        <f t="shared" si="2"/>
        <v>15980.899635989006</v>
      </c>
      <c r="K21" s="49">
        <f t="shared" si="2"/>
        <v>17130.167350770444</v>
      </c>
      <c r="L21" s="49">
        <f t="shared" si="2"/>
        <v>16499.778478568027</v>
      </c>
      <c r="M21" s="17"/>
      <c r="N21" s="62">
        <f ca="1">SUM(OFFSET(G21,0,$P$7-1):OFFSET(G21,0,$P$7-1))</f>
        <v>15980.899635989006</v>
      </c>
      <c r="P21" s="63">
        <f ca="1">SUM(G21:OFFSET(G21,0,$P$7-1))</f>
        <v>62386.002290189637</v>
      </c>
    </row>
    <row r="22" spans="1:20" ht="13.15" customHeight="1">
      <c r="B22" s="1"/>
      <c r="C22" s="1"/>
      <c r="D22" s="1"/>
      <c r="E22" s="1"/>
      <c r="F22" s="1"/>
      <c r="G22" s="1"/>
    </row>
    <row r="23" spans="1:20" ht="17" customHeight="1">
      <c r="B23" s="1"/>
      <c r="C23" s="1"/>
      <c r="D23" s="1"/>
      <c r="E23" s="1"/>
      <c r="F23" s="1"/>
      <c r="G23" s="1"/>
    </row>
    <row r="24" spans="1:20">
      <c r="T24" s="40" t="s">
        <v>9</v>
      </c>
    </row>
    <row r="25" spans="1:20" ht="13">
      <c r="A25" s="2" t="s">
        <v>25</v>
      </c>
      <c r="C25" s="38" t="s">
        <v>24</v>
      </c>
      <c r="D25" s="38"/>
      <c r="E25" s="39"/>
      <c r="T25" s="40" t="s">
        <v>10</v>
      </c>
    </row>
    <row r="26" spans="1:20" ht="19.5" customHeight="1">
      <c r="T26" s="40" t="s">
        <v>11</v>
      </c>
    </row>
    <row r="27" spans="1:20" ht="6" customHeight="1">
      <c r="T27" s="40" t="s">
        <v>12</v>
      </c>
    </row>
    <row r="28" spans="1:20" ht="18">
      <c r="B28" s="3" t="str">
        <f>"Revenue Report -"&amp;" "&amp;$D$31</f>
        <v>Revenue Report - Period 5</v>
      </c>
      <c r="C28" s="3"/>
      <c r="D28" s="3"/>
      <c r="E28" s="3"/>
      <c r="F28" s="3"/>
      <c r="G28" s="3"/>
      <c r="T28" s="40" t="s">
        <v>26</v>
      </c>
    </row>
    <row r="29" spans="1:20" ht="18.5" thickBot="1">
      <c r="C29" s="4"/>
      <c r="D29" s="4"/>
      <c r="E29" s="4"/>
      <c r="F29" s="4"/>
      <c r="G29" s="4"/>
      <c r="H29" s="5"/>
      <c r="I29" s="5"/>
      <c r="J29" s="5"/>
      <c r="K29" s="5"/>
      <c r="L29" s="5" t="s">
        <v>20</v>
      </c>
      <c r="T29" s="40" t="s">
        <v>14</v>
      </c>
    </row>
    <row r="30" spans="1:20" ht="13">
      <c r="C30" s="72"/>
      <c r="D30" s="41" t="s">
        <v>34</v>
      </c>
      <c r="E30" s="40"/>
      <c r="T30" s="40" t="s">
        <v>27</v>
      </c>
    </row>
    <row r="31" spans="1:20">
      <c r="D31" s="37" t="s">
        <v>26</v>
      </c>
    </row>
    <row r="32" spans="1:20" ht="13.15" customHeight="1"/>
    <row r="33" spans="4:17" ht="13.15" customHeight="1"/>
    <row r="34" spans="4:17" ht="13.15" customHeight="1">
      <c r="D34" s="64" t="s">
        <v>28</v>
      </c>
      <c r="E34" s="64" t="s">
        <v>3</v>
      </c>
      <c r="F34" s="64" t="s">
        <v>5</v>
      </c>
      <c r="G34" s="147" t="s">
        <v>18</v>
      </c>
      <c r="H34" s="65" t="s">
        <v>17</v>
      </c>
      <c r="I34" s="64" t="s">
        <v>8</v>
      </c>
      <c r="J34" s="10" t="s">
        <v>31</v>
      </c>
      <c r="K34" t="s">
        <v>32</v>
      </c>
      <c r="L34" s="10" t="s">
        <v>30</v>
      </c>
      <c r="M34" s="10"/>
      <c r="N34" s="19"/>
      <c r="O34" s="34" t="s">
        <v>15</v>
      </c>
      <c r="P34" s="20"/>
      <c r="Q34" s="35" t="s">
        <v>16</v>
      </c>
    </row>
    <row r="35" spans="4:17" ht="13.15" customHeight="1">
      <c r="D35" t="s">
        <v>11</v>
      </c>
      <c r="E35" s="150">
        <v>66000</v>
      </c>
      <c r="F35" s="150">
        <v>230.74796171570364</v>
      </c>
      <c r="G35" s="148">
        <f>E35*F35</f>
        <v>15229365.47323644</v>
      </c>
      <c r="H35" s="151">
        <v>10655</v>
      </c>
      <c r="I35" s="152">
        <f>SUM(G35:H35)</f>
        <v>15240020.47323644</v>
      </c>
      <c r="J35" t="str">
        <f t="shared" ref="J35:J47" si="3">IF($D$31=D35,"MTD","-")</f>
        <v>-</v>
      </c>
      <c r="L35" t="str">
        <f t="shared" ref="L35:L47" si="4">IF($D$31&lt;D35," - ","YTD")</f>
        <v>YTD</v>
      </c>
      <c r="N35" s="73" t="s">
        <v>18</v>
      </c>
      <c r="O35" s="68">
        <f>SUMIFS(Table2[Primary Revenue],Table2[MTD Flag],O$34)</f>
        <v>62453871.564701669</v>
      </c>
      <c r="P35" s="68"/>
      <c r="Q35" s="27">
        <f>SUMIFS(Table2[Primary Revenue],Table2[YTD Flag],Q$34)</f>
        <v>220298669.6409601</v>
      </c>
    </row>
    <row r="36" spans="4:17" ht="13.15" customHeight="1">
      <c r="D36" t="s">
        <v>12</v>
      </c>
      <c r="E36" s="150">
        <v>62000</v>
      </c>
      <c r="F36" s="151">
        <v>236.5166607585962</v>
      </c>
      <c r="G36" s="148">
        <f t="shared" ref="G36:G47" si="5">E36*F36</f>
        <v>14664032.967032965</v>
      </c>
      <c r="H36" s="151">
        <v>10345</v>
      </c>
      <c r="I36" s="152">
        <f t="shared" ref="I36:I46" si="6">SUM(G36:H36)</f>
        <v>14674377.967032965</v>
      </c>
      <c r="J36" t="str">
        <f t="shared" si="3"/>
        <v>-</v>
      </c>
      <c r="L36" t="str">
        <f t="shared" si="4"/>
        <v>YTD</v>
      </c>
      <c r="N36" s="66" t="s">
        <v>17</v>
      </c>
      <c r="O36" s="68">
        <f>SUMIFS(Table2[Other Revenue],Table2[MTD Flag],O$34)</f>
        <v>41759</v>
      </c>
      <c r="P36" s="68"/>
      <c r="Q36" s="27">
        <f>SUMIFS(Table2[Other Revenue],Table2[YTD Flag],Q$34)</f>
        <v>137934</v>
      </c>
    </row>
    <row r="37" spans="4:17" ht="13.15" customHeight="1" thickBot="1">
      <c r="D37" t="s">
        <v>26</v>
      </c>
      <c r="E37" s="150">
        <v>61000</v>
      </c>
      <c r="F37" s="151">
        <v>242.42957727756109</v>
      </c>
      <c r="G37" s="148">
        <f t="shared" si="5"/>
        <v>14788204.213931227</v>
      </c>
      <c r="H37" s="151">
        <v>14998</v>
      </c>
      <c r="I37" s="152">
        <f t="shared" si="6"/>
        <v>14803202.213931227</v>
      </c>
      <c r="J37" t="str">
        <f t="shared" si="3"/>
        <v>MTD</v>
      </c>
      <c r="L37" t="str">
        <f t="shared" si="4"/>
        <v>YTD</v>
      </c>
      <c r="N37" s="67" t="s">
        <v>8</v>
      </c>
      <c r="O37" s="69">
        <f>SUMIFS(Table2[Total Revenue],Table2[MTD Flag],O$34)</f>
        <v>62495630.564701669</v>
      </c>
      <c r="P37" s="69"/>
      <c r="Q37" s="70">
        <f>SUMIFS(Table2[Total Revenue],Table2[YTD Flag],Q$34)</f>
        <v>220436603.6409601</v>
      </c>
    </row>
    <row r="38" spans="4:17" ht="13.15" customHeight="1" thickTop="1">
      <c r="D38" t="s">
        <v>9</v>
      </c>
      <c r="E38" s="150">
        <v>62000</v>
      </c>
      <c r="F38" s="151">
        <v>248.49031670950009</v>
      </c>
      <c r="G38" s="148">
        <f t="shared" si="5"/>
        <v>15406399.635989007</v>
      </c>
      <c r="H38" s="151">
        <v>19700</v>
      </c>
      <c r="I38" s="152">
        <f t="shared" si="6"/>
        <v>15426099.635989007</v>
      </c>
      <c r="J38" t="str">
        <f t="shared" si="3"/>
        <v>-</v>
      </c>
      <c r="L38" t="str">
        <f t="shared" si="4"/>
        <v>YTD</v>
      </c>
    </row>
    <row r="39" spans="4:17" ht="13.15" customHeight="1">
      <c r="D39" t="s">
        <v>26</v>
      </c>
      <c r="E39" s="150">
        <v>65000</v>
      </c>
      <c r="F39" s="151">
        <v>254.70257462723757</v>
      </c>
      <c r="G39" s="148">
        <f t="shared" si="5"/>
        <v>16555667.350770442</v>
      </c>
      <c r="H39" s="151">
        <v>9389</v>
      </c>
      <c r="I39" s="152">
        <f t="shared" si="6"/>
        <v>16565056.350770442</v>
      </c>
      <c r="J39" t="str">
        <f t="shared" si="3"/>
        <v>MTD</v>
      </c>
      <c r="L39" t="str">
        <f t="shared" si="4"/>
        <v>YTD</v>
      </c>
      <c r="N39" s="71" t="s">
        <v>33</v>
      </c>
      <c r="O39" s="24">
        <f>O37-O35-O36</f>
        <v>0</v>
      </c>
      <c r="P39" s="24"/>
      <c r="Q39" s="24">
        <f t="shared" ref="Q39" si="7">Q37-Q35-Q36</f>
        <v>0</v>
      </c>
    </row>
    <row r="40" spans="4:17" ht="13">
      <c r="D40" t="s">
        <v>10</v>
      </c>
      <c r="E40" s="150">
        <v>61000</v>
      </c>
      <c r="F40" s="151">
        <v>105</v>
      </c>
      <c r="G40" s="148">
        <f t="shared" si="5"/>
        <v>6405000</v>
      </c>
      <c r="H40" s="151">
        <v>14333</v>
      </c>
      <c r="I40" s="152">
        <f t="shared" si="6"/>
        <v>6419333</v>
      </c>
      <c r="J40" t="str">
        <f t="shared" si="3"/>
        <v>-</v>
      </c>
      <c r="L40" t="str">
        <f t="shared" si="4"/>
        <v>YTD</v>
      </c>
    </row>
    <row r="41" spans="4:17" ht="13">
      <c r="D41" t="s">
        <v>14</v>
      </c>
      <c r="E41" s="150">
        <v>61000</v>
      </c>
      <c r="F41" s="151">
        <v>520</v>
      </c>
      <c r="G41" s="148">
        <f t="shared" si="5"/>
        <v>31720000</v>
      </c>
      <c r="H41" s="151">
        <v>7160</v>
      </c>
      <c r="I41" s="152">
        <f t="shared" si="6"/>
        <v>31727160</v>
      </c>
      <c r="J41" t="str">
        <f t="shared" si="3"/>
        <v>-</v>
      </c>
      <c r="L41" t="str">
        <f t="shared" si="4"/>
        <v xml:space="preserve"> - </v>
      </c>
    </row>
    <row r="42" spans="4:17" ht="13">
      <c r="D42" t="s">
        <v>14</v>
      </c>
      <c r="E42" s="150">
        <v>61000</v>
      </c>
      <c r="F42" s="151">
        <v>500</v>
      </c>
      <c r="G42" s="148">
        <f t="shared" si="5"/>
        <v>30500000</v>
      </c>
      <c r="H42" s="151">
        <v>16964</v>
      </c>
      <c r="I42" s="152">
        <f t="shared" si="6"/>
        <v>30516964</v>
      </c>
      <c r="J42" t="str">
        <f t="shared" si="3"/>
        <v>-</v>
      </c>
      <c r="L42" t="str">
        <f t="shared" si="4"/>
        <v xml:space="preserve"> - </v>
      </c>
    </row>
    <row r="43" spans="4:17" ht="13">
      <c r="D43" t="s">
        <v>26</v>
      </c>
      <c r="E43" s="150">
        <v>61000</v>
      </c>
      <c r="F43" s="151">
        <v>510</v>
      </c>
      <c r="G43" s="148">
        <f t="shared" si="5"/>
        <v>31110000</v>
      </c>
      <c r="H43" s="151">
        <v>17372</v>
      </c>
      <c r="I43" s="152">
        <f t="shared" si="6"/>
        <v>31127372</v>
      </c>
      <c r="J43" t="str">
        <f t="shared" si="3"/>
        <v>MTD</v>
      </c>
      <c r="L43" t="str">
        <f t="shared" si="4"/>
        <v>YTD</v>
      </c>
    </row>
    <row r="44" spans="4:17" ht="13">
      <c r="D44" t="s">
        <v>11</v>
      </c>
      <c r="E44" s="150">
        <v>61000</v>
      </c>
      <c r="F44" s="151">
        <v>450</v>
      </c>
      <c r="G44" s="148">
        <f t="shared" si="5"/>
        <v>27450000</v>
      </c>
      <c r="H44" s="151">
        <v>15476</v>
      </c>
      <c r="I44" s="152">
        <f t="shared" si="6"/>
        <v>27465476</v>
      </c>
      <c r="J44" t="str">
        <f t="shared" si="3"/>
        <v>-</v>
      </c>
      <c r="L44" t="str">
        <f t="shared" si="4"/>
        <v>YTD</v>
      </c>
    </row>
    <row r="45" spans="4:17" ht="13">
      <c r="D45" t="s">
        <v>11</v>
      </c>
      <c r="E45" s="150">
        <v>61000</v>
      </c>
      <c r="F45" s="151">
        <v>550</v>
      </c>
      <c r="G45" s="148">
        <f t="shared" si="5"/>
        <v>33550000</v>
      </c>
      <c r="H45" s="151">
        <v>13132</v>
      </c>
      <c r="I45" s="152">
        <f t="shared" si="6"/>
        <v>33563132</v>
      </c>
      <c r="J45" t="str">
        <f t="shared" si="3"/>
        <v>-</v>
      </c>
      <c r="L45" t="str">
        <f t="shared" si="4"/>
        <v>YTD</v>
      </c>
    </row>
    <row r="46" spans="4:17" ht="13">
      <c r="D46" t="s">
        <v>11</v>
      </c>
      <c r="E46" s="150">
        <v>61000</v>
      </c>
      <c r="F46" s="151">
        <v>420</v>
      </c>
      <c r="G46" s="148">
        <f t="shared" si="5"/>
        <v>25620000</v>
      </c>
      <c r="H46" s="151">
        <v>7134</v>
      </c>
      <c r="I46" s="152">
        <f t="shared" si="6"/>
        <v>25627134</v>
      </c>
      <c r="J46" t="str">
        <f t="shared" si="3"/>
        <v>-</v>
      </c>
      <c r="L46" t="str">
        <f t="shared" si="4"/>
        <v>YTD</v>
      </c>
    </row>
    <row r="47" spans="4:17" ht="13">
      <c r="D47" t="s">
        <v>9</v>
      </c>
      <c r="E47" s="150">
        <v>61000</v>
      </c>
      <c r="F47" s="151">
        <v>320</v>
      </c>
      <c r="G47" s="148">
        <f t="shared" si="5"/>
        <v>19520000</v>
      </c>
      <c r="H47" s="151">
        <v>5400</v>
      </c>
      <c r="I47" s="152">
        <f>SUM(G47:H47)</f>
        <v>19525400</v>
      </c>
      <c r="J47" t="str">
        <f t="shared" si="3"/>
        <v>-</v>
      </c>
      <c r="L47" t="str">
        <f t="shared" si="4"/>
        <v>YTD</v>
      </c>
    </row>
    <row r="48" spans="4:17">
      <c r="G48" s="149"/>
    </row>
    <row r="51" spans="4:5" ht="13.15" customHeight="1"/>
    <row r="52" spans="4:5" ht="13.15" customHeight="1"/>
    <row r="53" spans="4:5" ht="13.15" customHeight="1"/>
    <row r="54" spans="4:5" ht="13.15" customHeight="1"/>
    <row r="55" spans="4:5" ht="13.15" customHeight="1"/>
    <row r="56" spans="4:5" ht="13.15" customHeight="1">
      <c r="D56" s="74"/>
      <c r="E56" s="74"/>
    </row>
    <row r="57" spans="4:5" ht="13.15" customHeight="1">
      <c r="D57" s="74"/>
      <c r="E57" s="74"/>
    </row>
    <row r="58" spans="4:5" ht="13.15" customHeight="1">
      <c r="D58" s="74"/>
      <c r="E58" s="74"/>
    </row>
    <row r="59" spans="4:5" ht="13.15" customHeight="1">
      <c r="D59" s="74"/>
      <c r="E59" s="74"/>
    </row>
    <row r="60" spans="4:5" ht="13.15" customHeight="1">
      <c r="D60" s="74"/>
      <c r="E60" s="74"/>
    </row>
    <row r="61" spans="4:5" ht="13.15" customHeight="1">
      <c r="D61" s="75"/>
      <c r="E61" s="74"/>
    </row>
    <row r="65" ht="19.5" customHeight="1"/>
    <row r="66" ht="6" customHeight="1"/>
    <row r="70" ht="13.15" customHeight="1"/>
    <row r="74" ht="13.15" customHeight="1"/>
    <row r="76" ht="13.15" customHeight="1"/>
    <row r="86" ht="6" customHeight="1"/>
    <row r="87" ht="12.75" customHeight="1"/>
    <row r="90" ht="6" customHeight="1"/>
    <row r="94" ht="9" customHeight="1"/>
    <row r="98" ht="13.5" customHeight="1"/>
    <row r="99" ht="13.5" customHeight="1"/>
    <row r="105" ht="6" customHeight="1"/>
    <row r="145" ht="6" customHeight="1"/>
    <row r="146" ht="6" customHeight="1"/>
    <row r="155" ht="10.9" customHeight="1"/>
    <row r="161" ht="10.9" customHeight="1"/>
    <row r="170" ht="10.9" customHeight="1"/>
    <row r="176" ht="10.9" customHeight="1"/>
    <row r="178" ht="10.9" customHeight="1"/>
    <row r="186" ht="6" customHeight="1"/>
    <row r="187" ht="6" customHeight="1"/>
  </sheetData>
  <sheetProtection formatCells="0"/>
  <phoneticPr fontId="11" type="noConversion"/>
  <dataValidations count="1">
    <dataValidation type="list" allowBlank="1" showInputMessage="1" showErrorMessage="1" sqref="D31" xr:uid="{CD377495-09FB-4AAD-A22B-F0F1365200CE}">
      <formula1>$T$24:$T$30</formula1>
    </dataValidation>
  </dataValidations>
  <printOptions horizontalCentered="1"/>
  <pageMargins left="0.25" right="0.25" top="0.25" bottom="0.5" header="0.25" footer="0.25"/>
  <pageSetup scale="90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1D11-EE16-4FFA-941D-B899003006A2}">
  <dimension ref="B2:O30"/>
  <sheetViews>
    <sheetView showGridLines="0" zoomScale="115" zoomScaleNormal="115" workbookViewId="0">
      <selection activeCell="K30" sqref="K30"/>
    </sheetView>
  </sheetViews>
  <sheetFormatPr defaultRowHeight="12.5"/>
  <cols>
    <col min="1" max="1" width="6.08984375" customWidth="1"/>
    <col min="2" max="2" width="28.6328125" customWidth="1"/>
    <col min="3" max="3" width="5.81640625" customWidth="1"/>
    <col min="4" max="6" width="7.7265625" customWidth="1"/>
    <col min="8" max="8" width="2" customWidth="1"/>
    <col min="9" max="9" width="3" customWidth="1"/>
    <col min="10" max="10" width="3.26953125" customWidth="1"/>
    <col min="11" max="11" width="5.26953125" customWidth="1"/>
    <col min="12" max="12" width="4.7265625" customWidth="1"/>
    <col min="15" max="15" width="15.6328125" customWidth="1"/>
  </cols>
  <sheetData>
    <row r="2" spans="2:15" ht="13">
      <c r="B2" s="42" t="s">
        <v>41</v>
      </c>
      <c r="H2" s="88"/>
      <c r="I2" s="89"/>
      <c r="J2" s="90" t="s">
        <v>57</v>
      </c>
      <c r="K2" s="91"/>
      <c r="L2" s="91"/>
      <c r="M2" s="91"/>
      <c r="N2" s="91"/>
      <c r="O2" s="92"/>
    </row>
    <row r="3" spans="2:15" ht="13">
      <c r="B3" s="21"/>
      <c r="C3" s="77"/>
      <c r="D3" s="77"/>
      <c r="E3" s="77"/>
      <c r="F3" s="9" t="s">
        <v>20</v>
      </c>
      <c r="H3" s="88"/>
      <c r="I3" s="93">
        <v>1</v>
      </c>
      <c r="J3" s="94" t="s">
        <v>54</v>
      </c>
      <c r="K3" s="95"/>
      <c r="L3" s="95"/>
      <c r="M3" s="95"/>
      <c r="N3" s="95"/>
      <c r="O3" s="96"/>
    </row>
    <row r="4" spans="2:15" ht="13" thickBot="1">
      <c r="H4" s="88"/>
      <c r="I4" s="93">
        <v>2</v>
      </c>
      <c r="J4" s="94" t="s">
        <v>55</v>
      </c>
      <c r="K4" s="95"/>
      <c r="L4" s="95"/>
      <c r="M4" s="97"/>
      <c r="N4" s="97"/>
      <c r="O4" s="98"/>
    </row>
    <row r="5" spans="2:15" ht="13">
      <c r="B5" s="103"/>
      <c r="C5" s="104"/>
      <c r="D5" s="105" t="s">
        <v>9</v>
      </c>
      <c r="E5" s="106" t="s">
        <v>40</v>
      </c>
      <c r="F5" s="107" t="s">
        <v>11</v>
      </c>
      <c r="H5" s="88"/>
      <c r="I5" s="93">
        <v>3</v>
      </c>
      <c r="J5" s="94" t="s">
        <v>56</v>
      </c>
      <c r="K5" s="95"/>
      <c r="L5" s="97"/>
      <c r="M5" s="95"/>
      <c r="N5" s="97"/>
      <c r="O5" s="98"/>
    </row>
    <row r="6" spans="2:15" ht="13">
      <c r="B6" s="108" t="s">
        <v>42</v>
      </c>
      <c r="D6" s="109"/>
      <c r="E6" s="110"/>
      <c r="F6" s="111"/>
      <c r="H6" s="88"/>
      <c r="I6" s="99"/>
      <c r="J6" s="100"/>
      <c r="K6" s="100"/>
      <c r="L6" s="101"/>
      <c r="M6" s="100"/>
      <c r="N6" s="101"/>
      <c r="O6" s="102"/>
    </row>
    <row r="7" spans="2:15" ht="13">
      <c r="B7" s="112" t="s">
        <v>43</v>
      </c>
      <c r="D7" s="113">
        <f>C9</f>
        <v>5</v>
      </c>
      <c r="E7" s="113">
        <f t="shared" ref="E7:F7" si="0">D9</f>
        <v>0</v>
      </c>
      <c r="F7" s="114">
        <f t="shared" si="0"/>
        <v>0.7</v>
      </c>
      <c r="L7" s="74"/>
      <c r="N7" s="74"/>
      <c r="O7" s="78"/>
    </row>
    <row r="8" spans="2:15" ht="13">
      <c r="B8" s="112" t="s">
        <v>50</v>
      </c>
      <c r="C8" s="21"/>
      <c r="D8" s="80">
        <v>-5</v>
      </c>
      <c r="E8" s="80">
        <v>0.7</v>
      </c>
      <c r="F8" s="115">
        <v>-0.1</v>
      </c>
      <c r="L8" s="74"/>
      <c r="N8" s="74"/>
      <c r="O8" s="78"/>
    </row>
    <row r="9" spans="2:15" ht="13">
      <c r="B9" s="112" t="s">
        <v>44</v>
      </c>
      <c r="C9" s="116">
        <v>5</v>
      </c>
      <c r="D9" s="117">
        <f>SUM(D7:D8)</f>
        <v>0</v>
      </c>
      <c r="E9" s="117">
        <f t="shared" ref="E9:F9" si="1">SUM(E7:E8)</f>
        <v>0.7</v>
      </c>
      <c r="F9" s="118">
        <f t="shared" si="1"/>
        <v>0.6</v>
      </c>
      <c r="L9" s="74"/>
      <c r="N9" s="74"/>
      <c r="O9" s="78"/>
    </row>
    <row r="10" spans="2:15" ht="13">
      <c r="B10" s="112"/>
      <c r="D10" s="109"/>
      <c r="E10" s="110"/>
      <c r="F10" s="111"/>
      <c r="L10" s="74"/>
      <c r="N10" s="74"/>
      <c r="O10" s="78"/>
    </row>
    <row r="11" spans="2:15" ht="13">
      <c r="B11" s="112" t="s">
        <v>38</v>
      </c>
      <c r="D11" s="84">
        <v>6.5000000000000002E-2</v>
      </c>
      <c r="E11" s="84">
        <v>6.5000000000000002E-2</v>
      </c>
      <c r="F11" s="119">
        <v>6.5000000000000002E-2</v>
      </c>
      <c r="L11" s="74"/>
      <c r="M11" s="74"/>
      <c r="N11" s="74"/>
      <c r="O11" s="78"/>
    </row>
    <row r="12" spans="2:15" ht="13">
      <c r="B12" s="112"/>
      <c r="D12" s="120"/>
      <c r="E12" s="120"/>
      <c r="F12" s="121"/>
      <c r="L12" s="74"/>
      <c r="M12" s="74"/>
      <c r="N12" s="74"/>
      <c r="O12" s="78"/>
    </row>
    <row r="13" spans="2:15" ht="13">
      <c r="B13" s="122" t="s">
        <v>45</v>
      </c>
      <c r="D13" s="79">
        <f>D11*D7</f>
        <v>0.32500000000000001</v>
      </c>
      <c r="E13" s="79">
        <f t="shared" ref="E13:F13" si="2">E11*E7</f>
        <v>0</v>
      </c>
      <c r="F13" s="123">
        <f t="shared" si="2"/>
        <v>4.5499999999999999E-2</v>
      </c>
      <c r="L13" s="74"/>
      <c r="M13" s="74"/>
      <c r="N13" s="74"/>
      <c r="O13" s="78"/>
    </row>
    <row r="14" spans="2:15" ht="13">
      <c r="B14" s="124"/>
      <c r="D14" s="109"/>
      <c r="E14" s="110"/>
      <c r="F14" s="111"/>
      <c r="L14" s="74"/>
      <c r="M14" s="74"/>
      <c r="N14" s="74"/>
      <c r="O14" s="78"/>
    </row>
    <row r="15" spans="2:15" ht="13">
      <c r="B15" s="108" t="s">
        <v>46</v>
      </c>
      <c r="D15" s="109"/>
      <c r="E15" s="110"/>
      <c r="F15" s="111"/>
      <c r="L15" s="74"/>
      <c r="M15" s="74"/>
      <c r="N15" s="74"/>
      <c r="O15" s="78"/>
    </row>
    <row r="16" spans="2:15" ht="13">
      <c r="B16" s="112" t="s">
        <v>47</v>
      </c>
      <c r="D16" s="116">
        <v>22</v>
      </c>
      <c r="E16" s="116">
        <v>50</v>
      </c>
      <c r="F16" s="125">
        <v>14</v>
      </c>
      <c r="L16" s="74"/>
      <c r="M16" s="74"/>
      <c r="N16" s="74"/>
      <c r="O16" s="78"/>
    </row>
    <row r="17" spans="2:15" ht="13">
      <c r="B17" s="112" t="s">
        <v>48</v>
      </c>
      <c r="D17" s="116">
        <v>-14</v>
      </c>
      <c r="E17" s="116">
        <v>-33.5</v>
      </c>
      <c r="F17" s="125">
        <v>-8</v>
      </c>
      <c r="L17" s="74"/>
      <c r="M17" s="74"/>
      <c r="N17" s="74"/>
      <c r="O17" s="78"/>
    </row>
    <row r="18" spans="2:15" ht="13">
      <c r="B18" s="112" t="s">
        <v>51</v>
      </c>
      <c r="D18" s="116">
        <v>-10</v>
      </c>
      <c r="E18" s="116">
        <v>-10</v>
      </c>
      <c r="F18" s="125">
        <v>-10</v>
      </c>
      <c r="H18" s="87" t="s">
        <v>59</v>
      </c>
      <c r="L18" s="74"/>
      <c r="M18" s="74"/>
      <c r="N18" s="74"/>
      <c r="O18" s="78"/>
    </row>
    <row r="19" spans="2:15" ht="13">
      <c r="B19" s="112" t="s">
        <v>49</v>
      </c>
      <c r="D19" s="116">
        <v>-2.5</v>
      </c>
      <c r="E19" s="116">
        <v>0</v>
      </c>
      <c r="F19" s="125">
        <v>-3.8</v>
      </c>
      <c r="L19" s="74"/>
      <c r="M19" s="74"/>
      <c r="N19" s="74"/>
      <c r="O19" s="78"/>
    </row>
    <row r="20" spans="2:15" ht="13">
      <c r="B20" s="122" t="s">
        <v>52</v>
      </c>
      <c r="D20" s="79">
        <f>SUM(D16:D19)</f>
        <v>-4.5</v>
      </c>
      <c r="E20" s="79">
        <f>SUM(E16:E19)</f>
        <v>6.5</v>
      </c>
      <c r="F20" s="123">
        <f t="shared" ref="F20" si="3">SUM(F16:F19)</f>
        <v>-7.8</v>
      </c>
      <c r="L20" s="74"/>
      <c r="M20" s="74"/>
      <c r="N20" s="74"/>
      <c r="O20" s="78"/>
    </row>
    <row r="21" spans="2:15" ht="13">
      <c r="B21" s="124"/>
      <c r="D21" s="109"/>
      <c r="E21" s="110"/>
      <c r="F21" s="111"/>
      <c r="L21" s="74"/>
      <c r="M21" s="74"/>
      <c r="N21" s="74"/>
      <c r="O21" s="78"/>
    </row>
    <row r="22" spans="2:15" ht="13">
      <c r="B22" s="124"/>
      <c r="D22" s="126"/>
      <c r="E22" s="127"/>
      <c r="F22" s="128"/>
      <c r="L22" s="74"/>
      <c r="N22" s="74"/>
      <c r="O22" s="78"/>
    </row>
    <row r="23" spans="2:15" ht="10.5" customHeight="1">
      <c r="B23" s="112" t="s">
        <v>38</v>
      </c>
      <c r="C23" s="129"/>
      <c r="D23" s="85">
        <f>D11</f>
        <v>6.5000000000000002E-2</v>
      </c>
      <c r="E23" s="85">
        <f t="shared" ref="E23:F23" si="4">E11</f>
        <v>6.5000000000000002E-2</v>
      </c>
      <c r="F23" s="130">
        <f t="shared" si="4"/>
        <v>6.5000000000000002E-2</v>
      </c>
      <c r="L23" s="74"/>
      <c r="N23" s="74"/>
      <c r="O23" s="78"/>
    </row>
    <row r="24" spans="2:15" ht="7.5" customHeight="1">
      <c r="B24" s="112"/>
      <c r="C24" s="129"/>
      <c r="D24" s="40"/>
      <c r="E24" s="40"/>
      <c r="F24" s="131"/>
      <c r="L24" s="74"/>
      <c r="N24" s="74"/>
      <c r="O24" s="78"/>
    </row>
    <row r="25" spans="2:15" ht="12" customHeight="1">
      <c r="B25" s="132" t="s">
        <v>35</v>
      </c>
      <c r="C25" s="133"/>
      <c r="D25" s="134">
        <f>C27</f>
        <v>3.6</v>
      </c>
      <c r="E25" s="134">
        <f t="shared" ref="E25:F25" si="5">D27</f>
        <v>3.1</v>
      </c>
      <c r="F25" s="135">
        <f t="shared" si="5"/>
        <v>0</v>
      </c>
      <c r="L25" s="74"/>
      <c r="N25" s="74"/>
      <c r="O25" s="78"/>
    </row>
    <row r="26" spans="2:15" ht="11.5" customHeight="1">
      <c r="B26" s="132" t="s">
        <v>36</v>
      </c>
      <c r="C26" s="81"/>
      <c r="D26" s="82">
        <f>-MIN((D7+D20),D25)</f>
        <v>-0.5</v>
      </c>
      <c r="E26" s="82">
        <f>-MIN((E7+E20),E25)</f>
        <v>-3.1</v>
      </c>
      <c r="F26" s="136">
        <f>-MIN((F7+F20),F25)</f>
        <v>7.1</v>
      </c>
      <c r="H26" s="86" t="s">
        <v>58</v>
      </c>
      <c r="L26" s="74"/>
      <c r="N26" s="74"/>
      <c r="O26" s="78"/>
    </row>
    <row r="27" spans="2:15" ht="13">
      <c r="B27" s="137" t="s">
        <v>37</v>
      </c>
      <c r="C27" s="138">
        <v>3.6</v>
      </c>
      <c r="D27" s="134">
        <f>SUM(D25:D26)</f>
        <v>3.1</v>
      </c>
      <c r="E27" s="134">
        <f t="shared" ref="E27:F27" si="6">SUM(E25:E26)</f>
        <v>0</v>
      </c>
      <c r="F27" s="135">
        <f t="shared" si="6"/>
        <v>7.1</v>
      </c>
    </row>
    <row r="28" spans="2:15" ht="13">
      <c r="B28" s="139"/>
      <c r="C28" s="133" t="s">
        <v>53</v>
      </c>
      <c r="D28" s="140"/>
      <c r="E28" s="140"/>
      <c r="F28" s="141"/>
    </row>
    <row r="29" spans="2:15" ht="13">
      <c r="B29" s="137" t="s">
        <v>39</v>
      </c>
      <c r="C29" s="133"/>
      <c r="D29" s="83">
        <f>D23*AVERAGE(D25,D27)</f>
        <v>0.21775000000000003</v>
      </c>
      <c r="E29" s="83">
        <f t="shared" ref="E29" si="7">E23*AVERAGE(E25,E27)</f>
        <v>0.10075000000000001</v>
      </c>
      <c r="F29" s="142">
        <f>F23*AVERAGE(F25,F27)</f>
        <v>0.23074999999999998</v>
      </c>
    </row>
    <row r="30" spans="2:15" ht="13" thickBot="1">
      <c r="B30" s="143"/>
      <c r="C30" s="5"/>
      <c r="D30" s="5"/>
      <c r="E30" s="5"/>
      <c r="F30" s="14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6C1C-79AD-4AFE-9849-81A9D6B19535}">
  <dimension ref="A1:L35"/>
  <sheetViews>
    <sheetView showGridLines="0" tabSelected="1" zoomScale="85" zoomScaleNormal="85" workbookViewId="0">
      <selection activeCell="Q17" sqref="Q17"/>
    </sheetView>
  </sheetViews>
  <sheetFormatPr defaultRowHeight="12.5"/>
  <cols>
    <col min="1" max="1" width="57.453125" customWidth="1"/>
    <col min="2" max="3" width="9.90625" style="40" customWidth="1"/>
    <col min="4" max="5" width="11.26953125" style="40" customWidth="1"/>
    <col min="6" max="6" width="28" bestFit="1" customWidth="1"/>
    <col min="7" max="8" width="17" bestFit="1" customWidth="1"/>
    <col min="9" max="9" width="3.90625" customWidth="1"/>
    <col min="10" max="10" width="17" bestFit="1" customWidth="1"/>
    <col min="11" max="12" width="10.1796875" bestFit="1" customWidth="1"/>
    <col min="14" max="14" width="9.81640625" customWidth="1"/>
    <col min="15" max="15" width="10.6328125" customWidth="1"/>
  </cols>
  <sheetData>
    <row r="1" spans="1:12" ht="24.5" customHeight="1">
      <c r="A1" t="s">
        <v>286</v>
      </c>
      <c r="B1" s="40" t="s">
        <v>71</v>
      </c>
      <c r="C1" s="40" t="s">
        <v>72</v>
      </c>
      <c r="D1" s="40" t="s">
        <v>73</v>
      </c>
    </row>
    <row r="2" spans="1:12" ht="13">
      <c r="A2" t="s">
        <v>287</v>
      </c>
      <c r="F2" s="154" t="s">
        <v>315</v>
      </c>
      <c r="G2" s="154" t="s">
        <v>314</v>
      </c>
    </row>
    <row r="3" spans="1:12" ht="13">
      <c r="A3" s="2" t="s">
        <v>288</v>
      </c>
      <c r="F3" s="40">
        <v>2023</v>
      </c>
      <c r="G3" s="156">
        <v>48763</v>
      </c>
      <c r="J3" s="2" t="s">
        <v>319</v>
      </c>
      <c r="K3" t="s">
        <v>314</v>
      </c>
      <c r="L3" t="s">
        <v>315</v>
      </c>
    </row>
    <row r="4" spans="1:12">
      <c r="A4" t="s">
        <v>289</v>
      </c>
      <c r="B4" s="156">
        <v>33135</v>
      </c>
      <c r="C4" s="156">
        <v>29143</v>
      </c>
      <c r="D4" s="156">
        <v>28021</v>
      </c>
      <c r="E4" s="156"/>
      <c r="F4" s="40">
        <v>2022</v>
      </c>
      <c r="G4" s="156">
        <v>44436</v>
      </c>
      <c r="J4" t="s">
        <v>289</v>
      </c>
      <c r="K4">
        <v>33135</v>
      </c>
      <c r="L4">
        <v>2023</v>
      </c>
    </row>
    <row r="5" spans="1:12">
      <c r="A5" t="s">
        <v>290</v>
      </c>
      <c r="B5" s="156">
        <v>13843</v>
      </c>
      <c r="C5" s="156">
        <v>13567</v>
      </c>
      <c r="D5" s="156">
        <v>12865</v>
      </c>
      <c r="E5" s="156"/>
      <c r="F5" s="40">
        <v>2021</v>
      </c>
      <c r="G5" s="156">
        <v>42293</v>
      </c>
      <c r="J5" t="s">
        <v>290</v>
      </c>
      <c r="K5">
        <v>13843</v>
      </c>
      <c r="L5">
        <v>2023</v>
      </c>
    </row>
    <row r="6" spans="1:12">
      <c r="A6" t="s">
        <v>291</v>
      </c>
      <c r="B6" s="156">
        <v>1727</v>
      </c>
      <c r="C6" s="156">
        <v>1624</v>
      </c>
      <c r="D6" s="156">
        <v>1382</v>
      </c>
      <c r="E6" s="156"/>
      <c r="F6" s="40">
        <v>2020</v>
      </c>
      <c r="G6" s="156">
        <v>35568</v>
      </c>
      <c r="J6" t="s">
        <v>291</v>
      </c>
      <c r="K6">
        <v>1727</v>
      </c>
      <c r="L6">
        <v>2023</v>
      </c>
    </row>
    <row r="7" spans="1:12">
      <c r="A7" t="s">
        <v>292</v>
      </c>
      <c r="B7" s="156">
        <v>58</v>
      </c>
      <c r="C7" s="156">
        <v>102</v>
      </c>
      <c r="D7" s="156">
        <v>25</v>
      </c>
      <c r="E7" s="156"/>
      <c r="F7" s="40">
        <v>2019</v>
      </c>
      <c r="G7" s="156">
        <v>37218</v>
      </c>
      <c r="J7" t="s">
        <v>321</v>
      </c>
      <c r="K7">
        <v>58</v>
      </c>
      <c r="L7">
        <v>2023</v>
      </c>
    </row>
    <row r="8" spans="1:12" ht="13">
      <c r="A8" s="2" t="s">
        <v>293</v>
      </c>
      <c r="B8" s="146">
        <f>SUBTOTAL(109,B2:B7)</f>
        <v>48763</v>
      </c>
      <c r="C8" s="146">
        <f t="shared" ref="C8:D8" si="0">SUBTOTAL(109,C2:C7)</f>
        <v>44436</v>
      </c>
      <c r="D8" s="146">
        <f t="shared" si="0"/>
        <v>42293</v>
      </c>
      <c r="E8" s="146"/>
      <c r="J8" t="s">
        <v>289</v>
      </c>
      <c r="K8">
        <v>29143</v>
      </c>
      <c r="L8">
        <v>2022</v>
      </c>
    </row>
    <row r="9" spans="1:12">
      <c r="A9" t="s">
        <v>294</v>
      </c>
      <c r="B9" s="156">
        <v>2427</v>
      </c>
      <c r="C9" s="156">
        <v>2346</v>
      </c>
      <c r="D9" s="156">
        <v>2205</v>
      </c>
      <c r="E9" s="156"/>
      <c r="J9" t="s">
        <v>290</v>
      </c>
      <c r="K9">
        <v>13567</v>
      </c>
      <c r="L9">
        <v>2022</v>
      </c>
    </row>
    <row r="10" spans="1:12">
      <c r="A10" t="s">
        <v>295</v>
      </c>
      <c r="B10" s="156">
        <v>27</v>
      </c>
      <c r="C10" s="156">
        <v>-72</v>
      </c>
      <c r="D10" s="156">
        <v>40</v>
      </c>
      <c r="E10" s="156"/>
      <c r="F10" t="s">
        <v>322</v>
      </c>
      <c r="G10" t="s">
        <v>314</v>
      </c>
      <c r="H10" t="s">
        <v>315</v>
      </c>
      <c r="J10" t="s">
        <v>291</v>
      </c>
      <c r="K10">
        <v>1624</v>
      </c>
      <c r="L10">
        <v>2022</v>
      </c>
    </row>
    <row r="11" spans="1:12" ht="13.5" thickBot="1">
      <c r="A11" s="2" t="s">
        <v>296</v>
      </c>
      <c r="B11" s="157">
        <f>SUBTOTAL(109,B2:B10)</f>
        <v>51217</v>
      </c>
      <c r="C11" s="157">
        <f t="shared" ref="C11:D11" si="1">SUBTOTAL(109,C2:C10)</f>
        <v>46710</v>
      </c>
      <c r="D11" s="157">
        <f t="shared" si="1"/>
        <v>44538</v>
      </c>
      <c r="E11" s="158"/>
      <c r="F11" t="s">
        <v>316</v>
      </c>
      <c r="G11">
        <v>21608</v>
      </c>
      <c r="H11">
        <v>2023</v>
      </c>
      <c r="J11" t="s">
        <v>321</v>
      </c>
      <c r="K11">
        <v>102</v>
      </c>
      <c r="L11">
        <v>2022</v>
      </c>
    </row>
    <row r="12" spans="1:12" ht="13">
      <c r="A12" s="2"/>
      <c r="B12" s="156"/>
      <c r="C12" s="156"/>
      <c r="D12" s="156"/>
      <c r="E12" s="156"/>
      <c r="F12" t="s">
        <v>317</v>
      </c>
      <c r="G12">
        <v>13418</v>
      </c>
      <c r="H12">
        <v>2023</v>
      </c>
      <c r="J12" t="s">
        <v>289</v>
      </c>
      <c r="K12">
        <v>28021</v>
      </c>
      <c r="L12">
        <v>2021</v>
      </c>
    </row>
    <row r="13" spans="1:12" ht="13">
      <c r="A13" s="155" t="s">
        <v>297</v>
      </c>
      <c r="B13" s="156"/>
      <c r="C13" s="156"/>
      <c r="D13" s="156"/>
      <c r="E13" s="156"/>
      <c r="F13" t="s">
        <v>318</v>
      </c>
      <c r="G13">
        <v>7248</v>
      </c>
      <c r="H13">
        <v>2023</v>
      </c>
      <c r="J13" t="s">
        <v>290</v>
      </c>
      <c r="K13">
        <v>12865</v>
      </c>
      <c r="L13">
        <v>2021</v>
      </c>
    </row>
    <row r="14" spans="1:12" ht="13">
      <c r="A14" s="2" t="s">
        <v>288</v>
      </c>
      <c r="B14" s="156"/>
      <c r="C14" s="156"/>
      <c r="D14" s="156"/>
      <c r="E14" s="156"/>
      <c r="F14" t="s">
        <v>320</v>
      </c>
      <c r="G14">
        <v>6431</v>
      </c>
      <c r="H14">
        <v>2023</v>
      </c>
      <c r="J14" t="s">
        <v>291</v>
      </c>
      <c r="K14">
        <v>1382</v>
      </c>
      <c r="L14">
        <v>2021</v>
      </c>
    </row>
    <row r="15" spans="1:12">
      <c r="A15" t="s">
        <v>298</v>
      </c>
      <c r="B15" s="156">
        <v>27397</v>
      </c>
      <c r="C15" s="156">
        <v>25608</v>
      </c>
      <c r="D15" s="156" t="s">
        <v>310</v>
      </c>
      <c r="E15" s="156"/>
      <c r="F15" t="s">
        <v>321</v>
      </c>
      <c r="G15">
        <v>58</v>
      </c>
      <c r="H15">
        <v>2023</v>
      </c>
      <c r="J15" t="s">
        <v>321</v>
      </c>
      <c r="K15">
        <v>25</v>
      </c>
      <c r="L15">
        <v>2021</v>
      </c>
    </row>
    <row r="16" spans="1:12">
      <c r="A16" t="s">
        <v>299</v>
      </c>
      <c r="B16" s="156">
        <v>21308</v>
      </c>
      <c r="C16" s="156">
        <v>18726</v>
      </c>
      <c r="D16" s="156">
        <v>16370</v>
      </c>
      <c r="E16" s="156"/>
      <c r="F16" t="s">
        <v>316</v>
      </c>
      <c r="G16">
        <v>18353</v>
      </c>
      <c r="H16">
        <v>2022</v>
      </c>
      <c r="J16" t="s">
        <v>289</v>
      </c>
      <c r="K16">
        <v>23305</v>
      </c>
      <c r="L16">
        <v>2020</v>
      </c>
    </row>
    <row r="17" spans="1:12">
      <c r="A17" t="s">
        <v>292</v>
      </c>
      <c r="B17" s="156">
        <v>58</v>
      </c>
      <c r="C17" s="156">
        <v>102</v>
      </c>
      <c r="D17" s="156">
        <v>25</v>
      </c>
      <c r="E17" s="156"/>
      <c r="F17" t="s">
        <v>317</v>
      </c>
      <c r="G17">
        <v>12479</v>
      </c>
      <c r="H17">
        <v>2022</v>
      </c>
      <c r="J17" t="s">
        <v>290</v>
      </c>
      <c r="K17">
        <v>10953</v>
      </c>
      <c r="L17">
        <v>2020</v>
      </c>
    </row>
    <row r="18" spans="1:12" ht="13">
      <c r="A18" s="2" t="s">
        <v>300</v>
      </c>
      <c r="B18" s="156">
        <v>48763</v>
      </c>
      <c r="C18" s="156">
        <v>44436</v>
      </c>
      <c r="D18" s="156" t="s">
        <v>311</v>
      </c>
      <c r="E18" s="156"/>
      <c r="F18" t="s">
        <v>318</v>
      </c>
      <c r="G18">
        <v>7547</v>
      </c>
      <c r="H18">
        <v>2022</v>
      </c>
      <c r="J18" t="s">
        <v>291</v>
      </c>
      <c r="K18">
        <v>1280</v>
      </c>
      <c r="L18">
        <v>2020</v>
      </c>
    </row>
    <row r="19" spans="1:12" ht="13">
      <c r="A19" s="155" t="s">
        <v>301</v>
      </c>
      <c r="B19" s="156"/>
      <c r="C19" s="156"/>
      <c r="D19" s="156"/>
      <c r="E19" s="156"/>
      <c r="F19" t="s">
        <v>320</v>
      </c>
      <c r="G19">
        <v>5955</v>
      </c>
      <c r="H19">
        <v>2022</v>
      </c>
      <c r="J19" t="s">
        <v>321</v>
      </c>
      <c r="K19">
        <v>30</v>
      </c>
      <c r="L19">
        <v>2020</v>
      </c>
    </row>
    <row r="20" spans="1:12">
      <c r="A20" t="s">
        <v>298</v>
      </c>
      <c r="B20" s="156">
        <v>27397</v>
      </c>
      <c r="C20" s="156">
        <v>25608</v>
      </c>
      <c r="D20" s="156" t="s">
        <v>310</v>
      </c>
      <c r="E20" s="156"/>
      <c r="F20" t="s">
        <v>321</v>
      </c>
      <c r="G20">
        <v>102</v>
      </c>
      <c r="H20">
        <v>2022</v>
      </c>
      <c r="J20" t="s">
        <v>289</v>
      </c>
      <c r="K20">
        <v>24222</v>
      </c>
      <c r="L20">
        <v>2019</v>
      </c>
    </row>
    <row r="21" spans="1:12">
      <c r="A21" t="s">
        <v>302</v>
      </c>
      <c r="B21" s="156">
        <v>12730</v>
      </c>
      <c r="C21" s="156">
        <v>10543</v>
      </c>
      <c r="D21" s="156">
        <v>9872</v>
      </c>
      <c r="E21" s="156"/>
      <c r="F21" t="s">
        <v>316</v>
      </c>
      <c r="G21">
        <v>17179</v>
      </c>
      <c r="H21">
        <v>2021</v>
      </c>
      <c r="J21" t="s">
        <v>290</v>
      </c>
      <c r="K21">
        <v>11550</v>
      </c>
      <c r="L21">
        <v>2019</v>
      </c>
    </row>
    <row r="22" spans="1:12">
      <c r="A22" t="s">
        <v>303</v>
      </c>
      <c r="B22" s="156">
        <v>40127</v>
      </c>
      <c r="C22" s="156">
        <v>36151</v>
      </c>
      <c r="D22" s="156" t="s">
        <v>312</v>
      </c>
      <c r="E22" s="156"/>
      <c r="F22" t="s">
        <v>317</v>
      </c>
      <c r="G22">
        <v>11456</v>
      </c>
      <c r="H22">
        <v>2021</v>
      </c>
      <c r="J22" t="s">
        <v>291</v>
      </c>
      <c r="K22">
        <v>1404</v>
      </c>
      <c r="L22">
        <v>2019</v>
      </c>
    </row>
    <row r="23" spans="1:12">
      <c r="A23" t="s">
        <v>304</v>
      </c>
      <c r="B23" s="156"/>
      <c r="C23" s="156"/>
      <c r="D23" s="156"/>
      <c r="E23" s="156"/>
      <c r="F23" t="s">
        <v>318</v>
      </c>
      <c r="G23">
        <v>8290</v>
      </c>
      <c r="H23">
        <v>2021</v>
      </c>
      <c r="J23" t="s">
        <v>321</v>
      </c>
      <c r="K23">
        <v>42</v>
      </c>
      <c r="L23">
        <v>2019</v>
      </c>
    </row>
    <row r="24" spans="1:12">
      <c r="A24" t="s">
        <v>305</v>
      </c>
      <c r="B24" s="156">
        <v>20733</v>
      </c>
      <c r="C24" s="156">
        <v>18797</v>
      </c>
      <c r="D24" s="156" t="s">
        <v>313</v>
      </c>
      <c r="E24" s="156"/>
      <c r="F24" t="s">
        <v>320</v>
      </c>
      <c r="G24">
        <v>5343</v>
      </c>
      <c r="H24">
        <v>2021</v>
      </c>
    </row>
    <row r="25" spans="1:12">
      <c r="A25" t="s">
        <v>306</v>
      </c>
      <c r="B25" s="156">
        <v>8606</v>
      </c>
      <c r="C25" s="156">
        <v>8273</v>
      </c>
      <c r="D25" s="156">
        <v>8225</v>
      </c>
      <c r="E25" s="156"/>
      <c r="F25" t="s">
        <v>321</v>
      </c>
      <c r="G25">
        <v>25</v>
      </c>
      <c r="H25">
        <v>2021</v>
      </c>
    </row>
    <row r="26" spans="1:12">
      <c r="A26" t="s">
        <v>307</v>
      </c>
      <c r="B26" s="156">
        <v>5038</v>
      </c>
      <c r="C26" s="156">
        <v>4874</v>
      </c>
      <c r="D26" s="156">
        <v>4882</v>
      </c>
      <c r="E26" s="156"/>
      <c r="F26" t="s">
        <v>316</v>
      </c>
      <c r="G26">
        <v>14484</v>
      </c>
      <c r="H26">
        <v>2020</v>
      </c>
    </row>
    <row r="27" spans="1:12">
      <c r="A27" t="s">
        <v>308</v>
      </c>
      <c r="B27" s="156">
        <v>6589</v>
      </c>
      <c r="C27" s="156">
        <v>5122</v>
      </c>
      <c r="D27" s="156">
        <v>4780</v>
      </c>
      <c r="E27" s="156"/>
      <c r="F27" t="s">
        <v>317</v>
      </c>
      <c r="G27">
        <v>9347</v>
      </c>
      <c r="H27">
        <v>2020</v>
      </c>
    </row>
    <row r="28" spans="1:12">
      <c r="A28" t="s">
        <v>309</v>
      </c>
      <c r="B28" s="156">
        <v>-839</v>
      </c>
      <c r="C28" s="156">
        <v>-915</v>
      </c>
      <c r="D28" s="156">
        <v>-508</v>
      </c>
      <c r="E28" s="156"/>
      <c r="F28" t="s">
        <v>318</v>
      </c>
      <c r="G28">
        <v>6679</v>
      </c>
      <c r="H28">
        <v>2020</v>
      </c>
    </row>
    <row r="29" spans="1:12">
      <c r="A29" t="s">
        <v>303</v>
      </c>
      <c r="B29" s="156">
        <v>40127</v>
      </c>
      <c r="C29" s="156">
        <v>36151</v>
      </c>
      <c r="D29" s="156" t="s">
        <v>312</v>
      </c>
      <c r="E29" s="156"/>
      <c r="F29" t="s">
        <v>320</v>
      </c>
      <c r="G29">
        <v>5028</v>
      </c>
      <c r="H29">
        <v>2020</v>
      </c>
    </row>
    <row r="30" spans="1:12">
      <c r="F30" t="s">
        <v>321</v>
      </c>
      <c r="G30">
        <v>30</v>
      </c>
      <c r="H30">
        <v>2020</v>
      </c>
    </row>
    <row r="31" spans="1:12">
      <c r="F31" t="s">
        <v>316</v>
      </c>
      <c r="G31">
        <v>15902</v>
      </c>
      <c r="H31">
        <v>2019</v>
      </c>
    </row>
    <row r="32" spans="1:12">
      <c r="F32" t="s">
        <v>317</v>
      </c>
      <c r="G32">
        <v>9812</v>
      </c>
      <c r="H32">
        <v>2019</v>
      </c>
    </row>
    <row r="33" spans="6:8">
      <c r="F33" t="s">
        <v>318</v>
      </c>
      <c r="G33">
        <v>6208</v>
      </c>
      <c r="H33">
        <v>2019</v>
      </c>
    </row>
    <row r="34" spans="6:8">
      <c r="F34" t="s">
        <v>320</v>
      </c>
      <c r="G34">
        <v>5254</v>
      </c>
      <c r="H34">
        <v>2019</v>
      </c>
    </row>
    <row r="35" spans="6:8">
      <c r="F35" t="s">
        <v>321</v>
      </c>
      <c r="G35">
        <v>42</v>
      </c>
      <c r="H35">
        <v>2019</v>
      </c>
    </row>
  </sheetData>
  <phoneticPr fontId="1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3953-03BD-48C2-B05B-42C2518FE944}">
  <dimension ref="C3:L22"/>
  <sheetViews>
    <sheetView showGridLines="0" workbookViewId="0">
      <selection activeCell="G25" sqref="G25"/>
    </sheetView>
  </sheetViews>
  <sheetFormatPr defaultRowHeight="12.5"/>
  <cols>
    <col min="10" max="10" width="9.6328125" bestFit="1" customWidth="1"/>
  </cols>
  <sheetData>
    <row r="3" spans="3:12" ht="15.5">
      <c r="C3" s="145" t="s">
        <v>60</v>
      </c>
      <c r="D3" s="43"/>
      <c r="E3" s="43"/>
      <c r="F3" s="43"/>
      <c r="G3" s="76"/>
      <c r="H3" s="76"/>
      <c r="I3" s="76"/>
      <c r="J3" s="76"/>
      <c r="K3" s="76"/>
    </row>
    <row r="6" spans="3:12" ht="13">
      <c r="C6" s="2" t="s">
        <v>61</v>
      </c>
    </row>
    <row r="7" spans="3:12">
      <c r="C7" t="s">
        <v>0</v>
      </c>
    </row>
    <row r="8" spans="3:12">
      <c r="C8" t="s">
        <v>63</v>
      </c>
    </row>
    <row r="9" spans="3:12">
      <c r="C9" t="s">
        <v>62</v>
      </c>
    </row>
    <row r="10" spans="3:12">
      <c r="C10" t="s">
        <v>64</v>
      </c>
    </row>
    <row r="12" spans="3:12">
      <c r="C12" t="s">
        <v>65</v>
      </c>
    </row>
    <row r="16" spans="3:12">
      <c r="L16" t="s">
        <v>0</v>
      </c>
    </row>
    <row r="19" spans="3:11">
      <c r="J19" s="153" t="s">
        <v>67</v>
      </c>
      <c r="K19" s="153">
        <v>41.2</v>
      </c>
    </row>
    <row r="20" spans="3:11">
      <c r="J20" s="153" t="s">
        <v>66</v>
      </c>
      <c r="K20" s="153">
        <v>95</v>
      </c>
    </row>
    <row r="21" spans="3:11" ht="13">
      <c r="C21" s="2" t="s">
        <v>69</v>
      </c>
      <c r="J21" s="153" t="s">
        <v>68</v>
      </c>
      <c r="K21" s="153">
        <v>100</v>
      </c>
    </row>
    <row r="22" spans="3:11" ht="13">
      <c r="J22" s="2"/>
      <c r="K22" s="2">
        <f>SUM(K19:K21)</f>
        <v>236.2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DA05-578C-4B70-9512-5A43D5527538}">
  <dimension ref="A1:G60"/>
  <sheetViews>
    <sheetView zoomScale="85" zoomScaleNormal="85" workbookViewId="0">
      <selection activeCell="I39" sqref="I39"/>
    </sheetView>
  </sheetViews>
  <sheetFormatPr defaultRowHeight="12.5"/>
  <cols>
    <col min="1" max="1" width="49.1796875" style="40" bestFit="1" customWidth="1"/>
    <col min="2" max="6" width="10.1796875" style="40" bestFit="1" customWidth="1"/>
    <col min="7" max="7" width="14.54296875" style="40" bestFit="1" customWidth="1"/>
  </cols>
  <sheetData>
    <row r="1" spans="1:7">
      <c r="A1" s="40" t="s">
        <v>70</v>
      </c>
      <c r="B1" s="40" t="s">
        <v>71</v>
      </c>
      <c r="C1" s="40" t="s">
        <v>72</v>
      </c>
      <c r="D1" s="40" t="s">
        <v>73</v>
      </c>
      <c r="E1" s="40" t="s">
        <v>74</v>
      </c>
      <c r="F1" s="40" t="s">
        <v>75</v>
      </c>
      <c r="G1" t="s">
        <v>76</v>
      </c>
    </row>
    <row r="2" spans="1:7" ht="13">
      <c r="A2" s="40" t="s">
        <v>77</v>
      </c>
      <c r="B2" s="154" t="s">
        <v>78</v>
      </c>
      <c r="C2" s="154" t="s">
        <v>79</v>
      </c>
      <c r="D2" s="154" t="s">
        <v>80</v>
      </c>
      <c r="E2" s="154" t="s">
        <v>81</v>
      </c>
      <c r="F2" s="154" t="s">
        <v>82</v>
      </c>
      <c r="G2" t="s">
        <v>83</v>
      </c>
    </row>
    <row r="3" spans="1:7">
      <c r="A3" s="40" t="s">
        <v>84</v>
      </c>
      <c r="B3" s="40" t="s">
        <v>85</v>
      </c>
      <c r="C3" s="40" t="s">
        <v>86</v>
      </c>
      <c r="D3" s="40" t="s">
        <v>87</v>
      </c>
      <c r="E3" s="40" t="s">
        <v>88</v>
      </c>
      <c r="F3" s="40" t="s">
        <v>89</v>
      </c>
      <c r="G3" t="s">
        <v>83</v>
      </c>
    </row>
    <row r="4" spans="1:7">
      <c r="A4" s="40" t="s">
        <v>90</v>
      </c>
      <c r="B4" s="40" t="s">
        <v>91</v>
      </c>
      <c r="C4" s="40" t="s">
        <v>92</v>
      </c>
      <c r="D4" s="40" t="s">
        <v>93</v>
      </c>
      <c r="E4" s="40" t="s">
        <v>94</v>
      </c>
      <c r="F4" s="40" t="s">
        <v>95</v>
      </c>
      <c r="G4" t="s">
        <v>83</v>
      </c>
    </row>
    <row r="5" spans="1:7">
      <c r="A5" s="40" t="s">
        <v>96</v>
      </c>
      <c r="B5" s="40" t="s">
        <v>97</v>
      </c>
      <c r="C5" s="40" t="s">
        <v>98</v>
      </c>
      <c r="D5" s="40" t="s">
        <v>99</v>
      </c>
      <c r="E5" s="40" t="s">
        <v>100</v>
      </c>
      <c r="F5" s="40" t="s">
        <v>101</v>
      </c>
      <c r="G5" t="s">
        <v>83</v>
      </c>
    </row>
    <row r="6" spans="1:7">
      <c r="A6" s="40" t="s">
        <v>102</v>
      </c>
      <c r="B6" s="40" t="s">
        <v>103</v>
      </c>
      <c r="C6" s="40" t="s">
        <v>104</v>
      </c>
      <c r="D6" s="40" t="s">
        <v>105</v>
      </c>
      <c r="E6" s="40" t="s">
        <v>106</v>
      </c>
      <c r="F6" s="40" t="s">
        <v>107</v>
      </c>
      <c r="G6" t="s">
        <v>83</v>
      </c>
    </row>
    <row r="7" spans="1:7">
      <c r="A7" s="40" t="s">
        <v>108</v>
      </c>
      <c r="B7" s="40" t="s">
        <v>103</v>
      </c>
      <c r="C7" s="40" t="s">
        <v>104</v>
      </c>
      <c r="D7" s="40" t="s">
        <v>105</v>
      </c>
      <c r="E7" s="40" t="s">
        <v>106</v>
      </c>
      <c r="F7" s="40" t="s">
        <v>107</v>
      </c>
      <c r="G7" t="s">
        <v>83</v>
      </c>
    </row>
    <row r="8" spans="1:7">
      <c r="A8" s="40" t="s">
        <v>109</v>
      </c>
      <c r="B8" s="40" t="s">
        <v>89</v>
      </c>
      <c r="C8" s="40" t="s">
        <v>89</v>
      </c>
      <c r="D8" s="40" t="s">
        <v>89</v>
      </c>
      <c r="E8" s="40" t="s">
        <v>89</v>
      </c>
      <c r="F8" s="40" t="s">
        <v>89</v>
      </c>
      <c r="G8" t="s">
        <v>83</v>
      </c>
    </row>
    <row r="9" spans="1:7">
      <c r="A9" s="40" t="s">
        <v>110</v>
      </c>
      <c r="B9" s="40" t="s">
        <v>89</v>
      </c>
      <c r="C9" s="40" t="s">
        <v>89</v>
      </c>
      <c r="D9" s="40" t="s">
        <v>89</v>
      </c>
      <c r="E9" s="40" t="s">
        <v>89</v>
      </c>
      <c r="F9" s="40" t="s">
        <v>89</v>
      </c>
      <c r="G9" t="s">
        <v>83</v>
      </c>
    </row>
    <row r="10" spans="1:7">
      <c r="A10" s="40" t="s">
        <v>111</v>
      </c>
      <c r="B10" s="40" t="s">
        <v>112</v>
      </c>
      <c r="C10" s="40" t="s">
        <v>113</v>
      </c>
      <c r="D10" s="40" t="s">
        <v>114</v>
      </c>
      <c r="E10" s="40" t="s">
        <v>115</v>
      </c>
      <c r="F10" s="40" t="s">
        <v>89</v>
      </c>
      <c r="G10" t="s">
        <v>83</v>
      </c>
    </row>
    <row r="11" spans="1:7">
      <c r="A11" s="40" t="s">
        <v>116</v>
      </c>
      <c r="B11" s="40" t="s">
        <v>117</v>
      </c>
      <c r="C11" s="40" t="s">
        <v>118</v>
      </c>
      <c r="D11" s="40" t="s">
        <v>119</v>
      </c>
      <c r="E11" s="40" t="s">
        <v>120</v>
      </c>
      <c r="F11" s="40" t="s">
        <v>121</v>
      </c>
      <c r="G11" t="s">
        <v>83</v>
      </c>
    </row>
    <row r="12" spans="1:7">
      <c r="A12" s="40" t="s">
        <v>122</v>
      </c>
      <c r="B12" s="40" t="s">
        <v>123</v>
      </c>
      <c r="C12" s="40" t="s">
        <v>124</v>
      </c>
      <c r="D12" s="40" t="s">
        <v>125</v>
      </c>
      <c r="E12" s="40" t="s">
        <v>126</v>
      </c>
      <c r="F12" s="40" t="s">
        <v>89</v>
      </c>
      <c r="G12" t="s">
        <v>83</v>
      </c>
    </row>
    <row r="13" spans="1:7">
      <c r="A13" s="40" t="s">
        <v>127</v>
      </c>
      <c r="B13" s="40" t="s">
        <v>128</v>
      </c>
      <c r="C13" s="40" t="s">
        <v>89</v>
      </c>
      <c r="D13" s="40" t="s">
        <v>89</v>
      </c>
      <c r="E13" s="40" t="s">
        <v>89</v>
      </c>
      <c r="F13" s="40" t="s">
        <v>89</v>
      </c>
      <c r="G13" t="s">
        <v>83</v>
      </c>
    </row>
    <row r="14" spans="1:7">
      <c r="A14" s="40" t="s">
        <v>129</v>
      </c>
      <c r="B14" s="40" t="s">
        <v>130</v>
      </c>
      <c r="C14" s="40" t="s">
        <v>131</v>
      </c>
      <c r="D14" s="40" t="s">
        <v>132</v>
      </c>
      <c r="E14" s="40" t="s">
        <v>133</v>
      </c>
      <c r="F14" s="40" t="s">
        <v>134</v>
      </c>
      <c r="G14" t="s">
        <v>83</v>
      </c>
    </row>
    <row r="15" spans="1:7">
      <c r="A15" s="40" t="s">
        <v>135</v>
      </c>
      <c r="B15" s="40" t="s">
        <v>89</v>
      </c>
      <c r="C15" s="40" t="s">
        <v>89</v>
      </c>
      <c r="D15" s="40" t="s">
        <v>89</v>
      </c>
      <c r="E15" s="40" t="s">
        <v>89</v>
      </c>
      <c r="F15" s="40" t="s">
        <v>89</v>
      </c>
      <c r="G15" t="s">
        <v>83</v>
      </c>
    </row>
    <row r="16" spans="1:7">
      <c r="A16" s="40" t="s">
        <v>136</v>
      </c>
      <c r="B16" s="40" t="s">
        <v>130</v>
      </c>
      <c r="C16" s="40" t="s">
        <v>131</v>
      </c>
      <c r="D16" s="40" t="s">
        <v>132</v>
      </c>
      <c r="E16" s="40" t="s">
        <v>133</v>
      </c>
      <c r="F16" s="40" t="s">
        <v>134</v>
      </c>
      <c r="G16" t="s">
        <v>83</v>
      </c>
    </row>
    <row r="17" spans="1:7">
      <c r="A17" s="40" t="s">
        <v>137</v>
      </c>
      <c r="B17" s="40" t="s">
        <v>138</v>
      </c>
      <c r="C17" s="40" t="s">
        <v>139</v>
      </c>
      <c r="D17" s="40" t="s">
        <v>140</v>
      </c>
      <c r="E17" s="40" t="s">
        <v>141</v>
      </c>
      <c r="F17" s="40" t="s">
        <v>89</v>
      </c>
      <c r="G17" t="s">
        <v>83</v>
      </c>
    </row>
    <row r="18" spans="1:7">
      <c r="A18" s="40" t="s">
        <v>142</v>
      </c>
      <c r="B18" s="40" t="s">
        <v>89</v>
      </c>
      <c r="C18" s="40" t="s">
        <v>89</v>
      </c>
      <c r="D18" s="40" t="s">
        <v>89</v>
      </c>
      <c r="E18" s="40" t="s">
        <v>89</v>
      </c>
      <c r="F18" s="40" t="s">
        <v>89</v>
      </c>
      <c r="G18" t="s">
        <v>83</v>
      </c>
    </row>
    <row r="19" spans="1:7">
      <c r="A19" s="40" t="s">
        <v>143</v>
      </c>
      <c r="B19" s="40" t="s">
        <v>144</v>
      </c>
      <c r="C19" s="40" t="s">
        <v>145</v>
      </c>
      <c r="D19" s="40" t="s">
        <v>146</v>
      </c>
      <c r="E19" s="40" t="s">
        <v>147</v>
      </c>
      <c r="F19" s="40" t="s">
        <v>148</v>
      </c>
      <c r="G19" t="s">
        <v>83</v>
      </c>
    </row>
    <row r="20" spans="1:7">
      <c r="A20" s="40" t="s">
        <v>149</v>
      </c>
      <c r="B20" s="40" t="s">
        <v>150</v>
      </c>
      <c r="C20" s="40" t="s">
        <v>151</v>
      </c>
      <c r="D20" s="40" t="s">
        <v>152</v>
      </c>
      <c r="E20" s="40" t="s">
        <v>153</v>
      </c>
      <c r="F20" s="40" t="s">
        <v>154</v>
      </c>
      <c r="G20" t="s">
        <v>83</v>
      </c>
    </row>
    <row r="21" spans="1:7">
      <c r="A21" s="40" t="s">
        <v>155</v>
      </c>
      <c r="B21" s="40" t="s">
        <v>156</v>
      </c>
      <c r="C21" s="40" t="s">
        <v>157</v>
      </c>
      <c r="D21" s="40" t="s">
        <v>158</v>
      </c>
      <c r="E21" s="40" t="s">
        <v>159</v>
      </c>
      <c r="F21" s="40" t="s">
        <v>160</v>
      </c>
      <c r="G21" t="s">
        <v>83</v>
      </c>
    </row>
    <row r="22" spans="1:7">
      <c r="A22" s="40" t="s">
        <v>161</v>
      </c>
      <c r="B22" s="40" t="s">
        <v>162</v>
      </c>
      <c r="C22" s="40" t="s">
        <v>163</v>
      </c>
      <c r="D22" s="40" t="s">
        <v>164</v>
      </c>
      <c r="E22" s="40" t="s">
        <v>165</v>
      </c>
      <c r="F22" s="40" t="s">
        <v>166</v>
      </c>
      <c r="G22" t="s">
        <v>83</v>
      </c>
    </row>
    <row r="23" spans="1:7">
      <c r="A23" s="40" t="s">
        <v>167</v>
      </c>
      <c r="B23" s="40" t="s">
        <v>89</v>
      </c>
      <c r="C23" s="40" t="s">
        <v>89</v>
      </c>
      <c r="D23" s="40" t="s">
        <v>89</v>
      </c>
      <c r="E23" s="40" t="s">
        <v>89</v>
      </c>
      <c r="F23" s="40" t="s">
        <v>89</v>
      </c>
      <c r="G23" t="s">
        <v>83</v>
      </c>
    </row>
    <row r="24" spans="1:7">
      <c r="A24" s="40" t="s">
        <v>168</v>
      </c>
      <c r="B24" s="40" t="s">
        <v>169</v>
      </c>
      <c r="C24" s="40" t="s">
        <v>170</v>
      </c>
      <c r="D24" s="40" t="s">
        <v>171</v>
      </c>
      <c r="E24" s="40" t="s">
        <v>172</v>
      </c>
      <c r="F24" s="40" t="s">
        <v>159</v>
      </c>
      <c r="G24" t="s">
        <v>83</v>
      </c>
    </row>
    <row r="25" spans="1:7">
      <c r="A25" s="40" t="s">
        <v>173</v>
      </c>
      <c r="B25" s="40" t="s">
        <v>174</v>
      </c>
      <c r="C25" s="40" t="s">
        <v>175</v>
      </c>
      <c r="D25" s="40" t="s">
        <v>176</v>
      </c>
      <c r="E25" s="40" t="s">
        <v>177</v>
      </c>
      <c r="F25" s="40" t="s">
        <v>89</v>
      </c>
      <c r="G25" t="s">
        <v>83</v>
      </c>
    </row>
    <row r="26" spans="1:7">
      <c r="A26" s="40" t="s">
        <v>178</v>
      </c>
      <c r="B26" s="40" t="s">
        <v>169</v>
      </c>
      <c r="C26" s="40" t="s">
        <v>170</v>
      </c>
      <c r="D26" s="40" t="s">
        <v>171</v>
      </c>
      <c r="E26" s="40" t="s">
        <v>172</v>
      </c>
      <c r="F26" s="40" t="s">
        <v>159</v>
      </c>
      <c r="G26" t="s">
        <v>83</v>
      </c>
    </row>
    <row r="27" spans="1:7">
      <c r="A27" s="40" t="s">
        <v>179</v>
      </c>
      <c r="B27" s="40" t="s">
        <v>89</v>
      </c>
      <c r="C27" s="40" t="s">
        <v>89</v>
      </c>
      <c r="D27" s="40" t="s">
        <v>89</v>
      </c>
      <c r="E27" s="40" t="s">
        <v>89</v>
      </c>
      <c r="F27" s="40" t="s">
        <v>89</v>
      </c>
      <c r="G27" t="s">
        <v>83</v>
      </c>
    </row>
    <row r="28" spans="1:7">
      <c r="A28" s="40" t="s">
        <v>180</v>
      </c>
      <c r="B28" s="40" t="s">
        <v>181</v>
      </c>
      <c r="C28" s="40" t="s">
        <v>182</v>
      </c>
      <c r="D28" s="40" t="s">
        <v>183</v>
      </c>
      <c r="E28" s="40" t="s">
        <v>184</v>
      </c>
      <c r="F28" s="40" t="s">
        <v>185</v>
      </c>
      <c r="G28" t="s">
        <v>83</v>
      </c>
    </row>
    <row r="29" spans="1:7">
      <c r="A29" s="40" t="s">
        <v>186</v>
      </c>
      <c r="B29" s="40" t="s">
        <v>187</v>
      </c>
      <c r="C29" s="40" t="s">
        <v>188</v>
      </c>
      <c r="D29" s="40" t="s">
        <v>189</v>
      </c>
      <c r="E29" s="40" t="s">
        <v>190</v>
      </c>
      <c r="F29" s="40" t="s">
        <v>89</v>
      </c>
      <c r="G29" t="s">
        <v>83</v>
      </c>
    </row>
    <row r="30" spans="1:7">
      <c r="A30" s="40" t="s">
        <v>191</v>
      </c>
      <c r="B30" s="40" t="s">
        <v>192</v>
      </c>
      <c r="C30" s="40" t="s">
        <v>89</v>
      </c>
      <c r="D30" s="40" t="s">
        <v>89</v>
      </c>
      <c r="E30" s="40" t="s">
        <v>89</v>
      </c>
      <c r="F30" s="40" t="s">
        <v>89</v>
      </c>
      <c r="G30" t="s">
        <v>83</v>
      </c>
    </row>
    <row r="31" spans="1:7">
      <c r="A31" s="40" t="s">
        <v>193</v>
      </c>
      <c r="B31" s="40" t="s">
        <v>194</v>
      </c>
      <c r="C31" s="40" t="s">
        <v>195</v>
      </c>
      <c r="D31" s="40" t="s">
        <v>196</v>
      </c>
      <c r="E31" s="40" t="s">
        <v>197</v>
      </c>
      <c r="F31" s="40" t="s">
        <v>198</v>
      </c>
      <c r="G31" t="s">
        <v>83</v>
      </c>
    </row>
    <row r="32" spans="1:7">
      <c r="A32" s="40" t="s">
        <v>199</v>
      </c>
      <c r="B32" s="40" t="s">
        <v>200</v>
      </c>
      <c r="C32" s="40" t="s">
        <v>201</v>
      </c>
      <c r="D32" s="40" t="s">
        <v>202</v>
      </c>
      <c r="E32" s="40" t="s">
        <v>150</v>
      </c>
      <c r="F32" s="40" t="s">
        <v>203</v>
      </c>
      <c r="G32" t="s">
        <v>83</v>
      </c>
    </row>
    <row r="33" spans="1:7">
      <c r="A33" s="40" t="s">
        <v>204</v>
      </c>
      <c r="B33" s="40" t="s">
        <v>205</v>
      </c>
      <c r="C33" s="40" t="s">
        <v>206</v>
      </c>
      <c r="D33" s="40" t="s">
        <v>207</v>
      </c>
      <c r="E33" s="40" t="s">
        <v>208</v>
      </c>
      <c r="F33" s="40" t="s">
        <v>209</v>
      </c>
      <c r="G33" t="s">
        <v>83</v>
      </c>
    </row>
    <row r="34" spans="1:7">
      <c r="A34" s="40" t="s">
        <v>210</v>
      </c>
      <c r="B34" s="40" t="s">
        <v>211</v>
      </c>
      <c r="C34" s="40" t="s">
        <v>212</v>
      </c>
      <c r="D34" s="40" t="s">
        <v>213</v>
      </c>
      <c r="E34" s="40" t="s">
        <v>214</v>
      </c>
      <c r="F34" s="40" t="s">
        <v>215</v>
      </c>
      <c r="G34" t="s">
        <v>83</v>
      </c>
    </row>
    <row r="35" spans="1:7">
      <c r="A35" s="40" t="s">
        <v>216</v>
      </c>
      <c r="B35" s="40" t="s">
        <v>217</v>
      </c>
      <c r="C35" s="40" t="s">
        <v>218</v>
      </c>
      <c r="D35" s="40" t="s">
        <v>219</v>
      </c>
      <c r="E35" s="40" t="s">
        <v>220</v>
      </c>
      <c r="F35" s="40" t="s">
        <v>221</v>
      </c>
      <c r="G35" t="s">
        <v>83</v>
      </c>
    </row>
    <row r="36" spans="1:7">
      <c r="A36" s="40" t="s">
        <v>222</v>
      </c>
      <c r="B36" s="40" t="s">
        <v>89</v>
      </c>
      <c r="C36" s="40" t="s">
        <v>89</v>
      </c>
      <c r="D36" s="40" t="s">
        <v>89</v>
      </c>
      <c r="E36" s="40" t="s">
        <v>89</v>
      </c>
      <c r="F36" s="40" t="s">
        <v>89</v>
      </c>
      <c r="G36" t="s">
        <v>83</v>
      </c>
    </row>
    <row r="37" spans="1:7">
      <c r="A37" s="40" t="s">
        <v>223</v>
      </c>
      <c r="B37" s="40" t="s">
        <v>89</v>
      </c>
      <c r="C37" s="40" t="s">
        <v>89</v>
      </c>
      <c r="D37" s="40" t="s">
        <v>89</v>
      </c>
      <c r="E37" s="40" t="s">
        <v>89</v>
      </c>
      <c r="F37" s="40" t="s">
        <v>89</v>
      </c>
      <c r="G37" t="s">
        <v>83</v>
      </c>
    </row>
    <row r="38" spans="1:7">
      <c r="A38" s="40" t="s">
        <v>224</v>
      </c>
      <c r="B38" s="40" t="s">
        <v>89</v>
      </c>
      <c r="C38" s="40" t="s">
        <v>89</v>
      </c>
      <c r="D38" s="40" t="s">
        <v>89</v>
      </c>
      <c r="E38" s="40" t="s">
        <v>89</v>
      </c>
      <c r="F38" s="40" t="s">
        <v>89</v>
      </c>
      <c r="G38" t="s">
        <v>83</v>
      </c>
    </row>
    <row r="39" spans="1:7">
      <c r="A39" s="40" t="s">
        <v>225</v>
      </c>
      <c r="B39" s="40" t="s">
        <v>226</v>
      </c>
      <c r="C39" s="40" t="s">
        <v>227</v>
      </c>
      <c r="D39" s="40" t="s">
        <v>228</v>
      </c>
      <c r="E39" s="40" t="s">
        <v>229</v>
      </c>
      <c r="F39" s="40" t="s">
        <v>230</v>
      </c>
      <c r="G39" t="s">
        <v>83</v>
      </c>
    </row>
    <row r="40" spans="1:7">
      <c r="A40" s="40" t="s">
        <v>231</v>
      </c>
      <c r="B40" s="40" t="s">
        <v>89</v>
      </c>
      <c r="C40" s="40" t="s">
        <v>89</v>
      </c>
      <c r="D40" s="40" t="s">
        <v>89</v>
      </c>
      <c r="E40" s="40" t="s">
        <v>89</v>
      </c>
      <c r="F40" s="40" t="s">
        <v>89</v>
      </c>
      <c r="G40" t="s">
        <v>83</v>
      </c>
    </row>
    <row r="41" spans="1:7">
      <c r="A41" s="40" t="s">
        <v>232</v>
      </c>
      <c r="B41" s="40" t="s">
        <v>226</v>
      </c>
      <c r="C41" s="40" t="s">
        <v>227</v>
      </c>
      <c r="D41" s="40" t="s">
        <v>228</v>
      </c>
      <c r="E41" s="40" t="s">
        <v>229</v>
      </c>
      <c r="F41" s="40" t="s">
        <v>230</v>
      </c>
      <c r="G41" t="s">
        <v>83</v>
      </c>
    </row>
    <row r="42" spans="1:7">
      <c r="A42" s="40" t="s">
        <v>233</v>
      </c>
      <c r="B42" s="40" t="s">
        <v>234</v>
      </c>
      <c r="C42" s="40" t="s">
        <v>235</v>
      </c>
      <c r="D42" s="40" t="s">
        <v>236</v>
      </c>
      <c r="E42" s="40" t="s">
        <v>237</v>
      </c>
      <c r="F42" s="40" t="s">
        <v>89</v>
      </c>
      <c r="G42" t="s">
        <v>83</v>
      </c>
    </row>
    <row r="43" spans="1:7">
      <c r="A43" s="40" t="s">
        <v>238</v>
      </c>
      <c r="B43" s="40" t="s">
        <v>239</v>
      </c>
      <c r="C43" s="40" t="s">
        <v>89</v>
      </c>
      <c r="D43" s="40" t="s">
        <v>89</v>
      </c>
      <c r="E43" s="40" t="s">
        <v>89</v>
      </c>
      <c r="F43" s="40" t="s">
        <v>89</v>
      </c>
      <c r="G43" t="s">
        <v>83</v>
      </c>
    </row>
    <row r="44" spans="1:7">
      <c r="A44" s="40" t="s">
        <v>240</v>
      </c>
      <c r="B44" s="40" t="s">
        <v>89</v>
      </c>
      <c r="C44" s="40" t="s">
        <v>89</v>
      </c>
      <c r="D44" s="40" t="s">
        <v>89</v>
      </c>
      <c r="E44" s="40" t="s">
        <v>89</v>
      </c>
      <c r="F44" s="40" t="s">
        <v>89</v>
      </c>
      <c r="G44" t="s">
        <v>83</v>
      </c>
    </row>
    <row r="45" spans="1:7">
      <c r="A45" s="40" t="s">
        <v>241</v>
      </c>
      <c r="B45" s="40" t="s">
        <v>89</v>
      </c>
      <c r="C45" s="40" t="s">
        <v>89</v>
      </c>
      <c r="D45" s="40" t="s">
        <v>89</v>
      </c>
      <c r="E45" s="40" t="s">
        <v>89</v>
      </c>
      <c r="F45" s="40" t="s">
        <v>89</v>
      </c>
      <c r="G45" t="s">
        <v>83</v>
      </c>
    </row>
    <row r="46" spans="1:7">
      <c r="A46" s="40" t="s">
        <v>242</v>
      </c>
      <c r="B46" s="40" t="s">
        <v>89</v>
      </c>
      <c r="C46" s="40" t="s">
        <v>89</v>
      </c>
      <c r="D46" s="40" t="s">
        <v>89</v>
      </c>
      <c r="E46" s="40" t="s">
        <v>89</v>
      </c>
      <c r="F46" s="40" t="s">
        <v>89</v>
      </c>
      <c r="G46" t="s">
        <v>83</v>
      </c>
    </row>
    <row r="47" spans="1:7">
      <c r="A47" s="40" t="s">
        <v>243</v>
      </c>
      <c r="B47" s="40" t="s">
        <v>89</v>
      </c>
      <c r="C47" s="40" t="s">
        <v>89</v>
      </c>
      <c r="D47" s="40" t="s">
        <v>89</v>
      </c>
      <c r="E47" s="40" t="s">
        <v>89</v>
      </c>
      <c r="F47" s="40" t="s">
        <v>89</v>
      </c>
      <c r="G47" t="s">
        <v>83</v>
      </c>
    </row>
    <row r="48" spans="1:7">
      <c r="A48" s="40" t="s">
        <v>244</v>
      </c>
      <c r="B48" s="40" t="s">
        <v>226</v>
      </c>
      <c r="C48" s="40" t="s">
        <v>227</v>
      </c>
      <c r="D48" s="40" t="s">
        <v>228</v>
      </c>
      <c r="E48" s="40" t="s">
        <v>229</v>
      </c>
      <c r="F48" s="40" t="s">
        <v>230</v>
      </c>
      <c r="G48" t="s">
        <v>83</v>
      </c>
    </row>
    <row r="49" spans="1:7">
      <c r="A49" s="40" t="s">
        <v>245</v>
      </c>
      <c r="B49" s="40" t="s">
        <v>89</v>
      </c>
      <c r="C49" s="40" t="s">
        <v>89</v>
      </c>
      <c r="D49" s="40" t="s">
        <v>89</v>
      </c>
      <c r="E49" s="40" t="s">
        <v>89</v>
      </c>
      <c r="F49" s="40" t="s">
        <v>89</v>
      </c>
      <c r="G49" t="s">
        <v>83</v>
      </c>
    </row>
    <row r="50" spans="1:7">
      <c r="A50" s="40" t="s">
        <v>246</v>
      </c>
      <c r="B50" s="40" t="s">
        <v>226</v>
      </c>
      <c r="C50" s="40" t="s">
        <v>227</v>
      </c>
      <c r="D50" s="40" t="s">
        <v>228</v>
      </c>
      <c r="E50" s="40" t="s">
        <v>229</v>
      </c>
      <c r="F50" s="40" t="s">
        <v>230</v>
      </c>
      <c r="G50" t="s">
        <v>83</v>
      </c>
    </row>
    <row r="51" spans="1:7">
      <c r="A51" s="40" t="s">
        <v>247</v>
      </c>
      <c r="B51" s="40" t="s">
        <v>248</v>
      </c>
      <c r="C51" s="40" t="s">
        <v>249</v>
      </c>
      <c r="D51" s="40" t="s">
        <v>250</v>
      </c>
      <c r="E51" s="40" t="s">
        <v>251</v>
      </c>
      <c r="F51" s="40" t="s">
        <v>252</v>
      </c>
      <c r="G51" t="s">
        <v>83</v>
      </c>
    </row>
    <row r="52" spans="1:7">
      <c r="A52" s="40" t="s">
        <v>253</v>
      </c>
      <c r="B52" s="40" t="s">
        <v>254</v>
      </c>
      <c r="C52" s="40" t="s">
        <v>255</v>
      </c>
      <c r="D52" s="40" t="s">
        <v>256</v>
      </c>
      <c r="E52" s="40" t="s">
        <v>257</v>
      </c>
      <c r="F52" s="40" t="s">
        <v>89</v>
      </c>
      <c r="G52" t="s">
        <v>83</v>
      </c>
    </row>
    <row r="53" spans="1:7">
      <c r="A53" s="40" t="s">
        <v>258</v>
      </c>
      <c r="B53" s="40" t="s">
        <v>259</v>
      </c>
      <c r="C53" s="40" t="s">
        <v>260</v>
      </c>
      <c r="D53" s="40" t="s">
        <v>261</v>
      </c>
      <c r="E53" s="40" t="s">
        <v>262</v>
      </c>
      <c r="F53" s="40" t="s">
        <v>263</v>
      </c>
      <c r="G53" t="s">
        <v>83</v>
      </c>
    </row>
    <row r="54" spans="1:7">
      <c r="A54" s="40" t="s">
        <v>264</v>
      </c>
      <c r="B54" s="40" t="s">
        <v>248</v>
      </c>
      <c r="C54" s="40" t="s">
        <v>249</v>
      </c>
      <c r="D54" s="40" t="s">
        <v>250</v>
      </c>
      <c r="E54" s="40" t="s">
        <v>251</v>
      </c>
      <c r="F54" s="40" t="s">
        <v>252</v>
      </c>
      <c r="G54" t="s">
        <v>83</v>
      </c>
    </row>
    <row r="55" spans="1:7">
      <c r="A55" s="40" t="s">
        <v>265</v>
      </c>
      <c r="B55" s="40" t="s">
        <v>254</v>
      </c>
      <c r="C55" s="40" t="s">
        <v>255</v>
      </c>
      <c r="D55" s="40" t="s">
        <v>266</v>
      </c>
      <c r="E55" s="40" t="s">
        <v>257</v>
      </c>
      <c r="F55" s="40" t="s">
        <v>89</v>
      </c>
      <c r="G55" t="s">
        <v>83</v>
      </c>
    </row>
    <row r="56" spans="1:7">
      <c r="A56" s="40" t="s">
        <v>267</v>
      </c>
      <c r="B56" s="40" t="s">
        <v>268</v>
      </c>
      <c r="C56" s="40" t="s">
        <v>269</v>
      </c>
      <c r="D56" s="40" t="s">
        <v>270</v>
      </c>
      <c r="E56" s="40" t="s">
        <v>271</v>
      </c>
      <c r="F56" s="40" t="s">
        <v>272</v>
      </c>
      <c r="G56" t="s">
        <v>83</v>
      </c>
    </row>
    <row r="57" spans="1:7">
      <c r="A57" s="40" t="s">
        <v>273</v>
      </c>
      <c r="B57" s="40" t="s">
        <v>274</v>
      </c>
      <c r="C57" s="40" t="s">
        <v>275</v>
      </c>
      <c r="D57" s="40" t="s">
        <v>276</v>
      </c>
      <c r="E57" s="40" t="s">
        <v>277</v>
      </c>
      <c r="F57" s="40" t="s">
        <v>278</v>
      </c>
      <c r="G57" t="s">
        <v>83</v>
      </c>
    </row>
    <row r="58" spans="1:7">
      <c r="A58" s="40" t="s">
        <v>279</v>
      </c>
      <c r="B58" s="40" t="s">
        <v>280</v>
      </c>
      <c r="C58" s="40" t="s">
        <v>281</v>
      </c>
      <c r="D58" s="40" t="s">
        <v>282</v>
      </c>
      <c r="E58" s="40" t="s">
        <v>283</v>
      </c>
      <c r="F58" s="40" t="s">
        <v>89</v>
      </c>
      <c r="G58" t="s">
        <v>83</v>
      </c>
    </row>
    <row r="59" spans="1:7">
      <c r="A59" s="40" t="s">
        <v>284</v>
      </c>
      <c r="B59" s="40" t="s">
        <v>285</v>
      </c>
      <c r="C59" s="40" t="s">
        <v>89</v>
      </c>
      <c r="D59" s="40" t="s">
        <v>89</v>
      </c>
      <c r="E59" s="40" t="s">
        <v>89</v>
      </c>
      <c r="F59" s="40" t="s">
        <v>89</v>
      </c>
      <c r="G59" t="s">
        <v>83</v>
      </c>
    </row>
    <row r="60" spans="1:7">
      <c r="A60" s="40" t="s">
        <v>143</v>
      </c>
      <c r="B60" s="40" t="s">
        <v>144</v>
      </c>
      <c r="C60" s="40" t="s">
        <v>145</v>
      </c>
      <c r="D60" s="40" t="s">
        <v>146</v>
      </c>
      <c r="E60" s="40" t="s">
        <v>147</v>
      </c>
      <c r="F60" s="40" t="s">
        <v>148</v>
      </c>
      <c r="G60" t="s">
        <v>83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6 5 e 5 1 7 - 6 7 1 b - 4 8 b 9 - b 1 1 2 - e 4 8 0 6 6 9 9 4 d f 9 "   x m l n s = " h t t p : / / s c h e m a s . m i c r o s o f t . c o m / D a t a M a s h u p " > A A A A A J o E A A B Q S w M E F A A C A A g A F p B 5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F p B 5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Q e V f k l f X 4 l A E A A N Q E A A A T A B w A R m 9 y b X V s Y X M v U 2 V j d G l v b j E u b S C i G A A o o B Q A A A A A A A A A A A A A A A A A A A A A A A A A A A C 9 U t t O w k A U f C f h H z b r C y T Q F r w k a n w w i I k a C Q E M M c S H Q z l C Z b u L u 2 c F 0 v D v b l t M v F Q T L 7 E v 2 8 z p z s y Z q c G Q I i V Z P z 8 b x + V S u W R m o H H C d v g A x g J Z w N k J E 0 j l E n N P X 1 k d o k O G O P a 6 M M V K + t J S k l C S q f A Z 0 c I c + f 5 y u f S W 5 s E L V e z H o O d I 9 Q k Q + I 9 W E R q / c 9 X 2 7 y M J M o x A G B + k t C D 8 S L r P s W 4 I C G P H x 6 v V W i 5 7 5 u 4 G T j W X T 4 L N K E X u t t M d 3 p q B n D r T g / U C U 7 + Z d W + g Q Z p 7 p e O W E j a W 6 d B U M q p a k v D z y I Q g 2 B p B s 8 i w S y u x f g 1 r j 5 0 K w Z 5 A W D T s p n / G r i M h X D j G 4 z V G j o I R r m h T Y w l v B s 3 d I r B Z B D a K w K A A b B x + A P f r m U v S K C d v h p t q u R T J w h R e d 9 n D J 5 Q W x + u u V h M b U m G j 7 V W I w m t Z 7 V R o q P R 8 r N S 8 U k 1 G H Y j x h L / n 4 H e b 0 b b 3 H / W Q 6 6 Z F v B C + 3 3 q r 6 P A L S Q d 7 X n o v G 9 y 6 M N 6 i 3 8 2 h h 9 P 0 v / 9 N D D n F 3 6 W w 5 f v H E F K G X 0 W Q W f i z A D 4 u 9 O n + X 2 3 6 D F B L A Q I t A B Q A A g A I A B a Q e V f 9 i c q C p A A A A P c A A A A S A A A A A A A A A A A A A A A A A A A A A A B D b 2 5 m a W c v U G F j a 2 F n Z S 5 4 b W x Q S w E C L Q A U A A I A C A A W k H l X D 8 r p q 6 Q A A A D p A A A A E w A A A A A A A A A A A A A A A A D w A A A A W 0 N v b n R l b n R f V H l w Z X N d L n h t b F B L A Q I t A B Q A A g A I A B a Q e V f k l f X 4 l A E A A N Q E A A A T A A A A A A A A A A A A A A A A A O E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i A A A A A A A A p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G a X N j Y W w g e W V h c i B p c y B K d W 5 l L U 1 h e S 4 g Q W x s I H Z h b H V l c y B V U 0 Q g T W l s b G l v b n M u L D B 9 J n F 1 b 3 Q 7 L C Z x d W 9 0 O 1 N l Y 3 R p b 2 4 x L 1 R h Y m x l I D A v Q X V 0 b 1 J l b W 9 2 Z W R D b 2 x 1 b W 5 z M S 5 7 M j A y M y w x f S Z x d W 9 0 O y w m c X V v d D t T Z W N 0 a W 9 u M S 9 U Y W J s Z S A w L 0 F 1 d G 9 S Z W 1 v d m V k Q 2 9 s d W 1 u c z E u e z I w M j I s M n 0 m c X V v d D s s J n F 1 b 3 Q 7 U 2 V j d G l v b j E v V G F i b G U g M C 9 B d X R v U m V t b 3 Z l Z E N v b H V t b n M x L n s y M D I x L D N 9 J n F 1 b 3 Q 7 L C Z x d W 9 0 O 1 N l Y 3 R p b 2 4 x L 1 R h Y m x l I D A v Q X V 0 b 1 J l b W 9 2 Z W R D b 2 x 1 b W 5 z M S 5 7 M j A y M C w 0 f S Z x d W 9 0 O y w m c X V v d D t T Z W N 0 a W 9 u M S 9 U Y W J s Z S A w L 0 F 1 d G 9 S Z W 1 v d m V k Q 2 9 s d W 1 u c z E u e z I w M T k s N X 0 m c X V v d D s s J n F 1 b 3 Q 7 U 2 V j d G l v b j E v V G F i b G U g M C 9 B d X R v U m V t b 3 Z l Z E N v b H V t b n M x L n s 1 L X l l Y X I g d H J l b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G a X N j Y W w g e W V h c i B p c y B K d W 5 l L U 1 h e S 4 g Q W x s I H Z h b H V l c y B V U 0 Q g T W l s b G l v b n M u L D B 9 J n F 1 b 3 Q 7 L C Z x d W 9 0 O 1 N l Y 3 R p b 2 4 x L 1 R h Y m x l I D A v Q X V 0 b 1 J l b W 9 2 Z W R D b 2 x 1 b W 5 z M S 5 7 M j A y M y w x f S Z x d W 9 0 O y w m c X V v d D t T Z W N 0 a W 9 u M S 9 U Y W J s Z S A w L 0 F 1 d G 9 S Z W 1 v d m V k Q 2 9 s d W 1 u c z E u e z I w M j I s M n 0 m c X V v d D s s J n F 1 b 3 Q 7 U 2 V j d G l v b j E v V G F i b G U g M C 9 B d X R v U m V t b 3 Z l Z E N v b H V t b n M x L n s y M D I x L D N 9 J n F 1 b 3 Q 7 L C Z x d W 9 0 O 1 N l Y 3 R p b 2 4 x L 1 R h Y m x l I D A v Q X V 0 b 1 J l b W 9 2 Z W R D b 2 x 1 b W 5 z M S 5 7 M j A y M C w 0 f S Z x d W 9 0 O y w m c X V v d D t T Z W N 0 a W 9 u M S 9 U Y W J s Z S A w L 0 F 1 d G 9 S Z W 1 v d m V k Q 2 9 s d W 1 u c z E u e z I w M T k s N X 0 m c X V v d D s s J n F 1 b 3 Q 7 U 2 V j d G l v b j E v V G F i b G U g M C 9 B d X R v U m V t b 3 Z l Z E N v b H V t b n M x L n s 1 L X l l Y X I g d H J l b m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p c 2 N h b C B 5 Z W F y I G l z I E p 1 b m U t T W F 5 L i B B b G w g d m F s d W V z I F V T R C B N a W x s a W 9 u c y 4 m c X V v d D s s J n F 1 b 3 Q 7 M j A y M y Z x d W 9 0 O y w m c X V v d D s y M D I y J n F 1 b 3 Q 7 L C Z x d W 9 0 O z I w M j E m c X V v d D s s J n F 1 b 3 Q 7 M j A y M C Z x d W 9 0 O y w m c X V v d D s y M D E 5 J n F 1 b 3 Q 7 L C Z x d W 9 0 O z U t e W V h c i B 0 c m V u Z C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z L T E x L T I 1 V D E z O j I 3 O j M 1 L j E z N T g 3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Q W R k Z W R U b 0 R h d G F N b 2 R l b C I g V m F s d W U 9 I m w w I i A v P j x F b n R y e S B U e X B l P S J R d W V y e U l E I i B W Y W x 1 Z T 0 i c 2 Q 1 O T U y M D N l L T Q 4 Z D Y t N D U 3 Z C 1 i O G U x L T l k Y 2 N j Z T h k O D U 5 M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W J 5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N z o 1 O T o z M y 4 2 M T g w M j I 3 W i I g L z 4 8 R W 5 0 c n k g V H l w Z T 0 i R m l s b E N v b H V t b l R 5 c G V z I i B W Y W x 1 Z T 0 i c 0 J n T U Q i I C 8 + P E V u d H J 5 I F R 5 c G U 9 I k Z p b G x D b 2 x 1 b W 5 O Y W 1 l c y I g V m F s d W U 9 I n N b J n F 1 b 3 Q 7 U H J v Z H V j d C Z x d W 9 0 O y w m c X V v d D t S Z X Z l b n V l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Z l b n V l Y n l Q c m 9 k d W N 0 L 0 N o Y W 5 n Z W Q g V H l w Z S 5 7 U H J v Z H V j d C w w f S Z x d W 9 0 O y w m c X V v d D t T Z W N 0 a W 9 u M S 9 S Z X Z l b n V l Y n l Q c m 9 k d W N 0 L 0 N o Y W 5 n Z W Q g V H l w Z S 5 7 U m V 2 Z W 5 1 Z S w x f S Z x d W 9 0 O y w m c X V v d D t T Z W N 0 a W 9 u M S 9 S Z X Z l b n V l Y n l Q c m 9 k d W N 0 L 0 N o Y W 5 n Z W Q g V H l w Z S 5 7 W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Z l b n V l Y n l Q c m 9 k d W N 0 L 0 N o Y W 5 n Z W Q g V H l w Z S 5 7 U H J v Z H V j d C w w f S Z x d W 9 0 O y w m c X V v d D t T Z W N 0 a W 9 u M S 9 S Z X Z l b n V l Y n l Q c m 9 k d W N 0 L 0 N o Y W 5 n Z W Q g V H l w Z S 5 7 U m V 2 Z W 5 1 Z S w x f S Z x d W 9 0 O y w m c X V v d D t T Z W N 0 a W 9 u M S 9 S Z X Z l b n V l Y n l Q c m 9 k d W N 0 L 0 N o Y W 5 n Z W Q g V H l w Z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Z W 5 1 Z W J 5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Y n l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W J 5 U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E 4 O j A w O j A 3 L j c 1 N j Q 1 N j B a I i A v P j x F b n R y e S B U e X B l P S J G a W x s Q 2 9 s d W 1 u V H l w Z X M i I F Z h b H V l P S J z Q m d N R C I g L z 4 8 R W 5 0 c n k g V H l w Z T 0 i R m l s b E N v b H V t b k 5 h b W V z I i B W Y W x 1 Z T 0 i c 1 s m c X V v d D t S Z W d p b 2 4 m c X V v d D s s J n F 1 b 3 Q 7 U m V 2 Z W 5 1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Z W 5 1 Z W J 5 U m V n a W 9 u L 0 N o Y W 5 n Z W Q g V H l w Z S 5 7 U m V n a W 9 u L D B 9 J n F 1 b 3 Q 7 L C Z x d W 9 0 O 1 N l Y 3 R p b 2 4 x L 1 J l d m V u d W V i e V J l Z 2 l v b i 9 D a G F u Z 2 V k I F R 5 c G U u e 1 J l d m V u d W U s M X 0 m c X V v d D s s J n F 1 b 3 Q 7 U 2 V j d G l v b j E v U m V 2 Z W 5 1 Z W J 5 U m V n a W 9 u L 0 N o Y W 5 n Z W Q g V H l w Z S 5 7 W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Z l b n V l Y n l S Z W d p b 2 4 v Q 2 h h b m d l Z C B U e X B l L n t S Z W d p b 2 4 s M H 0 m c X V v d D s s J n F 1 b 3 Q 7 U 2 V j d G l v b j E v U m V 2 Z W 5 1 Z W J 5 U m V n a W 9 u L 0 N o Y W 5 n Z W Q g V H l w Z S 5 7 U m V 2 Z W 5 1 Z S w x f S Z x d W 9 0 O y w m c X V v d D t T Z W N 0 a W 9 u M S 9 S Z X Z l b n V l Y n l S Z W d p b 2 4 v Q 2 h h b m d l Z C B U e X B l L n t Z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Z l b n V l Y n l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W J 5 U m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W J 5 W W V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E 4 O j A w O j Q 0 L j c 1 N z I 1 O D B a I i A v P j x F b n R y e S B U e X B l P S J G a W x s Q 2 9 s d W 1 u V H l w Z X M i I F Z h b H V l P S J z Q X d N P S I g L z 4 8 R W 5 0 c n k g V H l w Z T 0 i R m l s b E N v b H V t b k 5 h b W V z I i B W Y W x 1 Z T 0 i c 1 s m c X V v d D t Z Z W F y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Z l b n V l Y n l Z Z W F y L 0 N o Y W 5 n Z W Q g V H l w Z S 5 7 W W V h c i w w f S Z x d W 9 0 O y w m c X V v d D t T Z W N 0 a W 9 u M S 9 S Z X Z l b n V l Y n l Z Z W F y L 0 N o Y W 5 n Z W Q g V H l w Z S 5 7 U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Z l b n V l Y n l Z Z W F y L 0 N o Y W 5 n Z W Q g V H l w Z S 5 7 W W V h c i w w f S Z x d W 9 0 O y w m c X V v d D t T Z W N 0 a W 9 u M S 9 S Z X Z l b n V l Y n l Z Z W F y L 0 N o Y W 5 n Z W Q g V H l w Z S 5 7 U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Z W 5 1 Z W J 5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Y n l Z Z W F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j I 4 X a j v 6 R K i o O I p I S S x r Q A A A A A A g A A A A A A E G Y A A A A B A A A g A A A A x A s c r H l s N F W f U U B P 0 8 5 3 4 Z X + Z J w 2 V s 8 y B a 8 p g e B + H y s A A A A A D o A A A A A C A A A g A A A A Y E W Z T o J 5 + k t 3 H 1 g X h J z d Y E S 1 g 2 S J T 5 z w 4 q F f D Y e L O 4 5 Q A A A A 3 + 6 q l 6 B a g j 7 L V X 6 V 7 i N y S j E X X Y 7 1 V T 9 7 x y + 6 m X d 0 r B m L 8 a j n 4 b 3 q C a g + 2 m 2 t D t P d Y M 2 a Z H 5 T j i 3 L t h V p E c G 3 S I 4 g E Q w J m 1 H m w N E D b 9 O 7 4 X x A A A A A O i J a 5 9 a Y J D S 4 G M P d H 2 y y p P x 1 p 8 y E J w I u A a U k A E l A X O g r V d v C L H 6 R I g 8 A H x v L B m g u 2 2 / D Q X Z V f H I 0 4 D V K t / B k W w = = < / D a t a M a s h u p > 
</file>

<file path=customXml/itemProps1.xml><?xml version="1.0" encoding="utf-8"?>
<ds:datastoreItem xmlns:ds="http://schemas.openxmlformats.org/officeDocument/2006/customXml" ds:itemID="{5EA512F1-BE5F-463E-9F72-0BFA46A4E0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Modeling YTD&amp;MTD </vt:lpstr>
      <vt:lpstr>Modeling a Revolver</vt:lpstr>
      <vt:lpstr>PowerBI</vt:lpstr>
      <vt:lpstr>Sheet1</vt:lpstr>
      <vt:lpstr>Table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Babajide Olamide Adenubi</dc:creator>
  <cp:lastModifiedBy>Babajide Olamide Adenubi</cp:lastModifiedBy>
  <dcterms:created xsi:type="dcterms:W3CDTF">2023-11-22T21:05:12Z</dcterms:created>
  <dcterms:modified xsi:type="dcterms:W3CDTF">2023-11-25T21:54:32Z</dcterms:modified>
</cp:coreProperties>
</file>