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60" windowWidth="21465" windowHeight="7515" tabRatio="734"/>
  </bookViews>
  <sheets>
    <sheet name="700kw（间接）" sheetId="1" r:id="rId1"/>
    <sheet name="700kw（直接）" sheetId="2" r:id="rId2"/>
    <sheet name="1400kw（间接）" sheetId="3" r:id="rId3"/>
    <sheet name="1400kw（直接）" sheetId="4" r:id="rId4"/>
    <sheet name="2100kw（间接）" sheetId="5" r:id="rId5"/>
    <sheet name="2100kw（直接）" sheetId="6" r:id="rId6"/>
    <sheet name="2800kw（间接）" sheetId="7" r:id="rId7"/>
    <sheet name="2800kw（直接）" sheetId="8" r:id="rId8"/>
  </sheets>
  <calcPr calcId="152511"/>
</workbook>
</file>

<file path=xl/calcChain.xml><?xml version="1.0" encoding="utf-8"?>
<calcChain xmlns="http://schemas.openxmlformats.org/spreadsheetml/2006/main">
  <c r="M44" i="8" l="1"/>
  <c r="I30" i="8"/>
  <c r="I29" i="8"/>
  <c r="O40" i="8"/>
  <c r="M40" i="8"/>
  <c r="E28" i="8" s="1"/>
  <c r="I27" i="8"/>
  <c r="I26" i="8"/>
  <c r="O33" i="8"/>
  <c r="O35" i="8" s="1"/>
  <c r="M33" i="8"/>
  <c r="M35" i="8" s="1"/>
  <c r="M29" i="8"/>
  <c r="I19" i="8"/>
  <c r="H18" i="8"/>
  <c r="I18" i="8" s="1"/>
  <c r="O25" i="8"/>
  <c r="M25" i="8"/>
  <c r="E17" i="8" s="1"/>
  <c r="H17" i="8"/>
  <c r="I17" i="8" s="1"/>
  <c r="I16" i="8"/>
  <c r="I15" i="8"/>
  <c r="O18" i="8"/>
  <c r="O19" i="8" s="1"/>
  <c r="M18" i="8"/>
  <c r="M28" i="8" s="1"/>
  <c r="H14" i="8"/>
  <c r="I14" i="8" s="1"/>
  <c r="M14" i="8"/>
  <c r="I8" i="8"/>
  <c r="I7" i="8"/>
  <c r="O10" i="8"/>
  <c r="M10" i="8"/>
  <c r="E6" i="8" s="1"/>
  <c r="I6" i="8"/>
  <c r="I5" i="8"/>
  <c r="I4" i="8"/>
  <c r="O3" i="8"/>
  <c r="O4" i="8" s="1"/>
  <c r="M3" i="8"/>
  <c r="M4" i="8" s="1"/>
  <c r="I3" i="8"/>
  <c r="E41" i="1"/>
  <c r="E40" i="1"/>
  <c r="E39" i="1"/>
  <c r="E38" i="1"/>
  <c r="E36" i="1"/>
  <c r="E35" i="1"/>
  <c r="E34" i="1"/>
  <c r="E26" i="1"/>
  <c r="E25" i="1"/>
  <c r="E24" i="1"/>
  <c r="E23" i="1"/>
  <c r="E21" i="1"/>
  <c r="E20" i="1"/>
  <c r="E19" i="1"/>
  <c r="M43" i="7"/>
  <c r="O28" i="7"/>
  <c r="O43" i="6"/>
  <c r="M43" i="6"/>
  <c r="O28" i="6"/>
  <c r="M28" i="6"/>
  <c r="O13" i="6"/>
  <c r="M13" i="6"/>
  <c r="O28" i="5"/>
  <c r="M28" i="5"/>
  <c r="O43" i="4"/>
  <c r="M43" i="4"/>
  <c r="O28" i="4"/>
  <c r="M28" i="4"/>
  <c r="O13" i="4"/>
  <c r="M13" i="4"/>
  <c r="M43" i="1"/>
  <c r="O43" i="2"/>
  <c r="M43" i="2"/>
  <c r="O28" i="2"/>
  <c r="M28" i="2"/>
  <c r="O13" i="2"/>
  <c r="M13" i="2"/>
  <c r="O43" i="1"/>
  <c r="O28" i="1"/>
  <c r="M28" i="1"/>
  <c r="O13" i="1"/>
  <c r="M13" i="1"/>
  <c r="M44" i="7"/>
  <c r="E39" i="7" s="1"/>
  <c r="I42" i="7"/>
  <c r="I41" i="7"/>
  <c r="O40" i="7"/>
  <c r="E38" i="7" s="1"/>
  <c r="M40" i="7"/>
  <c r="E40" i="7" s="1"/>
  <c r="H36" i="7"/>
  <c r="I36" i="7" s="1"/>
  <c r="I35" i="7"/>
  <c r="I34" i="7"/>
  <c r="O33" i="7"/>
  <c r="O35" i="7" s="1"/>
  <c r="M33" i="7"/>
  <c r="M35" i="7" s="1"/>
  <c r="M29" i="7"/>
  <c r="I27" i="7"/>
  <c r="H26" i="7"/>
  <c r="I26" i="7" s="1"/>
  <c r="O25" i="7"/>
  <c r="E23" i="7" s="1"/>
  <c r="M25" i="7"/>
  <c r="E25" i="7" s="1"/>
  <c r="H25" i="7"/>
  <c r="I25" i="7" s="1"/>
  <c r="H24" i="7"/>
  <c r="H39" i="7" s="1"/>
  <c r="I39" i="7" s="1"/>
  <c r="E24" i="7"/>
  <c r="H23" i="7"/>
  <c r="I23" i="7" s="1"/>
  <c r="H22" i="7"/>
  <c r="I22" i="7" s="1"/>
  <c r="H21" i="7"/>
  <c r="I21" i="7" s="1"/>
  <c r="I20" i="7"/>
  <c r="I19" i="7"/>
  <c r="O18" i="7"/>
  <c r="O19" i="7" s="1"/>
  <c r="M18" i="7"/>
  <c r="M28" i="7" s="1"/>
  <c r="H18" i="7"/>
  <c r="H33" i="7" s="1"/>
  <c r="I33" i="7" s="1"/>
  <c r="M14" i="7"/>
  <c r="E9" i="7" s="1"/>
  <c r="I12" i="7"/>
  <c r="I11" i="7"/>
  <c r="O10" i="7"/>
  <c r="E8" i="7" s="1"/>
  <c r="M10" i="7"/>
  <c r="E10" i="7" s="1"/>
  <c r="I10" i="7"/>
  <c r="I9" i="7"/>
  <c r="I8" i="7"/>
  <c r="I7" i="7"/>
  <c r="I6" i="7"/>
  <c r="I5" i="7"/>
  <c r="I4" i="7"/>
  <c r="O3" i="7"/>
  <c r="O4" i="7" s="1"/>
  <c r="M3" i="7"/>
  <c r="M4" i="7" s="1"/>
  <c r="I3" i="7"/>
  <c r="M44" i="6"/>
  <c r="I30" i="6"/>
  <c r="O40" i="6"/>
  <c r="M40" i="6"/>
  <c r="E28" i="6" s="1"/>
  <c r="I27" i="6"/>
  <c r="O33" i="6"/>
  <c r="O35" i="6" s="1"/>
  <c r="M33" i="6"/>
  <c r="M35" i="6" s="1"/>
  <c r="M29" i="6"/>
  <c r="I19" i="6"/>
  <c r="H18" i="6"/>
  <c r="I18" i="6" s="1"/>
  <c r="O25" i="6"/>
  <c r="M25" i="6"/>
  <c r="H17" i="6"/>
  <c r="I17" i="6" s="1"/>
  <c r="E17" i="6"/>
  <c r="I16" i="6"/>
  <c r="I15" i="6"/>
  <c r="O18" i="6"/>
  <c r="O19" i="6" s="1"/>
  <c r="M18" i="6"/>
  <c r="M19" i="6" s="1"/>
  <c r="H14" i="6"/>
  <c r="I14" i="6" s="1"/>
  <c r="M14" i="6"/>
  <c r="I8" i="6"/>
  <c r="I7" i="6"/>
  <c r="O10" i="6"/>
  <c r="M10" i="6"/>
  <c r="E6" i="6" s="1"/>
  <c r="I6" i="6"/>
  <c r="I5" i="6"/>
  <c r="I4" i="6"/>
  <c r="O3" i="6"/>
  <c r="O4" i="6" s="1"/>
  <c r="M3" i="6"/>
  <c r="M5" i="6" s="1"/>
  <c r="I3" i="6"/>
  <c r="M44" i="5"/>
  <c r="E39" i="5" s="1"/>
  <c r="I42" i="5"/>
  <c r="O40" i="5"/>
  <c r="E38" i="5" s="1"/>
  <c r="M40" i="5"/>
  <c r="E40" i="5" s="1"/>
  <c r="I34" i="5"/>
  <c r="O33" i="5"/>
  <c r="O35" i="5" s="1"/>
  <c r="M33" i="5"/>
  <c r="M35" i="5" s="1"/>
  <c r="M29" i="5"/>
  <c r="E24" i="5" s="1"/>
  <c r="I27" i="5"/>
  <c r="H26" i="5"/>
  <c r="I26" i="5" s="1"/>
  <c r="O25" i="5"/>
  <c r="E23" i="5" s="1"/>
  <c r="M25" i="5"/>
  <c r="E25" i="5" s="1"/>
  <c r="H25" i="5"/>
  <c r="H40" i="5" s="1"/>
  <c r="I40" i="5" s="1"/>
  <c r="H24" i="5"/>
  <c r="I24" i="5" s="1"/>
  <c r="H23" i="5"/>
  <c r="I23" i="5" s="1"/>
  <c r="H22" i="5"/>
  <c r="I22" i="5" s="1"/>
  <c r="H21" i="5"/>
  <c r="I21" i="5" s="1"/>
  <c r="I20" i="5"/>
  <c r="I19" i="5"/>
  <c r="O18" i="5"/>
  <c r="O20" i="5" s="1"/>
  <c r="M18" i="5"/>
  <c r="M20" i="5" s="1"/>
  <c r="H18" i="5"/>
  <c r="I18" i="5" s="1"/>
  <c r="M14" i="5"/>
  <c r="E9" i="5" s="1"/>
  <c r="I12" i="5"/>
  <c r="I11" i="5"/>
  <c r="O10" i="5"/>
  <c r="E8" i="5" s="1"/>
  <c r="M10" i="5"/>
  <c r="E10" i="5" s="1"/>
  <c r="I10" i="5"/>
  <c r="I9" i="5"/>
  <c r="I8" i="5"/>
  <c r="I7" i="5"/>
  <c r="I6" i="5"/>
  <c r="I5" i="5"/>
  <c r="I4" i="5"/>
  <c r="O3" i="5"/>
  <c r="O5" i="5" s="1"/>
  <c r="M3" i="5"/>
  <c r="M5" i="5" s="1"/>
  <c r="I3" i="5"/>
  <c r="M44" i="4"/>
  <c r="H30" i="4"/>
  <c r="I30" i="4" s="1"/>
  <c r="O40" i="4"/>
  <c r="M40" i="4"/>
  <c r="E28" i="4" s="1"/>
  <c r="O33" i="4"/>
  <c r="O35" i="4" s="1"/>
  <c r="M33" i="4"/>
  <c r="M35" i="4" s="1"/>
  <c r="H25" i="4"/>
  <c r="I25" i="4" s="1"/>
  <c r="M29" i="4"/>
  <c r="I19" i="4"/>
  <c r="H18" i="4"/>
  <c r="I18" i="4" s="1"/>
  <c r="O25" i="4"/>
  <c r="M25" i="4"/>
  <c r="E17" i="4" s="1"/>
  <c r="H17" i="4"/>
  <c r="H28" i="4" s="1"/>
  <c r="I28" i="4" s="1"/>
  <c r="H16" i="4"/>
  <c r="I16" i="4" s="1"/>
  <c r="H26" i="4"/>
  <c r="I26" i="4" s="1"/>
  <c r="O18" i="4"/>
  <c r="O20" i="4" s="1"/>
  <c r="M18" i="4"/>
  <c r="M20" i="4" s="1"/>
  <c r="H14" i="4"/>
  <c r="I14" i="4" s="1"/>
  <c r="M14" i="4"/>
  <c r="I8" i="4"/>
  <c r="I7" i="4"/>
  <c r="O10" i="4"/>
  <c r="M10" i="4"/>
  <c r="E6" i="4" s="1"/>
  <c r="I6" i="4"/>
  <c r="I5" i="4"/>
  <c r="I4" i="4"/>
  <c r="O3" i="4"/>
  <c r="O5" i="4" s="1"/>
  <c r="M3" i="4"/>
  <c r="M5" i="4" s="1"/>
  <c r="I3" i="4"/>
  <c r="H37" i="7" l="1"/>
  <c r="I37" i="7" s="1"/>
  <c r="I24" i="7"/>
  <c r="H41" i="5"/>
  <c r="I41" i="5" s="1"/>
  <c r="H39" i="5"/>
  <c r="I39" i="5" s="1"/>
  <c r="O43" i="7"/>
  <c r="H40" i="7"/>
  <c r="I40" i="7" s="1"/>
  <c r="M13" i="7"/>
  <c r="M20" i="7"/>
  <c r="E26" i="7" s="1"/>
  <c r="O13" i="7"/>
  <c r="P13" i="7" s="1"/>
  <c r="E4" i="7" s="1"/>
  <c r="M19" i="7"/>
  <c r="M13" i="5"/>
  <c r="O13" i="5"/>
  <c r="H36" i="5"/>
  <c r="I36" i="5" s="1"/>
  <c r="M43" i="5"/>
  <c r="H37" i="5"/>
  <c r="I37" i="5" s="1"/>
  <c r="O43" i="5"/>
  <c r="M4" i="5"/>
  <c r="H38" i="5"/>
  <c r="I38" i="5" s="1"/>
  <c r="H25" i="8"/>
  <c r="I25" i="8" s="1"/>
  <c r="H28" i="8"/>
  <c r="I28" i="8" s="1"/>
  <c r="I9" i="8"/>
  <c r="I10" i="8" s="1"/>
  <c r="O34" i="8"/>
  <c r="M43" i="8"/>
  <c r="M34" i="8"/>
  <c r="O28" i="8"/>
  <c r="P28" i="8" s="1"/>
  <c r="E15" i="8" s="1"/>
  <c r="O43" i="8"/>
  <c r="P43" i="8" s="1"/>
  <c r="E26" i="8" s="1"/>
  <c r="M42" i="8"/>
  <c r="E29" i="8"/>
  <c r="M36" i="8"/>
  <c r="M37" i="8" s="1"/>
  <c r="O36" i="8"/>
  <c r="O37" i="8" s="1"/>
  <c r="O42" i="8"/>
  <c r="M20" i="8"/>
  <c r="M5" i="8"/>
  <c r="M13" i="8"/>
  <c r="O20" i="8"/>
  <c r="O5" i="8"/>
  <c r="O13" i="8"/>
  <c r="M19" i="8"/>
  <c r="I18" i="7"/>
  <c r="I28" i="7" s="1"/>
  <c r="I29" i="7" s="1"/>
  <c r="I13" i="7"/>
  <c r="I14" i="7" s="1"/>
  <c r="M36" i="7"/>
  <c r="M37" i="7" s="1"/>
  <c r="E41" i="7"/>
  <c r="M42" i="7"/>
  <c r="M34" i="7"/>
  <c r="O36" i="7"/>
  <c r="O37" i="7" s="1"/>
  <c r="E36" i="7"/>
  <c r="O42" i="7"/>
  <c r="P42" i="7" s="1"/>
  <c r="E35" i="7" s="1"/>
  <c r="P28" i="7"/>
  <c r="E19" i="7" s="1"/>
  <c r="M5" i="7"/>
  <c r="O5" i="7"/>
  <c r="O20" i="7"/>
  <c r="H38" i="7"/>
  <c r="I38" i="7" s="1"/>
  <c r="O34" i="7"/>
  <c r="M21" i="7"/>
  <c r="M22" i="7" s="1"/>
  <c r="M20" i="6"/>
  <c r="M21" i="6" s="1"/>
  <c r="M22" i="6" s="1"/>
  <c r="I26" i="6"/>
  <c r="H28" i="6"/>
  <c r="I28" i="6" s="1"/>
  <c r="I9" i="6"/>
  <c r="I10" i="6" s="1"/>
  <c r="O34" i="6"/>
  <c r="P28" i="6"/>
  <c r="E15" i="6" s="1"/>
  <c r="H29" i="6"/>
  <c r="I29" i="6" s="1"/>
  <c r="I20" i="6"/>
  <c r="I21" i="6" s="1"/>
  <c r="E29" i="6"/>
  <c r="M42" i="6"/>
  <c r="M36" i="6"/>
  <c r="M37" i="6" s="1"/>
  <c r="O36" i="6"/>
  <c r="O37" i="6" s="1"/>
  <c r="O42" i="6"/>
  <c r="M6" i="6"/>
  <c r="M7" i="6" s="1"/>
  <c r="M12" i="6"/>
  <c r="E7" i="6"/>
  <c r="O5" i="6"/>
  <c r="O20" i="6"/>
  <c r="M34" i="6"/>
  <c r="H25" i="6"/>
  <c r="I25" i="6" s="1"/>
  <c r="M4" i="6"/>
  <c r="P13" i="6" s="1"/>
  <c r="E4" i="6" s="1"/>
  <c r="E41" i="5"/>
  <c r="M42" i="5"/>
  <c r="M34" i="5"/>
  <c r="I13" i="5"/>
  <c r="I14" i="5" s="1"/>
  <c r="H33" i="5"/>
  <c r="I33" i="5" s="1"/>
  <c r="E6" i="5"/>
  <c r="O12" i="5"/>
  <c r="O6" i="5"/>
  <c r="O7" i="5" s="1"/>
  <c r="E36" i="5"/>
  <c r="O36" i="5"/>
  <c r="O37" i="5" s="1"/>
  <c r="O42" i="5"/>
  <c r="P42" i="5" s="1"/>
  <c r="E35" i="5" s="1"/>
  <c r="E26" i="5"/>
  <c r="M27" i="5"/>
  <c r="M21" i="5"/>
  <c r="M22" i="5" s="1"/>
  <c r="O21" i="5"/>
  <c r="O22" i="5" s="1"/>
  <c r="E21" i="5"/>
  <c r="O27" i="5"/>
  <c r="E11" i="5"/>
  <c r="M12" i="5"/>
  <c r="P12" i="5" s="1"/>
  <c r="E5" i="5" s="1"/>
  <c r="M6" i="5"/>
  <c r="M7" i="5" s="1"/>
  <c r="M19" i="5"/>
  <c r="I25" i="5"/>
  <c r="I28" i="5" s="1"/>
  <c r="I29" i="5" s="1"/>
  <c r="O34" i="5"/>
  <c r="P43" i="5" s="1"/>
  <c r="E34" i="5" s="1"/>
  <c r="O4" i="5"/>
  <c r="P13" i="5" s="1"/>
  <c r="E4" i="5" s="1"/>
  <c r="O19" i="5"/>
  <c r="P28" i="5" s="1"/>
  <c r="E19" i="5" s="1"/>
  <c r="M36" i="5"/>
  <c r="M37" i="5" s="1"/>
  <c r="I35" i="5"/>
  <c r="M19" i="4"/>
  <c r="P28" i="4" s="1"/>
  <c r="E15" i="4" s="1"/>
  <c r="O4" i="4"/>
  <c r="I9" i="4"/>
  <c r="I10" i="4" s="1"/>
  <c r="I15" i="4"/>
  <c r="M34" i="4"/>
  <c r="O34" i="4"/>
  <c r="H27" i="4"/>
  <c r="I27" i="4" s="1"/>
  <c r="H29" i="4"/>
  <c r="I29" i="4" s="1"/>
  <c r="O19" i="4"/>
  <c r="M4" i="4"/>
  <c r="P13" i="4" s="1"/>
  <c r="E4" i="4" s="1"/>
  <c r="E29" i="4"/>
  <c r="M36" i="4"/>
  <c r="M37" i="4" s="1"/>
  <c r="M42" i="4"/>
  <c r="M12" i="4"/>
  <c r="M6" i="4"/>
  <c r="M7" i="4" s="1"/>
  <c r="E7" i="4"/>
  <c r="O12" i="4"/>
  <c r="O6" i="4"/>
  <c r="O7" i="4" s="1"/>
  <c r="M21" i="4"/>
  <c r="M22" i="4" s="1"/>
  <c r="E18" i="4"/>
  <c r="M27" i="4"/>
  <c r="O42" i="4"/>
  <c r="O36" i="4"/>
  <c r="O37" i="4" s="1"/>
  <c r="O21" i="4"/>
  <c r="O22" i="4" s="1"/>
  <c r="O27" i="4"/>
  <c r="I17" i="4"/>
  <c r="M44" i="2"/>
  <c r="O40" i="2"/>
  <c r="M40" i="2"/>
  <c r="E36" i="2" s="1"/>
  <c r="I38" i="2"/>
  <c r="I37" i="2"/>
  <c r="I36" i="2"/>
  <c r="I35" i="2"/>
  <c r="I34" i="2"/>
  <c r="O33" i="2"/>
  <c r="O35" i="2" s="1"/>
  <c r="M33" i="2"/>
  <c r="M35" i="2" s="1"/>
  <c r="I33" i="2"/>
  <c r="M29" i="2"/>
  <c r="O25" i="2"/>
  <c r="M25" i="2"/>
  <c r="I23" i="2"/>
  <c r="I22" i="2"/>
  <c r="I21" i="2"/>
  <c r="E21" i="2"/>
  <c r="I20" i="2"/>
  <c r="I19" i="2"/>
  <c r="O18" i="2"/>
  <c r="O20" i="2" s="1"/>
  <c r="M18" i="2"/>
  <c r="M20" i="2" s="1"/>
  <c r="I18" i="2"/>
  <c r="M14" i="2"/>
  <c r="I8" i="2"/>
  <c r="I7" i="2"/>
  <c r="O10" i="2"/>
  <c r="M10" i="2"/>
  <c r="E6" i="2" s="1"/>
  <c r="I6" i="2"/>
  <c r="I5" i="2"/>
  <c r="I4" i="2"/>
  <c r="O3" i="2"/>
  <c r="O5" i="2" s="1"/>
  <c r="M3" i="2"/>
  <c r="M5" i="2" s="1"/>
  <c r="I3" i="2"/>
  <c r="M44" i="3"/>
  <c r="O40" i="3"/>
  <c r="E38" i="3" s="1"/>
  <c r="M40" i="3"/>
  <c r="E40" i="3" s="1"/>
  <c r="E39" i="3"/>
  <c r="O33" i="3"/>
  <c r="M33" i="3"/>
  <c r="H42" i="3"/>
  <c r="I42" i="3" s="1"/>
  <c r="H26" i="3"/>
  <c r="H41" i="3" s="1"/>
  <c r="I41" i="3" s="1"/>
  <c r="H25" i="3"/>
  <c r="I25" i="3" s="1"/>
  <c r="H24" i="3"/>
  <c r="H39" i="3" s="1"/>
  <c r="I39" i="3" s="1"/>
  <c r="H23" i="3"/>
  <c r="H38" i="3" s="1"/>
  <c r="I38" i="3" s="1"/>
  <c r="H22" i="3"/>
  <c r="I22" i="3" s="1"/>
  <c r="H21" i="3"/>
  <c r="H36" i="3" s="1"/>
  <c r="I36" i="3" s="1"/>
  <c r="H20" i="3"/>
  <c r="H35" i="3" s="1"/>
  <c r="I35" i="3" s="1"/>
  <c r="H34" i="3"/>
  <c r="I34" i="3" s="1"/>
  <c r="H18" i="3"/>
  <c r="I18" i="3" s="1"/>
  <c r="M29" i="3"/>
  <c r="E24" i="3" s="1"/>
  <c r="O25" i="3"/>
  <c r="E23" i="3" s="1"/>
  <c r="M25" i="3"/>
  <c r="E25" i="3" s="1"/>
  <c r="I21" i="3"/>
  <c r="I20" i="3"/>
  <c r="O18" i="3"/>
  <c r="M18" i="3"/>
  <c r="M14" i="3"/>
  <c r="E9" i="3" s="1"/>
  <c r="I12" i="3"/>
  <c r="I11" i="3"/>
  <c r="O10" i="3"/>
  <c r="M10" i="3"/>
  <c r="E10" i="3" s="1"/>
  <c r="I10" i="3"/>
  <c r="I9" i="3"/>
  <c r="I8" i="3"/>
  <c r="E8" i="3"/>
  <c r="I7" i="3"/>
  <c r="I6" i="3"/>
  <c r="I5" i="3"/>
  <c r="I4" i="3"/>
  <c r="O3" i="3"/>
  <c r="M3" i="3"/>
  <c r="I3" i="3"/>
  <c r="E11" i="1"/>
  <c r="M44" i="1"/>
  <c r="I42" i="1"/>
  <c r="I41" i="1"/>
  <c r="O40" i="1"/>
  <c r="M40" i="1"/>
  <c r="I40" i="1"/>
  <c r="I39" i="1"/>
  <c r="I38" i="1"/>
  <c r="I37" i="1"/>
  <c r="I36" i="1"/>
  <c r="I43" i="1" s="1"/>
  <c r="I44" i="1" s="1"/>
  <c r="I35" i="1"/>
  <c r="I34" i="1"/>
  <c r="O33" i="1"/>
  <c r="O35" i="1" s="1"/>
  <c r="O42" i="1" s="1"/>
  <c r="M33" i="1"/>
  <c r="M35" i="1" s="1"/>
  <c r="I33" i="1"/>
  <c r="M29" i="1"/>
  <c r="I27" i="1"/>
  <c r="I26" i="1"/>
  <c r="O25" i="1"/>
  <c r="M25" i="1"/>
  <c r="I25" i="1"/>
  <c r="I24" i="1"/>
  <c r="I23" i="1"/>
  <c r="I22" i="1"/>
  <c r="I21" i="1"/>
  <c r="I20" i="1"/>
  <c r="I19" i="1"/>
  <c r="O18" i="1"/>
  <c r="O19" i="1" s="1"/>
  <c r="M18" i="1"/>
  <c r="M20" i="1" s="1"/>
  <c r="I18" i="1"/>
  <c r="M14" i="1"/>
  <c r="E9" i="1" s="1"/>
  <c r="O10" i="1"/>
  <c r="E8" i="1" s="1"/>
  <c r="M10" i="1"/>
  <c r="E10" i="1" s="1"/>
  <c r="O3" i="1"/>
  <c r="O5" i="1" s="1"/>
  <c r="E6" i="1" s="1"/>
  <c r="M3" i="1"/>
  <c r="M5" i="1" s="1"/>
  <c r="M12" i="1" s="1"/>
  <c r="I43" i="7" l="1"/>
  <c r="I44" i="7" s="1"/>
  <c r="I43" i="5"/>
  <c r="I44" i="5" s="1"/>
  <c r="M27" i="7"/>
  <c r="M20" i="3"/>
  <c r="M28" i="3"/>
  <c r="O34" i="3"/>
  <c r="O43" i="3"/>
  <c r="P43" i="3" s="1"/>
  <c r="E34" i="3" s="1"/>
  <c r="I24" i="3"/>
  <c r="M5" i="3"/>
  <c r="M12" i="3" s="1"/>
  <c r="M13" i="3"/>
  <c r="O20" i="3"/>
  <c r="O21" i="3" s="1"/>
  <c r="O22" i="3" s="1"/>
  <c r="O28" i="3"/>
  <c r="O5" i="3"/>
  <c r="O13" i="3"/>
  <c r="M35" i="3"/>
  <c r="E41" i="3" s="1"/>
  <c r="M43" i="3"/>
  <c r="I20" i="8"/>
  <c r="I21" i="8" s="1"/>
  <c r="I31" i="8"/>
  <c r="I32" i="8" s="1"/>
  <c r="O21" i="8"/>
  <c r="O22" i="8" s="1"/>
  <c r="O27" i="8"/>
  <c r="M12" i="8"/>
  <c r="M6" i="8"/>
  <c r="M7" i="8" s="1"/>
  <c r="E7" i="8"/>
  <c r="P13" i="8"/>
  <c r="E4" i="8" s="1"/>
  <c r="O12" i="8"/>
  <c r="O6" i="8"/>
  <c r="O7" i="8" s="1"/>
  <c r="E18" i="8"/>
  <c r="M27" i="8"/>
  <c r="M21" i="8"/>
  <c r="M22" i="8" s="1"/>
  <c r="P42" i="8"/>
  <c r="E27" i="8" s="1"/>
  <c r="P43" i="7"/>
  <c r="E34" i="7" s="1"/>
  <c r="M12" i="7"/>
  <c r="M6" i="7"/>
  <c r="M7" i="7" s="1"/>
  <c r="E11" i="7"/>
  <c r="O21" i="7"/>
  <c r="O22" i="7" s="1"/>
  <c r="O27" i="7"/>
  <c r="P27" i="7" s="1"/>
  <c r="E20" i="7" s="1"/>
  <c r="E21" i="7"/>
  <c r="O12" i="7"/>
  <c r="O6" i="7"/>
  <c r="O7" i="7" s="1"/>
  <c r="E6" i="7"/>
  <c r="E18" i="6"/>
  <c r="M27" i="6"/>
  <c r="P43" i="6"/>
  <c r="E26" i="6" s="1"/>
  <c r="O21" i="6"/>
  <c r="O22" i="6" s="1"/>
  <c r="O27" i="6"/>
  <c r="P27" i="6" s="1"/>
  <c r="E16" i="6" s="1"/>
  <c r="O12" i="6"/>
  <c r="P12" i="6" s="1"/>
  <c r="E5" i="6" s="1"/>
  <c r="O6" i="6"/>
  <c r="O7" i="6" s="1"/>
  <c r="I31" i="6"/>
  <c r="I32" i="6" s="1"/>
  <c r="P42" i="6"/>
  <c r="E27" i="6" s="1"/>
  <c r="P27" i="5"/>
  <c r="E20" i="5" s="1"/>
  <c r="I20" i="4"/>
  <c r="I21" i="4" s="1"/>
  <c r="I31" i="4"/>
  <c r="I32" i="4" s="1"/>
  <c r="P43" i="4"/>
  <c r="E26" i="4" s="1"/>
  <c r="P12" i="4"/>
  <c r="E5" i="4" s="1"/>
  <c r="P27" i="4"/>
  <c r="E16" i="4" s="1"/>
  <c r="P42" i="4"/>
  <c r="E27" i="4" s="1"/>
  <c r="H37" i="3"/>
  <c r="I37" i="3" s="1"/>
  <c r="H33" i="3"/>
  <c r="I33" i="3" s="1"/>
  <c r="I39" i="2"/>
  <c r="I40" i="2" s="1"/>
  <c r="H40" i="3"/>
  <c r="I40" i="3" s="1"/>
  <c r="O42" i="2"/>
  <c r="O36" i="2"/>
  <c r="O37" i="2" s="1"/>
  <c r="M36" i="2"/>
  <c r="M37" i="2" s="1"/>
  <c r="E37" i="2"/>
  <c r="M42" i="2"/>
  <c r="O34" i="2"/>
  <c r="M34" i="2"/>
  <c r="I24" i="2"/>
  <c r="I25" i="2" s="1"/>
  <c r="O21" i="2"/>
  <c r="O22" i="2" s="1"/>
  <c r="O27" i="2"/>
  <c r="E22" i="2"/>
  <c r="M27" i="2"/>
  <c r="M21" i="2"/>
  <c r="M22" i="2" s="1"/>
  <c r="M19" i="2"/>
  <c r="O19" i="2"/>
  <c r="I9" i="2"/>
  <c r="I10" i="2" s="1"/>
  <c r="O12" i="2"/>
  <c r="O6" i="2"/>
  <c r="O7" i="2" s="1"/>
  <c r="M12" i="2"/>
  <c r="M6" i="2"/>
  <c r="M7" i="2" s="1"/>
  <c r="E7" i="2"/>
  <c r="O4" i="2"/>
  <c r="M4" i="2"/>
  <c r="O35" i="3"/>
  <c r="O42" i="3" s="1"/>
  <c r="M36" i="3"/>
  <c r="M37" i="3" s="1"/>
  <c r="M42" i="3"/>
  <c r="P42" i="3" s="1"/>
  <c r="E35" i="3" s="1"/>
  <c r="M34" i="3"/>
  <c r="E36" i="3"/>
  <c r="O36" i="3"/>
  <c r="O37" i="3" s="1"/>
  <c r="I23" i="3"/>
  <c r="I26" i="3"/>
  <c r="I19" i="3"/>
  <c r="I27" i="3"/>
  <c r="E26" i="3"/>
  <c r="M27" i="3"/>
  <c r="M21" i="3"/>
  <c r="M22" i="3" s="1"/>
  <c r="O27" i="3"/>
  <c r="M19" i="3"/>
  <c r="O19" i="3"/>
  <c r="I13" i="3"/>
  <c r="I14" i="3" s="1"/>
  <c r="O12" i="3"/>
  <c r="O6" i="3"/>
  <c r="O7" i="3" s="1"/>
  <c r="E6" i="3"/>
  <c r="E11" i="3"/>
  <c r="O4" i="3"/>
  <c r="P13" i="3" s="1"/>
  <c r="E4" i="3" s="1"/>
  <c r="M4" i="3"/>
  <c r="O34" i="1"/>
  <c r="M42" i="1"/>
  <c r="P42" i="1" s="1"/>
  <c r="M36" i="1"/>
  <c r="M37" i="1" s="1"/>
  <c r="M34" i="1"/>
  <c r="O36" i="1"/>
  <c r="O37" i="1" s="1"/>
  <c r="I28" i="1"/>
  <c r="I29" i="1" s="1"/>
  <c r="O20" i="1"/>
  <c r="O27" i="1" s="1"/>
  <c r="M27" i="1"/>
  <c r="M21" i="1"/>
  <c r="M22" i="1" s="1"/>
  <c r="M19" i="1"/>
  <c r="P28" i="1" s="1"/>
  <c r="M4" i="1"/>
  <c r="O12" i="1"/>
  <c r="P12" i="1" s="1"/>
  <c r="E5" i="1" s="1"/>
  <c r="O6" i="1"/>
  <c r="O7" i="1" s="1"/>
  <c r="O4" i="1"/>
  <c r="P13" i="1" s="1"/>
  <c r="E4" i="1" s="1"/>
  <c r="M6" i="1"/>
  <c r="M7" i="1" s="1"/>
  <c r="I12" i="1"/>
  <c r="I11" i="1"/>
  <c r="I4" i="1"/>
  <c r="I5" i="1"/>
  <c r="I6" i="1"/>
  <c r="I7" i="1"/>
  <c r="I8" i="1"/>
  <c r="I9" i="1"/>
  <c r="I10" i="1"/>
  <c r="I3" i="1"/>
  <c r="M6" i="3" l="1"/>
  <c r="M7" i="3" s="1"/>
  <c r="E21" i="3"/>
  <c r="P27" i="8"/>
  <c r="E16" i="8" s="1"/>
  <c r="P12" i="8"/>
  <c r="E5" i="8" s="1"/>
  <c r="P12" i="7"/>
  <c r="E5" i="7" s="1"/>
  <c r="I43" i="3"/>
  <c r="I44" i="3" s="1"/>
  <c r="I28" i="3"/>
  <c r="I29" i="3" s="1"/>
  <c r="O21" i="1"/>
  <c r="O22" i="1" s="1"/>
  <c r="P13" i="2"/>
  <c r="E4" i="2" s="1"/>
  <c r="P43" i="2"/>
  <c r="E34" i="2" s="1"/>
  <c r="P42" i="2"/>
  <c r="E35" i="2" s="1"/>
  <c r="P28" i="2"/>
  <c r="E19" i="2" s="1"/>
  <c r="P27" i="2"/>
  <c r="E20" i="2" s="1"/>
  <c r="P12" i="2"/>
  <c r="E5" i="2" s="1"/>
  <c r="P27" i="3"/>
  <c r="E20" i="3" s="1"/>
  <c r="P28" i="3"/>
  <c r="E19" i="3" s="1"/>
  <c r="P12" i="3"/>
  <c r="E5" i="3" s="1"/>
  <c r="P43" i="1"/>
  <c r="P27" i="1"/>
  <c r="I13" i="1"/>
  <c r="I14" i="1" s="1"/>
</calcChain>
</file>

<file path=xl/sharedStrings.xml><?xml version="1.0" encoding="utf-8"?>
<sst xmlns="http://schemas.openxmlformats.org/spreadsheetml/2006/main" count="1368" uniqueCount="180">
  <si>
    <t>序号</t>
  </si>
  <si>
    <t>名    称</t>
  </si>
  <si>
    <t>品牌</t>
  </si>
  <si>
    <t>型号 （规格）</t>
  </si>
  <si>
    <t>参数</t>
  </si>
  <si>
    <t>铸铁热水锅炉</t>
  </si>
  <si>
    <t>山东前田</t>
  </si>
  <si>
    <t>ZZS0.7-0.7/95/70-Y(Q)-MF5</t>
  </si>
  <si>
    <t>700KW</t>
  </si>
  <si>
    <t>自动软水装置</t>
  </si>
  <si>
    <t>软化水箱</t>
  </si>
  <si>
    <t>1立方米</t>
  </si>
  <si>
    <t>上海凯泉</t>
  </si>
  <si>
    <t xml:space="preserve"> 一次循环泵     </t>
  </si>
  <si>
    <t>板式换热器</t>
  </si>
  <si>
    <t>淄博泰勒</t>
  </si>
  <si>
    <t>数量</t>
    <phoneticPr fontId="1" type="noConversion"/>
  </si>
  <si>
    <t>单价</t>
    <phoneticPr fontId="1" type="noConversion"/>
  </si>
  <si>
    <r>
      <t>换热面积25m</t>
    </r>
    <r>
      <rPr>
        <vertAlign val="superscript"/>
        <sz val="14"/>
        <rFont val="仿宋_GB2312"/>
        <family val="3"/>
        <charset val="134"/>
      </rPr>
      <t>2</t>
    </r>
    <r>
      <rPr>
        <sz val="14"/>
        <rFont val="仿宋_GB2312"/>
        <family val="3"/>
        <charset val="134"/>
      </rPr>
      <t>（互备）</t>
    </r>
    <phoneticPr fontId="1" type="noConversion"/>
  </si>
  <si>
    <t xml:space="preserve"> 二次循环泵         </t>
    <phoneticPr fontId="1" type="noConversion"/>
  </si>
  <si>
    <t>间接价格</t>
    <phoneticPr fontId="1" type="noConversion"/>
  </si>
  <si>
    <t>1t（700kw）间接供热1台</t>
    <phoneticPr fontId="1" type="noConversion"/>
  </si>
  <si>
    <t>1t（700kw）直接供热1台</t>
    <phoneticPr fontId="1" type="noConversion"/>
  </si>
  <si>
    <t>一次补水泵</t>
    <phoneticPr fontId="1" type="noConversion"/>
  </si>
  <si>
    <t>一次膨胀罐</t>
    <phoneticPr fontId="1" type="noConversion"/>
  </si>
  <si>
    <t>二次补水泵</t>
    <phoneticPr fontId="1" type="noConversion"/>
  </si>
  <si>
    <t>二次膨胀罐</t>
    <phoneticPr fontId="1" type="noConversion"/>
  </si>
  <si>
    <t>系统水容量m3</t>
    <phoneticPr fontId="1" type="noConversion"/>
  </si>
  <si>
    <t>膨胀水量（L）</t>
    <phoneticPr fontId="1" type="noConversion"/>
  </si>
  <si>
    <t>二次侧</t>
    <phoneticPr fontId="1" type="noConversion"/>
  </si>
  <si>
    <t>一次侧</t>
    <phoneticPr fontId="1" type="noConversion"/>
  </si>
  <si>
    <t>补水泵流量（m3/h）</t>
    <phoneticPr fontId="1" type="noConversion"/>
  </si>
  <si>
    <t>定压罐调节容积（m3）</t>
    <phoneticPr fontId="1" type="noConversion"/>
  </si>
  <si>
    <t>定压罐的容积（m3）</t>
    <phoneticPr fontId="1" type="noConversion"/>
  </si>
  <si>
    <t>选择定压罐容积（L）</t>
    <phoneticPr fontId="1" type="noConversion"/>
  </si>
  <si>
    <t>直径400</t>
    <phoneticPr fontId="1" type="noConversion"/>
  </si>
  <si>
    <t>直径200</t>
    <phoneticPr fontId="1" type="noConversion"/>
  </si>
  <si>
    <t>循环水泵流量（m3/h）</t>
    <phoneticPr fontId="1" type="noConversion"/>
  </si>
  <si>
    <t>供回水温差℃</t>
    <phoneticPr fontId="1" type="noConversion"/>
  </si>
  <si>
    <t xml:space="preserve"> </t>
    <phoneticPr fontId="1" type="noConversion"/>
  </si>
  <si>
    <t>水泵扬程</t>
    <phoneticPr fontId="1" type="noConversion"/>
  </si>
  <si>
    <t>补水泵60m 循环水泵32m</t>
    <phoneticPr fontId="1" type="noConversion"/>
  </si>
  <si>
    <t>补水泵10m 循环水泵15m</t>
    <phoneticPr fontId="1" type="noConversion"/>
  </si>
  <si>
    <t>水处理（m3/h）</t>
    <phoneticPr fontId="1" type="noConversion"/>
  </si>
  <si>
    <t>软化水箱（m3）</t>
    <phoneticPr fontId="1" type="noConversion"/>
  </si>
  <si>
    <t>锅炉吨位</t>
    <phoneticPr fontId="1" type="noConversion"/>
  </si>
  <si>
    <r>
      <t>流量0.1m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扬程10m （一用一备）</t>
    </r>
    <phoneticPr fontId="1" type="noConversion"/>
  </si>
  <si>
    <r>
      <t>流量27m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扬程15m （一用一备）</t>
    </r>
    <phoneticPr fontId="1" type="noConversion"/>
  </si>
  <si>
    <t>板式k=3000w/m ℃</t>
    <phoneticPr fontId="1" type="noConversion"/>
  </si>
  <si>
    <t>换热器面积计算m2</t>
    <phoneticPr fontId="1" type="noConversion"/>
  </si>
  <si>
    <r>
      <t>流量1.0m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扬程60m （一用一备）</t>
    </r>
    <phoneticPr fontId="1" type="noConversion"/>
  </si>
  <si>
    <t>φ400</t>
    <phoneticPr fontId="1" type="noConversion"/>
  </si>
  <si>
    <t>φ200</t>
    <phoneticPr fontId="1" type="noConversion"/>
  </si>
  <si>
    <t>50L</t>
    <phoneticPr fontId="1" type="noConversion"/>
  </si>
  <si>
    <t>150L</t>
    <phoneticPr fontId="1" type="noConversion"/>
  </si>
  <si>
    <t>占设备费用50%</t>
    <phoneticPr fontId="1" type="noConversion"/>
  </si>
  <si>
    <t>总价（元）</t>
    <phoneticPr fontId="1" type="noConversion"/>
  </si>
  <si>
    <t>设备费用（元）</t>
    <phoneticPr fontId="1" type="noConversion"/>
  </si>
  <si>
    <t>2t（1400kw）间接供热2台</t>
    <phoneticPr fontId="1" type="noConversion"/>
  </si>
  <si>
    <t>700KW 两台</t>
    <phoneticPr fontId="1" type="noConversion"/>
  </si>
  <si>
    <t>1.5立方米</t>
    <phoneticPr fontId="1" type="noConversion"/>
  </si>
  <si>
    <r>
      <t>流量0.2m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扬程10m （一用一备）</t>
    </r>
    <phoneticPr fontId="1" type="noConversion"/>
  </si>
  <si>
    <t>250L</t>
    <phoneticPr fontId="1" type="noConversion"/>
  </si>
  <si>
    <t>φ500</t>
    <phoneticPr fontId="1" type="noConversion"/>
  </si>
  <si>
    <r>
      <t>流量27m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扬程15m （两用一备）</t>
    </r>
    <phoneticPr fontId="1" type="noConversion"/>
  </si>
  <si>
    <r>
      <t>流量2.0m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扬程60m （一用一备）</t>
    </r>
    <phoneticPr fontId="1" type="noConversion"/>
  </si>
  <si>
    <r>
      <t>换热面积25m</t>
    </r>
    <r>
      <rPr>
        <vertAlign val="superscript"/>
        <sz val="14"/>
        <rFont val="仿宋_GB2312"/>
        <family val="3"/>
        <charset val="134"/>
      </rPr>
      <t>2</t>
    </r>
    <r>
      <rPr>
        <sz val="14"/>
        <rFont val="仿宋_GB2312"/>
        <family val="3"/>
        <charset val="134"/>
      </rPr>
      <t>（一用一备）</t>
    </r>
    <phoneticPr fontId="1" type="noConversion"/>
  </si>
  <si>
    <t>3t（2100kw）间接供热3台</t>
    <phoneticPr fontId="1" type="noConversion"/>
  </si>
  <si>
    <t>700KW 三台</t>
    <phoneticPr fontId="1" type="noConversion"/>
  </si>
  <si>
    <t>2.5立方米</t>
    <phoneticPr fontId="1" type="noConversion"/>
  </si>
  <si>
    <r>
      <t>流量27m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（两用一备）</t>
    </r>
    <phoneticPr fontId="1" type="noConversion"/>
  </si>
  <si>
    <r>
      <t>流量27m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（一用一备）</t>
    </r>
    <phoneticPr fontId="1" type="noConversion"/>
  </si>
  <si>
    <r>
      <t>流量27m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扬程15m （互备）</t>
    </r>
    <phoneticPr fontId="1" type="noConversion"/>
  </si>
  <si>
    <r>
      <t>流量27m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（互备）</t>
    </r>
    <phoneticPr fontId="1" type="noConversion"/>
  </si>
  <si>
    <t>350L</t>
    <phoneticPr fontId="1" type="noConversion"/>
  </si>
  <si>
    <t>φ600</t>
    <phoneticPr fontId="1" type="noConversion"/>
  </si>
  <si>
    <t>2t（1400kw）间接供热1台</t>
    <phoneticPr fontId="1" type="noConversion"/>
  </si>
  <si>
    <t>1400KW</t>
    <phoneticPr fontId="1" type="noConversion"/>
  </si>
  <si>
    <t>ZZS1.75-0.7/95/70-Y(Q)-MF7</t>
  </si>
  <si>
    <t>2立方米</t>
    <phoneticPr fontId="1" type="noConversion"/>
  </si>
  <si>
    <r>
      <t>流量55m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扬程15m （一用一备）</t>
    </r>
    <phoneticPr fontId="1" type="noConversion"/>
  </si>
  <si>
    <r>
      <t>换热面积50m</t>
    </r>
    <r>
      <rPr>
        <vertAlign val="superscript"/>
        <sz val="14"/>
        <rFont val="仿宋_GB2312"/>
        <family val="3"/>
        <charset val="134"/>
      </rPr>
      <t>2</t>
    </r>
    <r>
      <rPr>
        <sz val="14"/>
        <rFont val="仿宋_GB2312"/>
        <family val="3"/>
        <charset val="134"/>
      </rPr>
      <t>（一用一备）</t>
    </r>
    <phoneticPr fontId="1" type="noConversion"/>
  </si>
  <si>
    <r>
      <t>流量55m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（一用一备）</t>
    </r>
    <phoneticPr fontId="1" type="noConversion"/>
  </si>
  <si>
    <r>
      <t>流量1.5m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扬程60m （一用一备）</t>
    </r>
    <phoneticPr fontId="1" type="noConversion"/>
  </si>
  <si>
    <t>φ500</t>
    <phoneticPr fontId="1" type="noConversion"/>
  </si>
  <si>
    <t>3立方米</t>
    <phoneticPr fontId="1" type="noConversion"/>
  </si>
  <si>
    <r>
      <t>流量0.3m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扬程10m （一用一备）</t>
    </r>
    <phoneticPr fontId="1" type="noConversion"/>
  </si>
  <si>
    <t>φ800</t>
    <phoneticPr fontId="1" type="noConversion"/>
  </si>
  <si>
    <t>460L</t>
    <phoneticPr fontId="1" type="noConversion"/>
  </si>
  <si>
    <r>
      <t>流量55m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扬程15m （两用一备）</t>
    </r>
    <phoneticPr fontId="1" type="noConversion"/>
  </si>
  <si>
    <r>
      <t>流量55m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（两用一备）</t>
    </r>
    <phoneticPr fontId="1" type="noConversion"/>
  </si>
  <si>
    <r>
      <t>换热面积50m</t>
    </r>
    <r>
      <rPr>
        <vertAlign val="superscript"/>
        <sz val="14"/>
        <rFont val="仿宋_GB2312"/>
        <family val="3"/>
        <charset val="134"/>
      </rPr>
      <t>2</t>
    </r>
    <r>
      <rPr>
        <sz val="14"/>
        <rFont val="仿宋_GB2312"/>
        <family val="3"/>
        <charset val="134"/>
      </rPr>
      <t>（互备）</t>
    </r>
    <phoneticPr fontId="1" type="noConversion"/>
  </si>
  <si>
    <t>附件及安装费用</t>
    <phoneticPr fontId="1" type="noConversion"/>
  </si>
  <si>
    <t>附件安装费用</t>
    <phoneticPr fontId="1" type="noConversion"/>
  </si>
  <si>
    <t>直径800</t>
    <phoneticPr fontId="1" type="noConversion"/>
  </si>
  <si>
    <t>4.5立方米</t>
    <phoneticPr fontId="1" type="noConversion"/>
  </si>
  <si>
    <t>55L</t>
    <phoneticPr fontId="1" type="noConversion"/>
  </si>
  <si>
    <t>700L</t>
    <phoneticPr fontId="1" type="noConversion"/>
  </si>
  <si>
    <r>
      <t>流量55m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扬程15m （互备）</t>
    </r>
    <phoneticPr fontId="1" type="noConversion"/>
  </si>
  <si>
    <r>
      <t>流量55m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（互备）</t>
    </r>
    <phoneticPr fontId="1" type="noConversion"/>
  </si>
  <si>
    <t>350L</t>
    <phoneticPr fontId="1" type="noConversion"/>
  </si>
  <si>
    <t>φ600</t>
    <phoneticPr fontId="1" type="noConversion"/>
  </si>
  <si>
    <t>250L</t>
    <phoneticPr fontId="1" type="noConversion"/>
  </si>
  <si>
    <t>φ500</t>
    <phoneticPr fontId="1" type="noConversion"/>
  </si>
  <si>
    <t>2t（1400kw）直接供热1台</t>
    <phoneticPr fontId="1" type="noConversion"/>
  </si>
  <si>
    <t>2t（1400kw）直接供热2台</t>
    <phoneticPr fontId="1" type="noConversion"/>
  </si>
  <si>
    <t>3t（2100kw）直接供热3台</t>
    <phoneticPr fontId="1" type="noConversion"/>
  </si>
  <si>
    <t>6t（4200kw）间接供热3台</t>
    <phoneticPr fontId="1" type="noConversion"/>
  </si>
  <si>
    <t>4t（2800kw）间接供热2台</t>
    <phoneticPr fontId="1" type="noConversion"/>
  </si>
  <si>
    <t>4t（2800kw）直接供热2台</t>
    <phoneticPr fontId="1" type="noConversion"/>
  </si>
  <si>
    <t>6t（4200kw）直接供热3台</t>
    <phoneticPr fontId="1" type="noConversion"/>
  </si>
  <si>
    <t>ZZS2.10-0.7/95/70-Y(Q)-MF7</t>
  </si>
  <si>
    <t>3t（2100kw）间接供热1台</t>
    <phoneticPr fontId="1" type="noConversion"/>
  </si>
  <si>
    <t>2100KW</t>
    <phoneticPr fontId="1" type="noConversion"/>
  </si>
  <si>
    <t>2100KW</t>
    <phoneticPr fontId="1" type="noConversion"/>
  </si>
  <si>
    <t>2100KW</t>
    <phoneticPr fontId="1" type="noConversion"/>
  </si>
  <si>
    <t>2.5立方米</t>
    <phoneticPr fontId="1" type="noConversion"/>
  </si>
  <si>
    <r>
      <t>流量0.2m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扬程10m （一用一备）</t>
    </r>
    <phoneticPr fontId="1" type="noConversion"/>
  </si>
  <si>
    <t>350L</t>
    <phoneticPr fontId="1" type="noConversion"/>
  </si>
  <si>
    <r>
      <t>流量80m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扬程15m （一用一备）</t>
    </r>
    <phoneticPr fontId="1" type="noConversion"/>
  </si>
  <si>
    <r>
      <t>流量80m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（一用一备）</t>
    </r>
    <phoneticPr fontId="1" type="noConversion"/>
  </si>
  <si>
    <t>6t（4200kw）间接供热2台</t>
    <phoneticPr fontId="1" type="noConversion"/>
  </si>
  <si>
    <t>9t（6300kw）间接供热3台</t>
    <phoneticPr fontId="1" type="noConversion"/>
  </si>
  <si>
    <t>直径600</t>
    <phoneticPr fontId="1" type="noConversion"/>
  </si>
  <si>
    <t>直径1000</t>
    <phoneticPr fontId="1" type="noConversion"/>
  </si>
  <si>
    <t>直径800</t>
    <phoneticPr fontId="1" type="noConversion"/>
  </si>
  <si>
    <t>700L</t>
    <phoneticPr fontId="1" type="noConversion"/>
  </si>
  <si>
    <r>
      <t>换热面积80m</t>
    </r>
    <r>
      <rPr>
        <vertAlign val="superscript"/>
        <sz val="14"/>
        <rFont val="仿宋_GB2312"/>
        <family val="3"/>
        <charset val="134"/>
      </rPr>
      <t>2</t>
    </r>
    <r>
      <rPr>
        <sz val="14"/>
        <rFont val="仿宋_GB2312"/>
        <family val="3"/>
        <charset val="134"/>
      </rPr>
      <t>（一用一备）</t>
    </r>
    <phoneticPr fontId="1" type="noConversion"/>
  </si>
  <si>
    <r>
      <t>换热面积80m</t>
    </r>
    <r>
      <rPr>
        <vertAlign val="superscript"/>
        <sz val="14"/>
        <rFont val="仿宋_GB2312"/>
        <family val="3"/>
        <charset val="134"/>
      </rPr>
      <t>2</t>
    </r>
    <r>
      <rPr>
        <sz val="14"/>
        <rFont val="仿宋_GB2312"/>
        <family val="3"/>
        <charset val="134"/>
      </rPr>
      <t>（互备）</t>
    </r>
    <phoneticPr fontId="1" type="noConversion"/>
  </si>
  <si>
    <r>
      <t>流量4.0m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扬程60m （一用一备）</t>
    </r>
    <phoneticPr fontId="1" type="noConversion"/>
  </si>
  <si>
    <t>4.5立方米</t>
    <phoneticPr fontId="1" type="noConversion"/>
  </si>
  <si>
    <t>6.5立方米</t>
    <phoneticPr fontId="1" type="noConversion"/>
  </si>
  <si>
    <t>φ1000</t>
    <phoneticPr fontId="1" type="noConversion"/>
  </si>
  <si>
    <t>1000L</t>
    <phoneticPr fontId="1" type="noConversion"/>
  </si>
  <si>
    <t>4t（2800kw）间接供热1台</t>
    <phoneticPr fontId="1" type="noConversion"/>
  </si>
  <si>
    <t>8t（4200kw）间接供热2台</t>
    <phoneticPr fontId="1" type="noConversion"/>
  </si>
  <si>
    <t>12t（6300kw）间接供热3台</t>
    <phoneticPr fontId="1" type="noConversion"/>
  </si>
  <si>
    <t>3立方米</t>
    <phoneticPr fontId="1" type="noConversion"/>
  </si>
  <si>
    <t>2800KW</t>
    <phoneticPr fontId="1" type="noConversion"/>
  </si>
  <si>
    <t>2800KW</t>
    <phoneticPr fontId="1" type="noConversion"/>
  </si>
  <si>
    <t>0.05m3/h</t>
    <phoneticPr fontId="1" type="noConversion"/>
  </si>
  <si>
    <t>1.0m3/h</t>
    <phoneticPr fontId="1" type="noConversion"/>
  </si>
  <si>
    <t>1.5m3/h</t>
    <phoneticPr fontId="1" type="noConversion"/>
  </si>
  <si>
    <t>0.5m3/h</t>
    <phoneticPr fontId="1" type="noConversion"/>
  </si>
  <si>
    <t>1.0m3/h</t>
    <phoneticPr fontId="1" type="noConversion"/>
  </si>
  <si>
    <t>1.5m3/h</t>
    <phoneticPr fontId="1" type="noConversion"/>
  </si>
  <si>
    <t>1.0m3/h</t>
    <phoneticPr fontId="1" type="noConversion"/>
  </si>
  <si>
    <t>2m3/h</t>
    <phoneticPr fontId="1" type="noConversion"/>
  </si>
  <si>
    <t>2.5m3/h</t>
    <phoneticPr fontId="1" type="noConversion"/>
  </si>
  <si>
    <t>2.5m3/h</t>
    <phoneticPr fontId="1" type="noConversion"/>
  </si>
  <si>
    <t>2.0m3/h</t>
    <phoneticPr fontId="1" type="noConversion"/>
  </si>
  <si>
    <t>1.5m3/h</t>
    <phoneticPr fontId="1" type="noConversion"/>
  </si>
  <si>
    <t>2.5m3/h</t>
    <phoneticPr fontId="1" type="noConversion"/>
  </si>
  <si>
    <t>4.0m3/h</t>
    <phoneticPr fontId="1" type="noConversion"/>
  </si>
  <si>
    <t>4.0m3/h</t>
    <phoneticPr fontId="1" type="noConversion"/>
  </si>
  <si>
    <t>2.5m3/h</t>
    <phoneticPr fontId="1" type="noConversion"/>
  </si>
  <si>
    <t>1.5m3/h</t>
    <phoneticPr fontId="1" type="noConversion"/>
  </si>
  <si>
    <t>1.5m3/h</t>
    <phoneticPr fontId="1" type="noConversion"/>
  </si>
  <si>
    <t>3.5m3/h</t>
    <phoneticPr fontId="1" type="noConversion"/>
  </si>
  <si>
    <t>450L</t>
    <phoneticPr fontId="1" type="noConversion"/>
  </si>
  <si>
    <t>φ800</t>
    <phoneticPr fontId="1" type="noConversion"/>
  </si>
  <si>
    <r>
      <t>流量3.0m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扬程60m （一用一备）</t>
    </r>
    <phoneticPr fontId="1" type="noConversion"/>
  </si>
  <si>
    <t>6.0立方米</t>
    <phoneticPr fontId="1" type="noConversion"/>
  </si>
  <si>
    <r>
      <t>流量110m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扬程15m （一用一备）</t>
    </r>
    <phoneticPr fontId="1" type="noConversion"/>
  </si>
  <si>
    <r>
      <t>流量110m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（一用一备）</t>
    </r>
    <phoneticPr fontId="1" type="noConversion"/>
  </si>
  <si>
    <r>
      <t>换热面积100m</t>
    </r>
    <r>
      <rPr>
        <vertAlign val="superscript"/>
        <sz val="14"/>
        <rFont val="仿宋_GB2312"/>
        <family val="3"/>
        <charset val="134"/>
      </rPr>
      <t>2</t>
    </r>
    <r>
      <rPr>
        <sz val="14"/>
        <rFont val="仿宋_GB2312"/>
        <family val="3"/>
        <charset val="134"/>
      </rPr>
      <t>（一用一备）</t>
    </r>
    <phoneticPr fontId="1" type="noConversion"/>
  </si>
  <si>
    <r>
      <t>流量0.5m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扬程10m （一用一备）</t>
    </r>
    <phoneticPr fontId="1" type="noConversion"/>
  </si>
  <si>
    <r>
      <t>流量110m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扬程15m （两用一备）</t>
    </r>
    <phoneticPr fontId="1" type="noConversion"/>
  </si>
  <si>
    <r>
      <t>流量110m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（两用一备）</t>
    </r>
    <phoneticPr fontId="1" type="noConversion"/>
  </si>
  <si>
    <r>
      <t>换热面积100m</t>
    </r>
    <r>
      <rPr>
        <vertAlign val="superscript"/>
        <sz val="14"/>
        <rFont val="仿宋_GB2312"/>
        <family val="3"/>
        <charset val="134"/>
      </rPr>
      <t>2</t>
    </r>
    <r>
      <rPr>
        <sz val="14"/>
        <rFont val="仿宋_GB2312"/>
        <family val="3"/>
        <charset val="134"/>
      </rPr>
      <t>（互备）</t>
    </r>
    <phoneticPr fontId="1" type="noConversion"/>
  </si>
  <si>
    <r>
      <t>流量5.5m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扬程60m （一用一备）</t>
    </r>
    <phoneticPr fontId="1" type="noConversion"/>
  </si>
  <si>
    <t>5.5m3/h</t>
    <phoneticPr fontId="1" type="noConversion"/>
  </si>
  <si>
    <t>8.5立方米</t>
    <phoneticPr fontId="1" type="noConversion"/>
  </si>
  <si>
    <r>
      <t>流量0.8m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扬程10m （一用一备）</t>
    </r>
    <phoneticPr fontId="1" type="noConversion"/>
  </si>
  <si>
    <t>100L</t>
    <phoneticPr fontId="1" type="noConversion"/>
  </si>
  <si>
    <t>1400L</t>
    <phoneticPr fontId="1" type="noConversion"/>
  </si>
  <si>
    <r>
      <t>流量8.0m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 扬程60m （一用一备）</t>
    </r>
    <phoneticPr fontId="1" type="noConversion"/>
  </si>
  <si>
    <r>
      <t>流量110m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扬程32m （互备）</t>
    </r>
    <phoneticPr fontId="1" type="noConversion"/>
  </si>
  <si>
    <r>
      <t>流量110m</t>
    </r>
    <r>
      <rPr>
        <vertAlign val="superscript"/>
        <sz val="14"/>
        <rFont val="仿宋_GB2312"/>
        <family val="3"/>
        <charset val="134"/>
      </rPr>
      <t>3</t>
    </r>
    <r>
      <rPr>
        <sz val="14"/>
        <rFont val="仿宋_GB2312"/>
        <family val="3"/>
        <charset val="134"/>
      </rPr>
      <t>/h   扬程15m （互备）</t>
    </r>
    <phoneticPr fontId="1" type="noConversion"/>
  </si>
  <si>
    <t>ZZS2.8-0.7/95/70-Y(Q)-MF7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</si>
</sst>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name val="仿宋_GB2312"/>
      <family val="3"/>
      <charset val="134"/>
    </font>
    <font>
      <vertAlign val="superscript"/>
      <sz val="14"/>
      <name val="仿宋_GB2312"/>
      <family val="3"/>
      <charset val="134"/>
    </font>
    <font>
      <sz val="20"/>
      <color theme="1"/>
      <name val="宋体"/>
      <family val="3"/>
      <charset val="134"/>
      <scheme val="major"/>
    </font>
    <font>
      <sz val="14"/>
      <color rgb="FFFF0000"/>
      <name val="仿宋_GB2312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9</xdr:row>
      <xdr:rowOff>0</xdr:rowOff>
    </xdr:from>
    <xdr:to>
      <xdr:col>25</xdr:col>
      <xdr:colOff>438150</xdr:colOff>
      <xdr:row>14</xdr:row>
      <xdr:rowOff>172784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659350" y="2809875"/>
          <a:ext cx="6353175" cy="26683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9</xdr:row>
      <xdr:rowOff>0</xdr:rowOff>
    </xdr:from>
    <xdr:to>
      <xdr:col>25</xdr:col>
      <xdr:colOff>438150</xdr:colOff>
      <xdr:row>15</xdr:row>
      <xdr:rowOff>1334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659350" y="2809875"/>
          <a:ext cx="6353175" cy="26683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9</xdr:row>
      <xdr:rowOff>0</xdr:rowOff>
    </xdr:from>
    <xdr:to>
      <xdr:col>25</xdr:col>
      <xdr:colOff>438150</xdr:colOff>
      <xdr:row>14</xdr:row>
      <xdr:rowOff>172784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659350" y="2809875"/>
          <a:ext cx="6353175" cy="26683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8</xdr:row>
      <xdr:rowOff>9524</xdr:rowOff>
    </xdr:from>
    <xdr:to>
      <xdr:col>20</xdr:col>
      <xdr:colOff>515471</xdr:colOff>
      <xdr:row>14</xdr:row>
      <xdr:rowOff>354642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43882" y="2855818"/>
          <a:ext cx="3059206" cy="31129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9</xdr:row>
      <xdr:rowOff>0</xdr:rowOff>
    </xdr:from>
    <xdr:to>
      <xdr:col>25</xdr:col>
      <xdr:colOff>438150</xdr:colOff>
      <xdr:row>24</xdr:row>
      <xdr:rowOff>96584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230725" y="3133725"/>
          <a:ext cx="6353175" cy="26683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9</xdr:row>
      <xdr:rowOff>0</xdr:rowOff>
    </xdr:from>
    <xdr:to>
      <xdr:col>25</xdr:col>
      <xdr:colOff>438150</xdr:colOff>
      <xdr:row>45</xdr:row>
      <xdr:rowOff>115634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78175" y="3133725"/>
          <a:ext cx="6353175" cy="64307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9</xdr:row>
      <xdr:rowOff>0</xdr:rowOff>
    </xdr:from>
    <xdr:to>
      <xdr:col>21</xdr:col>
      <xdr:colOff>0</xdr:colOff>
      <xdr:row>14</xdr:row>
      <xdr:rowOff>421504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613132" y="4323522"/>
          <a:ext cx="3180107" cy="28234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9</xdr:row>
      <xdr:rowOff>0</xdr:rowOff>
    </xdr:from>
    <xdr:to>
      <xdr:col>21</xdr:col>
      <xdr:colOff>1</xdr:colOff>
      <xdr:row>15</xdr:row>
      <xdr:rowOff>66675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29975" y="4286250"/>
          <a:ext cx="3171825" cy="2924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tabSelected="1" zoomScale="85" zoomScaleNormal="85" workbookViewId="0">
      <selection activeCell="K38" sqref="K38"/>
    </sheetView>
  </sheetViews>
  <sheetFormatPr defaultRowHeight="13.5" x14ac:dyDescent="0.15"/>
  <cols>
    <col min="3" max="3" width="19.125" customWidth="1"/>
    <col min="4" max="4" width="13" customWidth="1"/>
    <col min="5" max="5" width="32.75" customWidth="1"/>
    <col min="6" max="6" width="31.125" customWidth="1"/>
    <col min="7" max="7" width="9.625" customWidth="1"/>
    <col min="8" max="8" width="9.375" customWidth="1"/>
    <col min="9" max="9" width="12" customWidth="1"/>
    <col min="11" max="11" width="16" customWidth="1"/>
    <col min="12" max="12" width="17.875" customWidth="1"/>
    <col min="13" max="13" width="11.25" customWidth="1"/>
    <col min="15" max="15" width="11.25" customWidth="1"/>
  </cols>
  <sheetData>
    <row r="1" spans="2:16" ht="24" customHeight="1" x14ac:dyDescent="0.15">
      <c r="B1" s="18" t="s">
        <v>21</v>
      </c>
      <c r="C1" s="18"/>
      <c r="D1" s="18"/>
      <c r="E1" s="18"/>
      <c r="F1" s="18"/>
      <c r="G1" s="18"/>
      <c r="H1" s="18"/>
      <c r="I1" s="18"/>
      <c r="K1" s="6"/>
      <c r="L1" s="7" t="s">
        <v>29</v>
      </c>
      <c r="M1" s="6"/>
      <c r="N1" s="6"/>
      <c r="O1" s="6" t="s">
        <v>30</v>
      </c>
      <c r="P1" s="6"/>
    </row>
    <row r="2" spans="2:16" ht="20.100000000000001" customHeight="1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16</v>
      </c>
      <c r="H2" s="1" t="s">
        <v>17</v>
      </c>
      <c r="I2" s="2" t="s">
        <v>20</v>
      </c>
      <c r="K2" s="6" t="s">
        <v>45</v>
      </c>
      <c r="L2" s="7" t="s">
        <v>38</v>
      </c>
      <c r="M2" s="6">
        <v>25</v>
      </c>
      <c r="N2" s="7"/>
      <c r="O2" s="7">
        <v>25</v>
      </c>
      <c r="P2" s="6"/>
    </row>
    <row r="3" spans="2:16" ht="20.100000000000001" customHeight="1" x14ac:dyDescent="0.15">
      <c r="B3" s="1">
        <v>1</v>
      </c>
      <c r="C3" s="1" t="s">
        <v>5</v>
      </c>
      <c r="D3" s="1" t="s">
        <v>6</v>
      </c>
      <c r="E3" s="1" t="s">
        <v>7</v>
      </c>
      <c r="F3" s="1" t="s">
        <v>8</v>
      </c>
      <c r="G3" s="1">
        <v>1</v>
      </c>
      <c r="H3" s="5">
        <v>185000</v>
      </c>
      <c r="I3" s="5">
        <f>G3*H3</f>
        <v>185000</v>
      </c>
      <c r="K3" s="8">
        <v>1</v>
      </c>
      <c r="L3" s="7" t="s">
        <v>27</v>
      </c>
      <c r="M3" s="6">
        <f>(K3*700000/70)*1.3/1000</f>
        <v>13</v>
      </c>
      <c r="N3" s="6"/>
      <c r="O3" s="6">
        <f>(K3*700000/70)*0.1/1000</f>
        <v>1</v>
      </c>
      <c r="P3" s="6"/>
    </row>
    <row r="4" spans="2:16" ht="20.100000000000001" customHeight="1" x14ac:dyDescent="0.15">
      <c r="B4" s="1">
        <v>2</v>
      </c>
      <c r="C4" s="1" t="s">
        <v>9</v>
      </c>
      <c r="D4" s="1"/>
      <c r="E4" s="12">
        <f>P13</f>
        <v>0.42000000000000004</v>
      </c>
      <c r="F4" s="1" t="s">
        <v>140</v>
      </c>
      <c r="G4" s="1">
        <v>1</v>
      </c>
      <c r="H4" s="2">
        <v>1900</v>
      </c>
      <c r="I4" s="2">
        <f t="shared" ref="I4:I10" si="0">G4*H4</f>
        <v>1900</v>
      </c>
      <c r="K4" s="6"/>
      <c r="L4" s="7" t="s">
        <v>28</v>
      </c>
      <c r="M4" s="6">
        <f>M3*33.62</f>
        <v>437.05999999999995</v>
      </c>
      <c r="N4" s="6"/>
      <c r="O4" s="6">
        <f>O3*33.62</f>
        <v>33.619999999999997</v>
      </c>
      <c r="P4" s="6"/>
    </row>
    <row r="5" spans="2:16" ht="20.100000000000001" customHeight="1" x14ac:dyDescent="0.15">
      <c r="B5" s="1">
        <v>3</v>
      </c>
      <c r="C5" s="1" t="s">
        <v>10</v>
      </c>
      <c r="D5" s="1"/>
      <c r="E5" s="1">
        <f>P12</f>
        <v>0.70000000000000007</v>
      </c>
      <c r="F5" s="1" t="s">
        <v>11</v>
      </c>
      <c r="G5" s="1">
        <v>1</v>
      </c>
      <c r="H5" s="2">
        <v>5000</v>
      </c>
      <c r="I5" s="2">
        <f t="shared" si="0"/>
        <v>5000</v>
      </c>
      <c r="K5" s="6"/>
      <c r="L5" s="7" t="s">
        <v>31</v>
      </c>
      <c r="M5" s="6">
        <f>M3*0.05</f>
        <v>0.65</v>
      </c>
      <c r="N5" s="6"/>
      <c r="O5" s="6">
        <f>O3*0.05</f>
        <v>0.05</v>
      </c>
      <c r="P5" s="6"/>
    </row>
    <row r="6" spans="2:16" ht="39" customHeight="1" x14ac:dyDescent="0.15">
      <c r="B6" s="1">
        <v>4</v>
      </c>
      <c r="C6" s="1" t="s">
        <v>23</v>
      </c>
      <c r="D6" s="1" t="s">
        <v>12</v>
      </c>
      <c r="E6" s="1">
        <f>O5</f>
        <v>0.05</v>
      </c>
      <c r="F6" s="1" t="s">
        <v>46</v>
      </c>
      <c r="G6" s="1">
        <v>2</v>
      </c>
      <c r="H6" s="2">
        <v>1600</v>
      </c>
      <c r="I6" s="2">
        <f t="shared" si="0"/>
        <v>3200</v>
      </c>
      <c r="K6" s="6"/>
      <c r="L6" s="7" t="s">
        <v>32</v>
      </c>
      <c r="M6" s="6">
        <f>M5*3/60</f>
        <v>3.2500000000000001E-2</v>
      </c>
      <c r="N6" s="6"/>
      <c r="O6" s="6">
        <f>O5*3/60</f>
        <v>2.5000000000000005E-3</v>
      </c>
      <c r="P6" s="6"/>
    </row>
    <row r="7" spans="2:16" ht="20.100000000000001" customHeight="1" x14ac:dyDescent="0.15">
      <c r="B7" s="1">
        <v>5</v>
      </c>
      <c r="C7" s="1" t="s">
        <v>24</v>
      </c>
      <c r="D7" s="1"/>
      <c r="E7" s="1" t="s">
        <v>52</v>
      </c>
      <c r="F7" s="1" t="s">
        <v>53</v>
      </c>
      <c r="G7" s="1">
        <v>1</v>
      </c>
      <c r="H7" s="2">
        <v>3500</v>
      </c>
      <c r="I7" s="2">
        <f t="shared" si="0"/>
        <v>3500</v>
      </c>
      <c r="K7" s="6"/>
      <c r="L7" s="7" t="s">
        <v>33</v>
      </c>
      <c r="M7" s="6">
        <f>1.05*M6/(1-0.7)</f>
        <v>0.11374999999999999</v>
      </c>
      <c r="N7" s="6"/>
      <c r="O7" s="6">
        <f>O6*1.05/(1-0.7)</f>
        <v>8.7500000000000008E-3</v>
      </c>
      <c r="P7" s="6"/>
    </row>
    <row r="8" spans="2:16" ht="39" customHeight="1" x14ac:dyDescent="0.15">
      <c r="B8" s="1">
        <v>6</v>
      </c>
      <c r="C8" s="1" t="s">
        <v>13</v>
      </c>
      <c r="D8" s="1" t="s">
        <v>12</v>
      </c>
      <c r="E8" s="12">
        <f>O10</f>
        <v>26.488000000000003</v>
      </c>
      <c r="F8" s="1" t="s">
        <v>47</v>
      </c>
      <c r="G8" s="1">
        <v>2</v>
      </c>
      <c r="H8" s="2">
        <v>2200</v>
      </c>
      <c r="I8" s="2">
        <f t="shared" si="0"/>
        <v>4400</v>
      </c>
      <c r="K8" s="6"/>
      <c r="L8" s="7" t="s">
        <v>34</v>
      </c>
      <c r="M8" s="6">
        <v>150</v>
      </c>
      <c r="N8" s="6"/>
      <c r="O8" s="6">
        <v>50</v>
      </c>
      <c r="P8" s="6"/>
    </row>
    <row r="9" spans="2:16" ht="21.75" customHeight="1" x14ac:dyDescent="0.15">
      <c r="B9" s="1">
        <v>7</v>
      </c>
      <c r="C9" s="1" t="s">
        <v>14</v>
      </c>
      <c r="D9" s="1" t="s">
        <v>15</v>
      </c>
      <c r="E9" s="12">
        <f>M14</f>
        <v>23.333333333333332</v>
      </c>
      <c r="F9" s="1" t="s">
        <v>66</v>
      </c>
      <c r="G9" s="1">
        <v>2</v>
      </c>
      <c r="H9" s="2">
        <v>11500</v>
      </c>
      <c r="I9" s="2">
        <f t="shared" si="0"/>
        <v>23000</v>
      </c>
      <c r="K9" s="6"/>
      <c r="L9" s="6"/>
      <c r="M9" s="6" t="s">
        <v>35</v>
      </c>
      <c r="N9" s="6"/>
      <c r="O9" s="6" t="s">
        <v>36</v>
      </c>
      <c r="P9" s="6"/>
    </row>
    <row r="10" spans="2:16" ht="39" customHeight="1" x14ac:dyDescent="0.15">
      <c r="B10" s="1">
        <v>8</v>
      </c>
      <c r="C10" s="1" t="s">
        <v>19</v>
      </c>
      <c r="D10" s="1" t="s">
        <v>12</v>
      </c>
      <c r="E10" s="1">
        <f>M10</f>
        <v>26.488000000000003</v>
      </c>
      <c r="F10" s="1" t="s">
        <v>71</v>
      </c>
      <c r="G10" s="1">
        <v>2</v>
      </c>
      <c r="H10" s="2">
        <v>3600</v>
      </c>
      <c r="I10" s="2">
        <f t="shared" si="0"/>
        <v>7200</v>
      </c>
      <c r="K10" s="6"/>
      <c r="L10" s="7" t="s">
        <v>37</v>
      </c>
      <c r="M10" s="6">
        <f>K3*700*1.1*0.86/(M2*1)</f>
        <v>26.488000000000003</v>
      </c>
      <c r="N10" s="6"/>
      <c r="O10" s="6">
        <f>1.1*K3*700*0.86/(O2*1)</f>
        <v>26.488000000000003</v>
      </c>
      <c r="P10" s="6" t="s">
        <v>39</v>
      </c>
    </row>
    <row r="11" spans="2:16" ht="39" customHeight="1" x14ac:dyDescent="0.15">
      <c r="B11" s="1">
        <v>4</v>
      </c>
      <c r="C11" s="1" t="s">
        <v>25</v>
      </c>
      <c r="D11" s="1" t="s">
        <v>12</v>
      </c>
      <c r="E11" s="1">
        <f>M5</f>
        <v>0.65</v>
      </c>
      <c r="F11" s="1" t="s">
        <v>50</v>
      </c>
      <c r="G11" s="1">
        <v>2</v>
      </c>
      <c r="H11" s="2">
        <v>1600</v>
      </c>
      <c r="I11" s="2">
        <f t="shared" ref="I11:I12" si="1">G11*H11</f>
        <v>3200</v>
      </c>
      <c r="K11" s="6"/>
      <c r="L11" s="7" t="s">
        <v>40</v>
      </c>
      <c r="M11" s="7" t="s">
        <v>41</v>
      </c>
      <c r="N11" s="6"/>
      <c r="O11" s="7" t="s">
        <v>42</v>
      </c>
      <c r="P11" s="6"/>
    </row>
    <row r="12" spans="2:16" ht="39" customHeight="1" x14ac:dyDescent="0.15">
      <c r="B12" s="1">
        <v>5</v>
      </c>
      <c r="C12" s="1" t="s">
        <v>26</v>
      </c>
      <c r="D12" s="1"/>
      <c r="E12" s="1" t="s">
        <v>51</v>
      </c>
      <c r="F12" s="1" t="s">
        <v>54</v>
      </c>
      <c r="G12" s="1">
        <v>1</v>
      </c>
      <c r="H12" s="2">
        <v>3500</v>
      </c>
      <c r="I12" s="2">
        <f t="shared" si="1"/>
        <v>3500</v>
      </c>
      <c r="K12" s="6"/>
      <c r="L12" s="7" t="s">
        <v>44</v>
      </c>
      <c r="M12" s="6">
        <f>M5</f>
        <v>0.65</v>
      </c>
      <c r="N12" s="6"/>
      <c r="O12" s="6">
        <f>O5</f>
        <v>0.05</v>
      </c>
      <c r="P12" s="6">
        <f>M12+O12</f>
        <v>0.70000000000000007</v>
      </c>
    </row>
    <row r="13" spans="2:16" ht="39" customHeight="1" x14ac:dyDescent="0.15">
      <c r="B13" s="1"/>
      <c r="C13" s="1"/>
      <c r="D13" s="1"/>
      <c r="E13" s="1"/>
      <c r="F13" s="1" t="s">
        <v>57</v>
      </c>
      <c r="G13" s="1"/>
      <c r="H13" s="2"/>
      <c r="I13" s="2">
        <f>SUM(I3:I12)</f>
        <v>239900</v>
      </c>
      <c r="K13" s="6"/>
      <c r="L13" s="7" t="s">
        <v>43</v>
      </c>
      <c r="M13" s="6">
        <f>M3*0.03</f>
        <v>0.39</v>
      </c>
      <c r="N13" s="6"/>
      <c r="O13" s="6">
        <f>0.03*O3</f>
        <v>0.03</v>
      </c>
      <c r="P13" s="6">
        <f>O13+M13</f>
        <v>0.42000000000000004</v>
      </c>
    </row>
    <row r="14" spans="2:16" ht="40.5" customHeight="1" x14ac:dyDescent="0.15">
      <c r="B14" s="1"/>
      <c r="C14" s="1" t="s">
        <v>92</v>
      </c>
      <c r="D14" s="1"/>
      <c r="E14" s="1" t="s">
        <v>55</v>
      </c>
      <c r="F14" s="1" t="s">
        <v>56</v>
      </c>
      <c r="G14" s="1"/>
      <c r="H14" s="1"/>
      <c r="I14" s="2">
        <f>I13*(1+0.5)</f>
        <v>359850</v>
      </c>
      <c r="K14" s="6" t="s">
        <v>48</v>
      </c>
      <c r="L14" s="9" t="s">
        <v>49</v>
      </c>
      <c r="M14" s="11">
        <f>K3*700000/(3000*10)</f>
        <v>23.333333333333332</v>
      </c>
      <c r="N14" s="10"/>
      <c r="O14" s="10"/>
      <c r="P14" s="10"/>
    </row>
    <row r="15" spans="2:16" ht="40.5" customHeight="1" x14ac:dyDescent="0.15">
      <c r="B15" s="3"/>
      <c r="C15" s="3"/>
      <c r="D15" s="3"/>
      <c r="E15" s="3"/>
      <c r="F15" s="3"/>
      <c r="G15" s="3"/>
      <c r="H15" s="3"/>
      <c r="I15" s="4"/>
    </row>
    <row r="16" spans="2:16" ht="24" customHeight="1" x14ac:dyDescent="0.15">
      <c r="B16" s="18" t="s">
        <v>58</v>
      </c>
      <c r="C16" s="18"/>
      <c r="D16" s="18"/>
      <c r="E16" s="18"/>
      <c r="F16" s="18"/>
      <c r="G16" s="18"/>
      <c r="H16" s="18"/>
      <c r="I16" s="18"/>
      <c r="K16" s="6"/>
      <c r="L16" s="7" t="s">
        <v>29</v>
      </c>
      <c r="M16" s="6"/>
      <c r="N16" s="6"/>
      <c r="O16" s="6" t="s">
        <v>30</v>
      </c>
      <c r="P16" s="6"/>
    </row>
    <row r="17" spans="2:16" ht="20.100000000000001" customHeight="1" x14ac:dyDescent="0.15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16</v>
      </c>
      <c r="H17" s="1" t="s">
        <v>17</v>
      </c>
      <c r="I17" s="2" t="s">
        <v>20</v>
      </c>
      <c r="K17" s="6" t="s">
        <v>45</v>
      </c>
      <c r="L17" s="7" t="s">
        <v>38</v>
      </c>
      <c r="M17" s="6">
        <v>25</v>
      </c>
      <c r="N17" s="7"/>
      <c r="O17" s="7">
        <v>25</v>
      </c>
      <c r="P17" s="6"/>
    </row>
    <row r="18" spans="2:16" ht="20.100000000000001" customHeight="1" x14ac:dyDescent="0.15">
      <c r="B18" s="1">
        <v>1</v>
      </c>
      <c r="C18" s="1" t="s">
        <v>5</v>
      </c>
      <c r="D18" s="1" t="s">
        <v>6</v>
      </c>
      <c r="E18" s="1" t="s">
        <v>7</v>
      </c>
      <c r="F18" s="1" t="s">
        <v>59</v>
      </c>
      <c r="G18" s="1">
        <v>2</v>
      </c>
      <c r="H18" s="5">
        <v>185000</v>
      </c>
      <c r="I18" s="5">
        <f>G18*H18</f>
        <v>370000</v>
      </c>
      <c r="K18" s="8">
        <v>2</v>
      </c>
      <c r="L18" s="7" t="s">
        <v>27</v>
      </c>
      <c r="M18" s="6">
        <f>(K18*700000/70)*1.3/1000</f>
        <v>26</v>
      </c>
      <c r="N18" s="6"/>
      <c r="O18" s="6">
        <f>(K18*700000/70)*0.1/1000</f>
        <v>2</v>
      </c>
      <c r="P18" s="6"/>
    </row>
    <row r="19" spans="2:16" ht="20.100000000000001" customHeight="1" x14ac:dyDescent="0.15">
      <c r="B19" s="1">
        <v>2</v>
      </c>
      <c r="C19" s="1" t="s">
        <v>9</v>
      </c>
      <c r="D19" s="1"/>
      <c r="E19" s="1">
        <f>P28</f>
        <v>0.84000000000000008</v>
      </c>
      <c r="F19" s="1" t="s">
        <v>141</v>
      </c>
      <c r="G19" s="1">
        <v>1</v>
      </c>
      <c r="H19" s="2">
        <v>1900</v>
      </c>
      <c r="I19" s="2">
        <f t="shared" ref="I19:I27" si="2">G19*H19</f>
        <v>1900</v>
      </c>
      <c r="K19" s="6"/>
      <c r="L19" s="7" t="s">
        <v>28</v>
      </c>
      <c r="M19" s="6">
        <f>M18*33.62</f>
        <v>874.11999999999989</v>
      </c>
      <c r="N19" s="6"/>
      <c r="O19" s="6">
        <f>O18*33.62</f>
        <v>67.239999999999995</v>
      </c>
      <c r="P19" s="6"/>
    </row>
    <row r="20" spans="2:16" ht="20.100000000000001" customHeight="1" x14ac:dyDescent="0.15">
      <c r="B20" s="1">
        <v>3</v>
      </c>
      <c r="C20" s="1" t="s">
        <v>10</v>
      </c>
      <c r="D20" s="1"/>
      <c r="E20" s="1">
        <f>P27</f>
        <v>1.4000000000000001</v>
      </c>
      <c r="F20" s="1" t="s">
        <v>60</v>
      </c>
      <c r="G20" s="1">
        <v>1</v>
      </c>
      <c r="H20" s="2">
        <v>5000</v>
      </c>
      <c r="I20" s="2">
        <f t="shared" si="2"/>
        <v>5000</v>
      </c>
      <c r="K20" s="6"/>
      <c r="L20" s="7" t="s">
        <v>31</v>
      </c>
      <c r="M20" s="6">
        <f>M18*0.05</f>
        <v>1.3</v>
      </c>
      <c r="N20" s="6"/>
      <c r="O20" s="6">
        <f>O18*0.05</f>
        <v>0.1</v>
      </c>
      <c r="P20" s="6"/>
    </row>
    <row r="21" spans="2:16" ht="39" customHeight="1" x14ac:dyDescent="0.15">
      <c r="B21" s="1">
        <v>4</v>
      </c>
      <c r="C21" s="1" t="s">
        <v>23</v>
      </c>
      <c r="D21" s="1" t="s">
        <v>12</v>
      </c>
      <c r="E21" s="1">
        <f>O20</f>
        <v>0.1</v>
      </c>
      <c r="F21" s="1" t="s">
        <v>61</v>
      </c>
      <c r="G21" s="1">
        <v>2</v>
      </c>
      <c r="H21" s="2">
        <v>1600</v>
      </c>
      <c r="I21" s="2">
        <f t="shared" si="2"/>
        <v>3200</v>
      </c>
      <c r="K21" s="6"/>
      <c r="L21" s="7" t="s">
        <v>32</v>
      </c>
      <c r="M21" s="6">
        <f>M20*3/60</f>
        <v>6.5000000000000002E-2</v>
      </c>
      <c r="N21" s="6"/>
      <c r="O21" s="6">
        <f>O20*3/60</f>
        <v>5.000000000000001E-3</v>
      </c>
      <c r="P21" s="6"/>
    </row>
    <row r="22" spans="2:16" ht="20.100000000000001" customHeight="1" x14ac:dyDescent="0.15">
      <c r="B22" s="1">
        <v>5</v>
      </c>
      <c r="C22" s="1" t="s">
        <v>24</v>
      </c>
      <c r="D22" s="1"/>
      <c r="E22" s="1" t="s">
        <v>52</v>
      </c>
      <c r="F22" s="1" t="s">
        <v>53</v>
      </c>
      <c r="G22" s="1">
        <v>1</v>
      </c>
      <c r="H22" s="2">
        <v>3500</v>
      </c>
      <c r="I22" s="2">
        <f t="shared" si="2"/>
        <v>3500</v>
      </c>
      <c r="K22" s="6"/>
      <c r="L22" s="7" t="s">
        <v>33</v>
      </c>
      <c r="M22" s="6">
        <f>1.05*M21/(1-0.7)</f>
        <v>0.22749999999999998</v>
      </c>
      <c r="N22" s="6"/>
      <c r="O22" s="6">
        <f>O21*1.05/(1-0.7)</f>
        <v>1.7500000000000002E-2</v>
      </c>
      <c r="P22" s="6"/>
    </row>
    <row r="23" spans="2:16" ht="39" customHeight="1" x14ac:dyDescent="0.15">
      <c r="B23" s="1">
        <v>6</v>
      </c>
      <c r="C23" s="1" t="s">
        <v>13</v>
      </c>
      <c r="D23" s="1" t="s">
        <v>12</v>
      </c>
      <c r="E23" s="1">
        <f>O25</f>
        <v>52.976000000000006</v>
      </c>
      <c r="F23" s="1" t="s">
        <v>64</v>
      </c>
      <c r="G23" s="1">
        <v>3</v>
      </c>
      <c r="H23" s="2">
        <v>2200</v>
      </c>
      <c r="I23" s="2">
        <f t="shared" si="2"/>
        <v>6600</v>
      </c>
      <c r="K23" s="6"/>
      <c r="L23" s="7" t="s">
        <v>34</v>
      </c>
      <c r="M23" s="6">
        <v>250</v>
      </c>
      <c r="N23" s="6"/>
      <c r="O23" s="6">
        <v>50</v>
      </c>
      <c r="P23" s="6"/>
    </row>
    <row r="24" spans="2:16" ht="21.75" customHeight="1" x14ac:dyDescent="0.15">
      <c r="B24" s="1">
        <v>7</v>
      </c>
      <c r="C24" s="1" t="s">
        <v>14</v>
      </c>
      <c r="D24" s="1" t="s">
        <v>15</v>
      </c>
      <c r="E24" s="12">
        <f>M29</f>
        <v>46.666666666666664</v>
      </c>
      <c r="F24" s="1" t="s">
        <v>18</v>
      </c>
      <c r="G24" s="1">
        <v>2</v>
      </c>
      <c r="H24" s="2">
        <v>11500</v>
      </c>
      <c r="I24" s="2">
        <f t="shared" si="2"/>
        <v>23000</v>
      </c>
      <c r="K24" s="6"/>
      <c r="L24" s="6"/>
      <c r="M24" s="6" t="s">
        <v>35</v>
      </c>
      <c r="N24" s="6"/>
      <c r="O24" s="6" t="s">
        <v>36</v>
      </c>
      <c r="P24" s="6"/>
    </row>
    <row r="25" spans="2:16" ht="39" customHeight="1" x14ac:dyDescent="0.15">
      <c r="B25" s="1">
        <v>8</v>
      </c>
      <c r="C25" s="1" t="s">
        <v>19</v>
      </c>
      <c r="D25" s="1" t="s">
        <v>12</v>
      </c>
      <c r="E25" s="1">
        <f>M25</f>
        <v>52.976000000000006</v>
      </c>
      <c r="F25" s="1" t="s">
        <v>70</v>
      </c>
      <c r="G25" s="1">
        <v>3</v>
      </c>
      <c r="H25" s="2">
        <v>3600</v>
      </c>
      <c r="I25" s="2">
        <f t="shared" si="2"/>
        <v>10800</v>
      </c>
      <c r="K25" s="6"/>
      <c r="L25" s="7" t="s">
        <v>37</v>
      </c>
      <c r="M25" s="6">
        <f>K18*700*1.1*0.86/(M17*1)</f>
        <v>52.976000000000006</v>
      </c>
      <c r="N25" s="6"/>
      <c r="O25" s="6">
        <f>1.1*K18*700*0.86/(O17*1)</f>
        <v>52.976000000000006</v>
      </c>
      <c r="P25" s="6" t="s">
        <v>39</v>
      </c>
    </row>
    <row r="26" spans="2:16" ht="39" customHeight="1" x14ac:dyDescent="0.15">
      <c r="B26" s="1">
        <v>4</v>
      </c>
      <c r="C26" s="1" t="s">
        <v>25</v>
      </c>
      <c r="D26" s="1" t="s">
        <v>12</v>
      </c>
      <c r="E26" s="1">
        <f>M20</f>
        <v>1.3</v>
      </c>
      <c r="F26" s="1" t="s">
        <v>65</v>
      </c>
      <c r="G26" s="1">
        <v>2</v>
      </c>
      <c r="H26" s="2">
        <v>1600</v>
      </c>
      <c r="I26" s="2">
        <f t="shared" si="2"/>
        <v>3200</v>
      </c>
      <c r="K26" s="6"/>
      <c r="L26" s="7" t="s">
        <v>40</v>
      </c>
      <c r="M26" s="7" t="s">
        <v>41</v>
      </c>
      <c r="N26" s="6"/>
      <c r="O26" s="7" t="s">
        <v>42</v>
      </c>
      <c r="P26" s="6"/>
    </row>
    <row r="27" spans="2:16" ht="39" customHeight="1" x14ac:dyDescent="0.15">
      <c r="B27" s="1">
        <v>5</v>
      </c>
      <c r="C27" s="1" t="s">
        <v>26</v>
      </c>
      <c r="D27" s="1"/>
      <c r="E27" s="1" t="s">
        <v>63</v>
      </c>
      <c r="F27" s="1" t="s">
        <v>62</v>
      </c>
      <c r="G27" s="1">
        <v>1</v>
      </c>
      <c r="H27" s="2">
        <v>3500</v>
      </c>
      <c r="I27" s="2">
        <f t="shared" si="2"/>
        <v>3500</v>
      </c>
      <c r="K27" s="6"/>
      <c r="L27" s="7" t="s">
        <v>44</v>
      </c>
      <c r="M27" s="6">
        <f>M20</f>
        <v>1.3</v>
      </c>
      <c r="N27" s="6"/>
      <c r="O27" s="6">
        <f>O20</f>
        <v>0.1</v>
      </c>
      <c r="P27" s="6">
        <f>M27+O27</f>
        <v>1.4000000000000001</v>
      </c>
    </row>
    <row r="28" spans="2:16" ht="39" customHeight="1" x14ac:dyDescent="0.15">
      <c r="B28" s="1"/>
      <c r="C28" s="1"/>
      <c r="D28" s="1"/>
      <c r="E28" s="1"/>
      <c r="F28" s="1" t="s">
        <v>57</v>
      </c>
      <c r="G28" s="1"/>
      <c r="H28" s="2"/>
      <c r="I28" s="2">
        <f>SUM(I18:I27)</f>
        <v>430700</v>
      </c>
      <c r="K28" s="6"/>
      <c r="L28" s="7" t="s">
        <v>43</v>
      </c>
      <c r="M28" s="6">
        <f>M18*0.03</f>
        <v>0.78</v>
      </c>
      <c r="N28" s="6"/>
      <c r="O28" s="6">
        <f>0.03*O18</f>
        <v>0.06</v>
      </c>
      <c r="P28" s="6">
        <f>O28+M28</f>
        <v>0.84000000000000008</v>
      </c>
    </row>
    <row r="29" spans="2:16" ht="40.5" customHeight="1" x14ac:dyDescent="0.15">
      <c r="B29" s="1"/>
      <c r="C29" s="1" t="s">
        <v>92</v>
      </c>
      <c r="D29" s="1"/>
      <c r="E29" s="1" t="s">
        <v>55</v>
      </c>
      <c r="F29" s="1" t="s">
        <v>56</v>
      </c>
      <c r="G29" s="1"/>
      <c r="H29" s="1"/>
      <c r="I29" s="2">
        <f>I28*(1+0.5)</f>
        <v>646050</v>
      </c>
      <c r="K29" s="6" t="s">
        <v>48</v>
      </c>
      <c r="L29" s="9" t="s">
        <v>49</v>
      </c>
      <c r="M29" s="11">
        <f>K18*700000/(3000*10)</f>
        <v>46.666666666666664</v>
      </c>
      <c r="N29" s="10"/>
      <c r="O29" s="10"/>
      <c r="P29" s="10"/>
    </row>
    <row r="30" spans="2:16" ht="40.5" customHeight="1" x14ac:dyDescent="0.15">
      <c r="B30" s="3"/>
      <c r="C30" s="3"/>
      <c r="D30" s="3"/>
      <c r="E30" s="3"/>
      <c r="F30" s="3"/>
      <c r="G30" s="3"/>
      <c r="H30" s="3"/>
      <c r="I30" s="4"/>
    </row>
    <row r="31" spans="2:16" ht="24" customHeight="1" x14ac:dyDescent="0.15">
      <c r="B31" s="18" t="s">
        <v>67</v>
      </c>
      <c r="C31" s="18"/>
      <c r="D31" s="18"/>
      <c r="E31" s="18"/>
      <c r="F31" s="18"/>
      <c r="G31" s="18"/>
      <c r="H31" s="18"/>
      <c r="I31" s="18"/>
      <c r="K31" s="6"/>
      <c r="L31" s="7" t="s">
        <v>29</v>
      </c>
      <c r="M31" s="6"/>
      <c r="N31" s="6"/>
      <c r="O31" s="6" t="s">
        <v>30</v>
      </c>
      <c r="P31" s="6"/>
    </row>
    <row r="32" spans="2:16" ht="20.100000000000001" customHeight="1" x14ac:dyDescent="0.1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16</v>
      </c>
      <c r="H32" s="1" t="s">
        <v>17</v>
      </c>
      <c r="I32" s="2" t="s">
        <v>20</v>
      </c>
      <c r="K32" s="6" t="s">
        <v>45</v>
      </c>
      <c r="L32" s="7" t="s">
        <v>38</v>
      </c>
      <c r="M32" s="6">
        <v>25</v>
      </c>
      <c r="N32" s="7"/>
      <c r="O32" s="7">
        <v>25</v>
      </c>
      <c r="P32" s="6"/>
    </row>
    <row r="33" spans="2:16" ht="20.100000000000001" customHeight="1" x14ac:dyDescent="0.15">
      <c r="B33" s="1">
        <v>1</v>
      </c>
      <c r="C33" s="1" t="s">
        <v>5</v>
      </c>
      <c r="D33" s="1" t="s">
        <v>6</v>
      </c>
      <c r="E33" s="1" t="s">
        <v>7</v>
      </c>
      <c r="F33" s="1" t="s">
        <v>68</v>
      </c>
      <c r="G33" s="1">
        <v>3</v>
      </c>
      <c r="H33" s="5">
        <v>185000</v>
      </c>
      <c r="I33" s="5">
        <f>G33*H33</f>
        <v>555000</v>
      </c>
      <c r="K33" s="8">
        <v>3</v>
      </c>
      <c r="L33" s="7" t="s">
        <v>27</v>
      </c>
      <c r="M33" s="6">
        <f>(K33*700000/70)*1.3/1000</f>
        <v>39</v>
      </c>
      <c r="N33" s="6"/>
      <c r="O33" s="6">
        <f>(K33*700000/70)*0.1/1000</f>
        <v>3</v>
      </c>
      <c r="P33" s="6"/>
    </row>
    <row r="34" spans="2:16" ht="20.100000000000001" customHeight="1" x14ac:dyDescent="0.15">
      <c r="B34" s="1">
        <v>2</v>
      </c>
      <c r="C34" s="1" t="s">
        <v>9</v>
      </c>
      <c r="D34" s="1"/>
      <c r="E34" s="1">
        <f>P43</f>
        <v>1.26</v>
      </c>
      <c r="F34" s="1" t="s">
        <v>142</v>
      </c>
      <c r="G34" s="1">
        <v>1</v>
      </c>
      <c r="H34" s="2">
        <v>1900</v>
      </c>
      <c r="I34" s="2">
        <f t="shared" ref="I34:I42" si="3">G34*H34</f>
        <v>1900</v>
      </c>
      <c r="K34" s="6"/>
      <c r="L34" s="7" t="s">
        <v>28</v>
      </c>
      <c r="M34" s="6">
        <f>M33*33.62</f>
        <v>1311.1799999999998</v>
      </c>
      <c r="N34" s="6"/>
      <c r="O34" s="6">
        <f>O33*33.62</f>
        <v>100.85999999999999</v>
      </c>
      <c r="P34" s="6"/>
    </row>
    <row r="35" spans="2:16" ht="20.100000000000001" customHeight="1" x14ac:dyDescent="0.15">
      <c r="B35" s="1">
        <v>3</v>
      </c>
      <c r="C35" s="1" t="s">
        <v>10</v>
      </c>
      <c r="D35" s="1"/>
      <c r="E35" s="1">
        <f>P42</f>
        <v>2.1</v>
      </c>
      <c r="F35" s="1" t="s">
        <v>69</v>
      </c>
      <c r="G35" s="1">
        <v>1</v>
      </c>
      <c r="H35" s="2">
        <v>5000</v>
      </c>
      <c r="I35" s="2">
        <f t="shared" si="3"/>
        <v>5000</v>
      </c>
      <c r="K35" s="6"/>
      <c r="L35" s="7" t="s">
        <v>31</v>
      </c>
      <c r="M35" s="6">
        <f>M33*0.05</f>
        <v>1.9500000000000002</v>
      </c>
      <c r="N35" s="6"/>
      <c r="O35" s="6">
        <f>O33*0.05</f>
        <v>0.15000000000000002</v>
      </c>
      <c r="P35" s="6"/>
    </row>
    <row r="36" spans="2:16" ht="39" customHeight="1" x14ac:dyDescent="0.15">
      <c r="B36" s="1">
        <v>4</v>
      </c>
      <c r="C36" s="1" t="s">
        <v>23</v>
      </c>
      <c r="D36" s="1" t="s">
        <v>12</v>
      </c>
      <c r="E36" s="1">
        <f>O35</f>
        <v>0.15000000000000002</v>
      </c>
      <c r="F36" s="1" t="s">
        <v>61</v>
      </c>
      <c r="G36" s="1">
        <v>2</v>
      </c>
      <c r="H36" s="2">
        <v>1600</v>
      </c>
      <c r="I36" s="2">
        <f t="shared" si="3"/>
        <v>3200</v>
      </c>
      <c r="K36" s="6"/>
      <c r="L36" s="7" t="s">
        <v>32</v>
      </c>
      <c r="M36" s="6">
        <f>M35*3/60</f>
        <v>9.7500000000000003E-2</v>
      </c>
      <c r="N36" s="6"/>
      <c r="O36" s="6">
        <f>O35*3/60</f>
        <v>7.5000000000000015E-3</v>
      </c>
      <c r="P36" s="6"/>
    </row>
    <row r="37" spans="2:16" ht="20.100000000000001" customHeight="1" x14ac:dyDescent="0.15">
      <c r="B37" s="1">
        <v>5</v>
      </c>
      <c r="C37" s="1" t="s">
        <v>24</v>
      </c>
      <c r="D37" s="1"/>
      <c r="E37" s="1" t="s">
        <v>52</v>
      </c>
      <c r="F37" s="1" t="s">
        <v>53</v>
      </c>
      <c r="G37" s="1">
        <v>1</v>
      </c>
      <c r="H37" s="2">
        <v>3500</v>
      </c>
      <c r="I37" s="2">
        <f t="shared" si="3"/>
        <v>3500</v>
      </c>
      <c r="K37" s="6"/>
      <c r="L37" s="7" t="s">
        <v>33</v>
      </c>
      <c r="M37" s="6">
        <f>1.05*M36/(1-0.7)</f>
        <v>0.34125</v>
      </c>
      <c r="N37" s="6"/>
      <c r="O37" s="6">
        <f>O36*1.05/(1-0.7)</f>
        <v>2.6250000000000002E-2</v>
      </c>
      <c r="P37" s="6"/>
    </row>
    <row r="38" spans="2:16" ht="39" customHeight="1" x14ac:dyDescent="0.15">
      <c r="B38" s="1">
        <v>6</v>
      </c>
      <c r="C38" s="1" t="s">
        <v>13</v>
      </c>
      <c r="D38" s="1" t="s">
        <v>12</v>
      </c>
      <c r="E38" s="1">
        <f>O40</f>
        <v>79.463999999999999</v>
      </c>
      <c r="F38" s="1" t="s">
        <v>72</v>
      </c>
      <c r="G38" s="1">
        <v>3</v>
      </c>
      <c r="H38" s="2">
        <v>2200</v>
      </c>
      <c r="I38" s="2">
        <f t="shared" si="3"/>
        <v>6600</v>
      </c>
      <c r="K38" s="6"/>
      <c r="L38" s="7" t="s">
        <v>34</v>
      </c>
      <c r="M38" s="6">
        <v>250</v>
      </c>
      <c r="N38" s="6"/>
      <c r="O38" s="6">
        <v>50</v>
      </c>
      <c r="P38" s="6"/>
    </row>
    <row r="39" spans="2:16" ht="21.75" customHeight="1" x14ac:dyDescent="0.15">
      <c r="B39" s="1">
        <v>7</v>
      </c>
      <c r="C39" s="1" t="s">
        <v>14</v>
      </c>
      <c r="D39" s="1" t="s">
        <v>15</v>
      </c>
      <c r="E39" s="12">
        <f>M44</f>
        <v>70</v>
      </c>
      <c r="F39" s="1" t="s">
        <v>18</v>
      </c>
      <c r="G39" s="1">
        <v>3</v>
      </c>
      <c r="H39" s="2">
        <v>11500</v>
      </c>
      <c r="I39" s="2">
        <f t="shared" si="3"/>
        <v>34500</v>
      </c>
      <c r="K39" s="6"/>
      <c r="L39" s="6"/>
      <c r="M39" s="6" t="s">
        <v>35</v>
      </c>
      <c r="N39" s="6"/>
      <c r="O39" s="6" t="s">
        <v>36</v>
      </c>
      <c r="P39" s="6"/>
    </row>
    <row r="40" spans="2:16" ht="39" customHeight="1" x14ac:dyDescent="0.15">
      <c r="B40" s="1">
        <v>8</v>
      </c>
      <c r="C40" s="1" t="s">
        <v>19</v>
      </c>
      <c r="D40" s="1" t="s">
        <v>12</v>
      </c>
      <c r="E40" s="1">
        <f>M40</f>
        <v>79.463999999999999</v>
      </c>
      <c r="F40" s="1" t="s">
        <v>73</v>
      </c>
      <c r="G40" s="1">
        <v>3</v>
      </c>
      <c r="H40" s="2">
        <v>3600</v>
      </c>
      <c r="I40" s="2">
        <f t="shared" si="3"/>
        <v>10800</v>
      </c>
      <c r="K40" s="6"/>
      <c r="L40" s="7" t="s">
        <v>37</v>
      </c>
      <c r="M40" s="6">
        <f>K33*700*1.1*0.86/(M32*1)</f>
        <v>79.463999999999999</v>
      </c>
      <c r="N40" s="6"/>
      <c r="O40" s="6">
        <f>1.1*K33*700*0.86/(O32*1)</f>
        <v>79.463999999999999</v>
      </c>
      <c r="P40" s="6" t="s">
        <v>39</v>
      </c>
    </row>
    <row r="41" spans="2:16" ht="39" customHeight="1" x14ac:dyDescent="0.15">
      <c r="B41" s="1">
        <v>4</v>
      </c>
      <c r="C41" s="1" t="s">
        <v>25</v>
      </c>
      <c r="D41" s="1" t="s">
        <v>12</v>
      </c>
      <c r="E41" s="1">
        <f>M35</f>
        <v>1.9500000000000002</v>
      </c>
      <c r="F41" s="1" t="s">
        <v>65</v>
      </c>
      <c r="G41" s="1">
        <v>2</v>
      </c>
      <c r="H41" s="2">
        <v>1600</v>
      </c>
      <c r="I41" s="2">
        <f t="shared" si="3"/>
        <v>3200</v>
      </c>
      <c r="K41" s="6"/>
      <c r="L41" s="7" t="s">
        <v>40</v>
      </c>
      <c r="M41" s="7" t="s">
        <v>41</v>
      </c>
      <c r="N41" s="6"/>
      <c r="O41" s="7" t="s">
        <v>42</v>
      </c>
      <c r="P41" s="6"/>
    </row>
    <row r="42" spans="2:16" ht="39" customHeight="1" x14ac:dyDescent="0.15">
      <c r="B42" s="1">
        <v>5</v>
      </c>
      <c r="C42" s="1" t="s">
        <v>26</v>
      </c>
      <c r="D42" s="1"/>
      <c r="E42" s="1" t="s">
        <v>75</v>
      </c>
      <c r="F42" s="1" t="s">
        <v>74</v>
      </c>
      <c r="G42" s="1">
        <v>1</v>
      </c>
      <c r="H42" s="2">
        <v>4000</v>
      </c>
      <c r="I42" s="2">
        <f t="shared" si="3"/>
        <v>4000</v>
      </c>
      <c r="K42" s="6"/>
      <c r="L42" s="7" t="s">
        <v>44</v>
      </c>
      <c r="M42" s="6">
        <f>M35</f>
        <v>1.9500000000000002</v>
      </c>
      <c r="N42" s="6"/>
      <c r="O42" s="6">
        <f>O35</f>
        <v>0.15000000000000002</v>
      </c>
      <c r="P42" s="6">
        <f>M42+O42</f>
        <v>2.1</v>
      </c>
    </row>
    <row r="43" spans="2:16" ht="39" customHeight="1" x14ac:dyDescent="0.15">
      <c r="B43" s="1"/>
      <c r="C43" s="1"/>
      <c r="D43" s="1"/>
      <c r="E43" s="1"/>
      <c r="F43" s="1" t="s">
        <v>57</v>
      </c>
      <c r="G43" s="1"/>
      <c r="H43" s="2"/>
      <c r="I43" s="2">
        <f>SUM(I33:I42)</f>
        <v>627700</v>
      </c>
      <c r="K43" s="6"/>
      <c r="L43" s="7" t="s">
        <v>43</v>
      </c>
      <c r="M43" s="6">
        <f>M33*0.03</f>
        <v>1.17</v>
      </c>
      <c r="N43" s="6"/>
      <c r="O43" s="6">
        <f>0.03*O33</f>
        <v>0.09</v>
      </c>
      <c r="P43" s="6">
        <f>O43+M43</f>
        <v>1.26</v>
      </c>
    </row>
    <row r="44" spans="2:16" ht="40.5" customHeight="1" x14ac:dyDescent="0.15">
      <c r="B44" s="1"/>
      <c r="C44" s="1" t="s">
        <v>92</v>
      </c>
      <c r="D44" s="1"/>
      <c r="E44" s="1" t="s">
        <v>55</v>
      </c>
      <c r="F44" s="1" t="s">
        <v>56</v>
      </c>
      <c r="G44" s="1"/>
      <c r="H44" s="1"/>
      <c r="I44" s="2">
        <f>I43*(1+0.5)</f>
        <v>941550</v>
      </c>
      <c r="K44" s="6" t="s">
        <v>48</v>
      </c>
      <c r="L44" s="9" t="s">
        <v>49</v>
      </c>
      <c r="M44" s="11">
        <f>K33*700000/(3000*10)</f>
        <v>70</v>
      </c>
      <c r="N44" s="10"/>
      <c r="O44" s="10"/>
      <c r="P44" s="10"/>
    </row>
  </sheetData>
  <mergeCells count="3">
    <mergeCell ref="B1:I1"/>
    <mergeCell ref="B31:I31"/>
    <mergeCell ref="B16:I16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workbookViewId="0">
      <selection activeCell="A2" sqref="A1:A1048576"/>
    </sheetView>
  </sheetViews>
  <sheetFormatPr defaultRowHeight="13.5" x14ac:dyDescent="0.15"/>
  <cols>
    <col min="3" max="3" width="19.125" customWidth="1"/>
    <col min="4" max="4" width="13" customWidth="1"/>
    <col min="5" max="5" width="32.75" customWidth="1"/>
    <col min="6" max="6" width="28.125" customWidth="1"/>
    <col min="7" max="7" width="12" customWidth="1"/>
    <col min="9" max="9" width="12.75" customWidth="1"/>
    <col min="12" max="12" width="19.375" customWidth="1"/>
  </cols>
  <sheetData>
    <row r="1" spans="2:16" ht="24" customHeight="1" x14ac:dyDescent="0.15">
      <c r="B1" s="18" t="s">
        <v>22</v>
      </c>
      <c r="C1" s="18"/>
      <c r="D1" s="18"/>
      <c r="E1" s="18"/>
      <c r="F1" s="18"/>
      <c r="G1" s="18"/>
      <c r="H1" s="18"/>
      <c r="I1" s="18"/>
      <c r="K1" s="6"/>
      <c r="L1" s="7" t="s">
        <v>29</v>
      </c>
      <c r="M1" s="6"/>
      <c r="N1" s="6"/>
      <c r="O1" s="6" t="s">
        <v>30</v>
      </c>
      <c r="P1" s="6"/>
    </row>
    <row r="2" spans="2:16" ht="20.100000000000001" customHeight="1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16</v>
      </c>
      <c r="H2" s="1" t="s">
        <v>17</v>
      </c>
      <c r="I2" s="2" t="s">
        <v>20</v>
      </c>
      <c r="K2" s="6" t="s">
        <v>45</v>
      </c>
      <c r="L2" s="7" t="s">
        <v>38</v>
      </c>
      <c r="M2" s="6">
        <v>25</v>
      </c>
      <c r="N2" s="7"/>
      <c r="O2" s="7">
        <v>25</v>
      </c>
      <c r="P2" s="6"/>
    </row>
    <row r="3" spans="2:16" ht="20.100000000000001" customHeight="1" x14ac:dyDescent="0.15">
      <c r="B3" s="1">
        <v>1</v>
      </c>
      <c r="C3" s="1" t="s">
        <v>5</v>
      </c>
      <c r="D3" s="1" t="s">
        <v>6</v>
      </c>
      <c r="E3" s="1" t="s">
        <v>7</v>
      </c>
      <c r="F3" s="1" t="s">
        <v>8</v>
      </c>
      <c r="G3" s="1">
        <v>1</v>
      </c>
      <c r="H3" s="5">
        <v>185000</v>
      </c>
      <c r="I3" s="5">
        <f>G3*H3</f>
        <v>185000</v>
      </c>
      <c r="K3" s="8">
        <v>1</v>
      </c>
      <c r="L3" s="7" t="s">
        <v>27</v>
      </c>
      <c r="M3" s="6">
        <f>(K3*700000/70)*1.3/1000</f>
        <v>13</v>
      </c>
      <c r="N3" s="6"/>
      <c r="O3" s="6">
        <f>(K3*700000/70)*0.1/1000</f>
        <v>1</v>
      </c>
      <c r="P3" s="6"/>
    </row>
    <row r="4" spans="2:16" ht="20.100000000000001" customHeight="1" x14ac:dyDescent="0.15">
      <c r="B4" s="1">
        <v>2</v>
      </c>
      <c r="C4" s="1" t="s">
        <v>9</v>
      </c>
      <c r="D4" s="1"/>
      <c r="E4" s="12">
        <f>P13</f>
        <v>0.42000000000000004</v>
      </c>
      <c r="F4" s="1" t="s">
        <v>143</v>
      </c>
      <c r="G4" s="1">
        <v>1</v>
      </c>
      <c r="H4" s="2">
        <v>1900</v>
      </c>
      <c r="I4" s="2">
        <f t="shared" ref="I4:I8" si="0">G4*H4</f>
        <v>1900</v>
      </c>
      <c r="K4" s="6"/>
      <c r="L4" s="7" t="s">
        <v>28</v>
      </c>
      <c r="M4" s="6">
        <f>M3*33.62</f>
        <v>437.05999999999995</v>
      </c>
      <c r="N4" s="6"/>
      <c r="O4" s="6">
        <f>O3*33.62</f>
        <v>33.619999999999997</v>
      </c>
      <c r="P4" s="6"/>
    </row>
    <row r="5" spans="2:16" ht="20.100000000000001" customHeight="1" x14ac:dyDescent="0.15">
      <c r="B5" s="1">
        <v>3</v>
      </c>
      <c r="C5" s="1" t="s">
        <v>10</v>
      </c>
      <c r="D5" s="1"/>
      <c r="E5" s="1">
        <f>P12</f>
        <v>0.70000000000000007</v>
      </c>
      <c r="F5" s="1" t="s">
        <v>11</v>
      </c>
      <c r="G5" s="1">
        <v>1</v>
      </c>
      <c r="H5" s="2">
        <v>5000</v>
      </c>
      <c r="I5" s="2">
        <f t="shared" si="0"/>
        <v>5000</v>
      </c>
      <c r="K5" s="6"/>
      <c r="L5" s="7" t="s">
        <v>31</v>
      </c>
      <c r="M5" s="6">
        <f>M3*0.05</f>
        <v>0.65</v>
      </c>
      <c r="N5" s="6"/>
      <c r="O5" s="6">
        <f>O3*0.05</f>
        <v>0.05</v>
      </c>
      <c r="P5" s="6"/>
    </row>
    <row r="6" spans="2:16" ht="39" customHeight="1" x14ac:dyDescent="0.15">
      <c r="B6" s="1">
        <v>8</v>
      </c>
      <c r="C6" s="1" t="s">
        <v>19</v>
      </c>
      <c r="D6" s="1" t="s">
        <v>12</v>
      </c>
      <c r="E6" s="1">
        <f>M10</f>
        <v>26.488000000000003</v>
      </c>
      <c r="F6" s="1" t="s">
        <v>71</v>
      </c>
      <c r="G6" s="1">
        <v>2</v>
      </c>
      <c r="H6" s="2">
        <v>3600</v>
      </c>
      <c r="I6" s="2">
        <f t="shared" si="0"/>
        <v>7200</v>
      </c>
      <c r="K6" s="6"/>
      <c r="L6" s="7" t="s">
        <v>32</v>
      </c>
      <c r="M6" s="6">
        <f>M5*3/60</f>
        <v>3.2500000000000001E-2</v>
      </c>
      <c r="N6" s="6"/>
      <c r="O6" s="6">
        <f>O5*3/60</f>
        <v>2.5000000000000005E-3</v>
      </c>
      <c r="P6" s="6"/>
    </row>
    <row r="7" spans="2:16" ht="20.100000000000001" customHeight="1" x14ac:dyDescent="0.15">
      <c r="B7" s="1">
        <v>4</v>
      </c>
      <c r="C7" s="1" t="s">
        <v>25</v>
      </c>
      <c r="D7" s="1" t="s">
        <v>12</v>
      </c>
      <c r="E7" s="1">
        <f>M5</f>
        <v>0.65</v>
      </c>
      <c r="F7" s="1" t="s">
        <v>50</v>
      </c>
      <c r="G7" s="1">
        <v>2</v>
      </c>
      <c r="H7" s="2">
        <v>1600</v>
      </c>
      <c r="I7" s="2">
        <f t="shared" si="0"/>
        <v>3200</v>
      </c>
      <c r="K7" s="6"/>
      <c r="L7" s="7" t="s">
        <v>33</v>
      </c>
      <c r="M7" s="6">
        <f>1.05*M6/(1-0.7)</f>
        <v>0.11374999999999999</v>
      </c>
      <c r="N7" s="6"/>
      <c r="O7" s="6">
        <f>O6*1.05/(1-0.7)</f>
        <v>8.7500000000000008E-3</v>
      </c>
      <c r="P7" s="6"/>
    </row>
    <row r="8" spans="2:16" ht="39" customHeight="1" x14ac:dyDescent="0.15">
      <c r="B8" s="1">
        <v>5</v>
      </c>
      <c r="C8" s="1" t="s">
        <v>26</v>
      </c>
      <c r="D8" s="1"/>
      <c r="E8" s="1" t="s">
        <v>51</v>
      </c>
      <c r="F8" s="1" t="s">
        <v>54</v>
      </c>
      <c r="G8" s="1">
        <v>1</v>
      </c>
      <c r="H8" s="2">
        <v>3500</v>
      </c>
      <c r="I8" s="2">
        <f t="shared" si="0"/>
        <v>3500</v>
      </c>
      <c r="K8" s="6"/>
      <c r="L8" s="7" t="s">
        <v>34</v>
      </c>
      <c r="M8" s="6">
        <v>150</v>
      </c>
      <c r="N8" s="6"/>
      <c r="O8" s="6">
        <v>50</v>
      </c>
      <c r="P8" s="6"/>
    </row>
    <row r="9" spans="2:16" ht="21.75" customHeight="1" x14ac:dyDescent="0.15">
      <c r="B9" s="1"/>
      <c r="C9" s="1"/>
      <c r="D9" s="1"/>
      <c r="E9" s="1"/>
      <c r="F9" s="1" t="s">
        <v>57</v>
      </c>
      <c r="G9" s="1"/>
      <c r="H9" s="2"/>
      <c r="I9" s="2">
        <f>SUM(I3:I8)</f>
        <v>205800</v>
      </c>
      <c r="K9" s="6"/>
      <c r="L9" s="6"/>
      <c r="M9" s="6" t="s">
        <v>35</v>
      </c>
      <c r="N9" s="6"/>
      <c r="O9" s="6" t="s">
        <v>36</v>
      </c>
      <c r="P9" s="6"/>
    </row>
    <row r="10" spans="2:16" ht="39" customHeight="1" x14ac:dyDescent="0.15">
      <c r="B10" s="1"/>
      <c r="C10" s="1" t="s">
        <v>92</v>
      </c>
      <c r="D10" s="1"/>
      <c r="E10" s="1" t="s">
        <v>55</v>
      </c>
      <c r="F10" s="1" t="s">
        <v>56</v>
      </c>
      <c r="G10" s="1"/>
      <c r="H10" s="1"/>
      <c r="I10" s="2">
        <f>I9*(1+0.5)</f>
        <v>308700</v>
      </c>
      <c r="K10" s="6"/>
      <c r="L10" s="7" t="s">
        <v>37</v>
      </c>
      <c r="M10" s="6">
        <f>K3*700*1.1*0.86/(M2*1)</f>
        <v>26.488000000000003</v>
      </c>
      <c r="N10" s="6"/>
      <c r="O10" s="6">
        <f>1.1*K3*700*0.86/(O2*1)</f>
        <v>26.488000000000003</v>
      </c>
      <c r="P10" s="6" t="s">
        <v>39</v>
      </c>
    </row>
    <row r="11" spans="2:16" ht="39" customHeight="1" x14ac:dyDescent="0.15">
      <c r="K11" s="6"/>
      <c r="L11" s="7" t="s">
        <v>40</v>
      </c>
      <c r="M11" s="7" t="s">
        <v>41</v>
      </c>
      <c r="N11" s="6"/>
      <c r="O11" s="7" t="s">
        <v>42</v>
      </c>
      <c r="P11" s="6"/>
    </row>
    <row r="12" spans="2:16" ht="39" customHeight="1" x14ac:dyDescent="0.15">
      <c r="K12" s="6"/>
      <c r="L12" s="7" t="s">
        <v>44</v>
      </c>
      <c r="M12" s="6">
        <f>M5</f>
        <v>0.65</v>
      </c>
      <c r="N12" s="6"/>
      <c r="O12" s="6">
        <f>O5</f>
        <v>0.05</v>
      </c>
      <c r="P12" s="6">
        <f>M12+O12</f>
        <v>0.70000000000000007</v>
      </c>
    </row>
    <row r="13" spans="2:16" ht="39" customHeight="1" x14ac:dyDescent="0.15">
      <c r="K13" s="6"/>
      <c r="L13" s="7" t="s">
        <v>43</v>
      </c>
      <c r="M13" s="6">
        <f>M3*0.03</f>
        <v>0.39</v>
      </c>
      <c r="N13" s="6"/>
      <c r="O13" s="6">
        <f>0.03*O3</f>
        <v>0.03</v>
      </c>
      <c r="P13" s="6">
        <f>O13+M13</f>
        <v>0.42000000000000004</v>
      </c>
    </row>
    <row r="14" spans="2:16" ht="40.5" customHeight="1" x14ac:dyDescent="0.15">
      <c r="K14" s="6" t="s">
        <v>48</v>
      </c>
      <c r="L14" s="9" t="s">
        <v>49</v>
      </c>
      <c r="M14" s="11">
        <f>K3*700000/(3000*10)</f>
        <v>23.333333333333332</v>
      </c>
      <c r="N14" s="10"/>
      <c r="O14" s="10"/>
      <c r="P14" s="10"/>
    </row>
    <row r="16" spans="2:16" ht="24" customHeight="1" x14ac:dyDescent="0.15">
      <c r="B16" s="18" t="s">
        <v>105</v>
      </c>
      <c r="C16" s="18"/>
      <c r="D16" s="18"/>
      <c r="E16" s="18"/>
      <c r="F16" s="18"/>
      <c r="G16" s="18"/>
      <c r="H16" s="18"/>
      <c r="I16" s="18"/>
      <c r="K16" s="6"/>
      <c r="L16" s="7" t="s">
        <v>29</v>
      </c>
      <c r="M16" s="6"/>
      <c r="N16" s="6"/>
      <c r="O16" s="6" t="s">
        <v>30</v>
      </c>
      <c r="P16" s="6"/>
    </row>
    <row r="17" spans="2:16" ht="35.25" customHeight="1" x14ac:dyDescent="0.15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16</v>
      </c>
      <c r="H17" s="1" t="s">
        <v>17</v>
      </c>
      <c r="I17" s="2" t="s">
        <v>20</v>
      </c>
      <c r="K17" s="6" t="s">
        <v>45</v>
      </c>
      <c r="L17" s="7" t="s">
        <v>38</v>
      </c>
      <c r="M17" s="6">
        <v>25</v>
      </c>
      <c r="N17" s="7"/>
      <c r="O17" s="7">
        <v>25</v>
      </c>
      <c r="P17" s="6"/>
    </row>
    <row r="18" spans="2:16" ht="20.100000000000001" customHeight="1" x14ac:dyDescent="0.15">
      <c r="B18" s="1">
        <v>1</v>
      </c>
      <c r="C18" s="1" t="s">
        <v>5</v>
      </c>
      <c r="D18" s="1" t="s">
        <v>6</v>
      </c>
      <c r="E18" s="1" t="s">
        <v>7</v>
      </c>
      <c r="F18" s="1" t="s">
        <v>8</v>
      </c>
      <c r="G18" s="1">
        <v>2</v>
      </c>
      <c r="H18" s="5">
        <v>185000</v>
      </c>
      <c r="I18" s="5">
        <f>G18*H18</f>
        <v>370000</v>
      </c>
      <c r="K18" s="8">
        <v>2</v>
      </c>
      <c r="L18" s="7" t="s">
        <v>27</v>
      </c>
      <c r="M18" s="6">
        <f>(K18*700000/70)*1.3/1000</f>
        <v>26</v>
      </c>
      <c r="N18" s="6"/>
      <c r="O18" s="6">
        <f>(K18*700000/70)*0.1/1000</f>
        <v>2</v>
      </c>
      <c r="P18" s="6"/>
    </row>
    <row r="19" spans="2:16" ht="20.100000000000001" customHeight="1" x14ac:dyDescent="0.15">
      <c r="B19" s="1">
        <v>2</v>
      </c>
      <c r="C19" s="1" t="s">
        <v>9</v>
      </c>
      <c r="D19" s="1"/>
      <c r="E19" s="12">
        <f>P28</f>
        <v>0.84000000000000008</v>
      </c>
      <c r="F19" s="1" t="s">
        <v>144</v>
      </c>
      <c r="G19" s="1">
        <v>1</v>
      </c>
      <c r="H19" s="2">
        <v>1900</v>
      </c>
      <c r="I19" s="2">
        <f t="shared" ref="I19:I23" si="1">G19*H19</f>
        <v>1900</v>
      </c>
      <c r="K19" s="6"/>
      <c r="L19" s="7" t="s">
        <v>28</v>
      </c>
      <c r="M19" s="6">
        <f>M18*33.62</f>
        <v>874.11999999999989</v>
      </c>
      <c r="N19" s="6"/>
      <c r="O19" s="6">
        <f>O18*33.62</f>
        <v>67.239999999999995</v>
      </c>
      <c r="P19" s="6"/>
    </row>
    <row r="20" spans="2:16" ht="20.100000000000001" customHeight="1" x14ac:dyDescent="0.15">
      <c r="B20" s="1">
        <v>3</v>
      </c>
      <c r="C20" s="1" t="s">
        <v>10</v>
      </c>
      <c r="D20" s="1"/>
      <c r="E20" s="1">
        <f>P27</f>
        <v>1.4000000000000001</v>
      </c>
      <c r="F20" s="1" t="s">
        <v>11</v>
      </c>
      <c r="G20" s="1">
        <v>1</v>
      </c>
      <c r="H20" s="2">
        <v>5000</v>
      </c>
      <c r="I20" s="2">
        <f t="shared" si="1"/>
        <v>5000</v>
      </c>
      <c r="K20" s="6"/>
      <c r="L20" s="7" t="s">
        <v>31</v>
      </c>
      <c r="M20" s="6">
        <f>M18*0.05</f>
        <v>1.3</v>
      </c>
      <c r="N20" s="6"/>
      <c r="O20" s="6">
        <f>O18*0.05</f>
        <v>0.1</v>
      </c>
      <c r="P20" s="6"/>
    </row>
    <row r="21" spans="2:16" ht="39" customHeight="1" x14ac:dyDescent="0.15">
      <c r="B21" s="1">
        <v>8</v>
      </c>
      <c r="C21" s="1" t="s">
        <v>19</v>
      </c>
      <c r="D21" s="1" t="s">
        <v>12</v>
      </c>
      <c r="E21" s="1">
        <f>M25</f>
        <v>52.976000000000006</v>
      </c>
      <c r="F21" s="1" t="s">
        <v>70</v>
      </c>
      <c r="G21" s="1">
        <v>3</v>
      </c>
      <c r="H21" s="2">
        <v>3600</v>
      </c>
      <c r="I21" s="2">
        <f t="shared" si="1"/>
        <v>10800</v>
      </c>
      <c r="K21" s="6"/>
      <c r="L21" s="7" t="s">
        <v>32</v>
      </c>
      <c r="M21" s="6">
        <f>M20*3/60</f>
        <v>6.5000000000000002E-2</v>
      </c>
      <c r="N21" s="6"/>
      <c r="O21" s="6">
        <f>O20*3/60</f>
        <v>5.000000000000001E-3</v>
      </c>
      <c r="P21" s="6"/>
    </row>
    <row r="22" spans="2:16" ht="20.100000000000001" customHeight="1" x14ac:dyDescent="0.15">
      <c r="B22" s="1">
        <v>4</v>
      </c>
      <c r="C22" s="1" t="s">
        <v>25</v>
      </c>
      <c r="D22" s="1" t="s">
        <v>12</v>
      </c>
      <c r="E22" s="1">
        <f>M20</f>
        <v>1.3</v>
      </c>
      <c r="F22" s="1" t="s">
        <v>50</v>
      </c>
      <c r="G22" s="1">
        <v>2</v>
      </c>
      <c r="H22" s="2">
        <v>1600</v>
      </c>
      <c r="I22" s="2">
        <f t="shared" si="1"/>
        <v>3200</v>
      </c>
      <c r="K22" s="6"/>
      <c r="L22" s="7" t="s">
        <v>33</v>
      </c>
      <c r="M22" s="6">
        <f>1.05*M21/(1-0.7)</f>
        <v>0.22749999999999998</v>
      </c>
      <c r="N22" s="6"/>
      <c r="O22" s="6">
        <f>O21*1.05/(1-0.7)</f>
        <v>1.7500000000000002E-2</v>
      </c>
      <c r="P22" s="6"/>
    </row>
    <row r="23" spans="2:16" ht="39" customHeight="1" x14ac:dyDescent="0.15">
      <c r="B23" s="1">
        <v>5</v>
      </c>
      <c r="C23" s="1" t="s">
        <v>26</v>
      </c>
      <c r="D23" s="1"/>
      <c r="E23" s="1" t="s">
        <v>103</v>
      </c>
      <c r="F23" s="1" t="s">
        <v>102</v>
      </c>
      <c r="G23" s="1">
        <v>1</v>
      </c>
      <c r="H23" s="2">
        <v>3500</v>
      </c>
      <c r="I23" s="2">
        <f t="shared" si="1"/>
        <v>3500</v>
      </c>
      <c r="K23" s="6"/>
      <c r="L23" s="7" t="s">
        <v>34</v>
      </c>
      <c r="M23" s="6">
        <v>150</v>
      </c>
      <c r="N23" s="6"/>
      <c r="O23" s="6">
        <v>50</v>
      </c>
      <c r="P23" s="6"/>
    </row>
    <row r="24" spans="2:16" ht="21.75" customHeight="1" x14ac:dyDescent="0.15">
      <c r="B24" s="1"/>
      <c r="C24" s="1"/>
      <c r="D24" s="1"/>
      <c r="E24" s="1"/>
      <c r="F24" s="1" t="s">
        <v>57</v>
      </c>
      <c r="G24" s="1"/>
      <c r="H24" s="2"/>
      <c r="I24" s="2">
        <f>SUM(I18:I23)</f>
        <v>394400</v>
      </c>
      <c r="K24" s="6"/>
      <c r="L24" s="6"/>
      <c r="M24" s="6" t="s">
        <v>35</v>
      </c>
      <c r="N24" s="6"/>
      <c r="O24" s="6" t="s">
        <v>36</v>
      </c>
      <c r="P24" s="6"/>
    </row>
    <row r="25" spans="2:16" ht="39" customHeight="1" x14ac:dyDescent="0.15">
      <c r="B25" s="1"/>
      <c r="C25" s="1" t="s">
        <v>92</v>
      </c>
      <c r="D25" s="1"/>
      <c r="E25" s="1" t="s">
        <v>55</v>
      </c>
      <c r="F25" s="1" t="s">
        <v>56</v>
      </c>
      <c r="G25" s="1"/>
      <c r="H25" s="1"/>
      <c r="I25" s="2">
        <f>I24*(1+0.5)</f>
        <v>591600</v>
      </c>
      <c r="K25" s="6"/>
      <c r="L25" s="7" t="s">
        <v>37</v>
      </c>
      <c r="M25" s="6">
        <f>K18*700*1.1*0.86/(M17*1)</f>
        <v>52.976000000000006</v>
      </c>
      <c r="N25" s="6"/>
      <c r="O25" s="6">
        <f>1.1*K18*700*0.86/(O17*1)</f>
        <v>52.976000000000006</v>
      </c>
      <c r="P25" s="6" t="s">
        <v>39</v>
      </c>
    </row>
    <row r="26" spans="2:16" ht="39" customHeight="1" x14ac:dyDescent="0.15">
      <c r="K26" s="6"/>
      <c r="L26" s="7" t="s">
        <v>40</v>
      </c>
      <c r="M26" s="7" t="s">
        <v>41</v>
      </c>
      <c r="N26" s="6"/>
      <c r="O26" s="7" t="s">
        <v>42</v>
      </c>
      <c r="P26" s="6"/>
    </row>
    <row r="27" spans="2:16" ht="39" customHeight="1" x14ac:dyDescent="0.15">
      <c r="K27" s="6"/>
      <c r="L27" s="7" t="s">
        <v>44</v>
      </c>
      <c r="M27" s="6">
        <f>M20</f>
        <v>1.3</v>
      </c>
      <c r="N27" s="6"/>
      <c r="O27" s="6">
        <f>O20</f>
        <v>0.1</v>
      </c>
      <c r="P27" s="6">
        <f>M27+O27</f>
        <v>1.4000000000000001</v>
      </c>
    </row>
    <row r="28" spans="2:16" ht="39" customHeight="1" x14ac:dyDescent="0.15">
      <c r="K28" s="6"/>
      <c r="L28" s="7" t="s">
        <v>43</v>
      </c>
      <c r="M28" s="6">
        <f>M18*0.03</f>
        <v>0.78</v>
      </c>
      <c r="N28" s="6"/>
      <c r="O28" s="6">
        <f>0.03*O18</f>
        <v>0.06</v>
      </c>
      <c r="P28" s="6">
        <f>O28+M28</f>
        <v>0.84000000000000008</v>
      </c>
    </row>
    <row r="29" spans="2:16" ht="40.5" customHeight="1" x14ac:dyDescent="0.15">
      <c r="K29" s="6" t="s">
        <v>48</v>
      </c>
      <c r="L29" s="9" t="s">
        <v>49</v>
      </c>
      <c r="M29" s="11">
        <f>K18*700000/(3000*10)</f>
        <v>46.666666666666664</v>
      </c>
      <c r="N29" s="10"/>
      <c r="O29" s="10"/>
      <c r="P29" s="10"/>
    </row>
    <row r="31" spans="2:16" ht="24" customHeight="1" x14ac:dyDescent="0.15">
      <c r="B31" s="18" t="s">
        <v>106</v>
      </c>
      <c r="C31" s="18"/>
      <c r="D31" s="18"/>
      <c r="E31" s="18"/>
      <c r="F31" s="18"/>
      <c r="G31" s="18"/>
      <c r="H31" s="18"/>
      <c r="I31" s="18"/>
      <c r="K31" s="6"/>
      <c r="L31" s="7" t="s">
        <v>29</v>
      </c>
      <c r="M31" s="6"/>
      <c r="N31" s="6"/>
      <c r="O31" s="6" t="s">
        <v>30</v>
      </c>
      <c r="P31" s="6"/>
    </row>
    <row r="32" spans="2:16" ht="20.100000000000001" customHeight="1" x14ac:dyDescent="0.1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16</v>
      </c>
      <c r="H32" s="1" t="s">
        <v>17</v>
      </c>
      <c r="I32" s="2" t="s">
        <v>20</v>
      </c>
      <c r="K32" s="6" t="s">
        <v>45</v>
      </c>
      <c r="L32" s="7" t="s">
        <v>38</v>
      </c>
      <c r="M32" s="6">
        <v>25</v>
      </c>
      <c r="N32" s="7"/>
      <c r="O32" s="7">
        <v>25</v>
      </c>
      <c r="P32" s="6"/>
    </row>
    <row r="33" spans="2:16" ht="20.100000000000001" customHeight="1" x14ac:dyDescent="0.15">
      <c r="B33" s="1">
        <v>1</v>
      </c>
      <c r="C33" s="1" t="s">
        <v>5</v>
      </c>
      <c r="D33" s="1" t="s">
        <v>6</v>
      </c>
      <c r="E33" s="1" t="s">
        <v>7</v>
      </c>
      <c r="F33" s="1" t="s">
        <v>8</v>
      </c>
      <c r="G33" s="1">
        <v>3</v>
      </c>
      <c r="H33" s="5">
        <v>185000</v>
      </c>
      <c r="I33" s="5">
        <f>G33*H33</f>
        <v>555000</v>
      </c>
      <c r="K33" s="8">
        <v>3</v>
      </c>
      <c r="L33" s="7" t="s">
        <v>27</v>
      </c>
      <c r="M33" s="6">
        <f>(K33*700000/70)*1.3/1000</f>
        <v>39</v>
      </c>
      <c r="N33" s="6"/>
      <c r="O33" s="6">
        <f>(K33*700000/70)*0.1/1000</f>
        <v>3</v>
      </c>
      <c r="P33" s="6"/>
    </row>
    <row r="34" spans="2:16" ht="20.100000000000001" customHeight="1" x14ac:dyDescent="0.15">
      <c r="B34" s="1">
        <v>2</v>
      </c>
      <c r="C34" s="1" t="s">
        <v>9</v>
      </c>
      <c r="D34" s="1"/>
      <c r="E34" s="12">
        <f>P43</f>
        <v>1.26</v>
      </c>
      <c r="F34" s="1" t="s">
        <v>145</v>
      </c>
      <c r="G34" s="1">
        <v>1</v>
      </c>
      <c r="H34" s="2">
        <v>1900</v>
      </c>
      <c r="I34" s="2">
        <f t="shared" ref="I34:I38" si="2">G34*H34</f>
        <v>1900</v>
      </c>
      <c r="K34" s="6"/>
      <c r="L34" s="7" t="s">
        <v>28</v>
      </c>
      <c r="M34" s="6">
        <f>M33*33.62</f>
        <v>1311.1799999999998</v>
      </c>
      <c r="N34" s="6"/>
      <c r="O34" s="6">
        <f>O33*33.62</f>
        <v>100.85999999999999</v>
      </c>
      <c r="P34" s="6"/>
    </row>
    <row r="35" spans="2:16" ht="20.100000000000001" customHeight="1" x14ac:dyDescent="0.15">
      <c r="B35" s="1">
        <v>3</v>
      </c>
      <c r="C35" s="1" t="s">
        <v>10</v>
      </c>
      <c r="D35" s="1"/>
      <c r="E35" s="1">
        <f>P42</f>
        <v>2.1</v>
      </c>
      <c r="F35" s="1" t="s">
        <v>11</v>
      </c>
      <c r="G35" s="1">
        <v>1</v>
      </c>
      <c r="H35" s="2">
        <v>5000</v>
      </c>
      <c r="I35" s="2">
        <f t="shared" si="2"/>
        <v>5000</v>
      </c>
      <c r="K35" s="6"/>
      <c r="L35" s="7" t="s">
        <v>31</v>
      </c>
      <c r="M35" s="6">
        <f>M33*0.05</f>
        <v>1.9500000000000002</v>
      </c>
      <c r="N35" s="6"/>
      <c r="O35" s="6">
        <f>O33*0.05</f>
        <v>0.15000000000000002</v>
      </c>
      <c r="P35" s="6"/>
    </row>
    <row r="36" spans="2:16" ht="39" customHeight="1" x14ac:dyDescent="0.15">
      <c r="B36" s="1">
        <v>8</v>
      </c>
      <c r="C36" s="1" t="s">
        <v>19</v>
      </c>
      <c r="D36" s="1" t="s">
        <v>12</v>
      </c>
      <c r="E36" s="1">
        <f>M40</f>
        <v>79.463999999999999</v>
      </c>
      <c r="F36" s="1" t="s">
        <v>73</v>
      </c>
      <c r="G36" s="1">
        <v>3</v>
      </c>
      <c r="H36" s="2">
        <v>3600</v>
      </c>
      <c r="I36" s="2">
        <f t="shared" si="2"/>
        <v>10800</v>
      </c>
      <c r="K36" s="6"/>
      <c r="L36" s="7" t="s">
        <v>32</v>
      </c>
      <c r="M36" s="6">
        <f>M35*3/60</f>
        <v>9.7500000000000003E-2</v>
      </c>
      <c r="N36" s="6"/>
      <c r="O36" s="6">
        <f>O35*3/60</f>
        <v>7.5000000000000015E-3</v>
      </c>
      <c r="P36" s="6"/>
    </row>
    <row r="37" spans="2:16" ht="20.100000000000001" customHeight="1" x14ac:dyDescent="0.15">
      <c r="B37" s="1">
        <v>4</v>
      </c>
      <c r="C37" s="1" t="s">
        <v>25</v>
      </c>
      <c r="D37" s="1" t="s">
        <v>12</v>
      </c>
      <c r="E37" s="1">
        <f>M35</f>
        <v>1.9500000000000002</v>
      </c>
      <c r="F37" s="1" t="s">
        <v>50</v>
      </c>
      <c r="G37" s="1">
        <v>2</v>
      </c>
      <c r="H37" s="2">
        <v>1600</v>
      </c>
      <c r="I37" s="2">
        <f t="shared" si="2"/>
        <v>3200</v>
      </c>
      <c r="K37" s="6"/>
      <c r="L37" s="7" t="s">
        <v>33</v>
      </c>
      <c r="M37" s="6">
        <f>1.05*M36/(1-0.7)</f>
        <v>0.34125</v>
      </c>
      <c r="N37" s="6"/>
      <c r="O37" s="6">
        <f>O36*1.05/(1-0.7)</f>
        <v>2.6250000000000002E-2</v>
      </c>
      <c r="P37" s="6"/>
    </row>
    <row r="38" spans="2:16" ht="39" customHeight="1" x14ac:dyDescent="0.15">
      <c r="B38" s="1">
        <v>5</v>
      </c>
      <c r="C38" s="1" t="s">
        <v>26</v>
      </c>
      <c r="D38" s="1"/>
      <c r="E38" s="1" t="s">
        <v>101</v>
      </c>
      <c r="F38" s="1" t="s">
        <v>100</v>
      </c>
      <c r="G38" s="1">
        <v>1</v>
      </c>
      <c r="H38" s="2">
        <v>4000</v>
      </c>
      <c r="I38" s="2">
        <f t="shared" si="2"/>
        <v>4000</v>
      </c>
      <c r="K38" s="6"/>
      <c r="L38" s="7" t="s">
        <v>34</v>
      </c>
      <c r="M38" s="6">
        <v>150</v>
      </c>
      <c r="N38" s="6"/>
      <c r="O38" s="6">
        <v>50</v>
      </c>
      <c r="P38" s="6"/>
    </row>
    <row r="39" spans="2:16" ht="21.75" customHeight="1" x14ac:dyDescent="0.15">
      <c r="B39" s="1"/>
      <c r="C39" s="1"/>
      <c r="D39" s="1"/>
      <c r="E39" s="1"/>
      <c r="F39" s="1" t="s">
        <v>57</v>
      </c>
      <c r="G39" s="1"/>
      <c r="H39" s="2"/>
      <c r="I39" s="2">
        <f>SUM(I33:I38)</f>
        <v>579900</v>
      </c>
      <c r="K39" s="6"/>
      <c r="L39" s="6"/>
      <c r="M39" s="6" t="s">
        <v>35</v>
      </c>
      <c r="N39" s="6"/>
      <c r="O39" s="6" t="s">
        <v>36</v>
      </c>
      <c r="P39" s="6"/>
    </row>
    <row r="40" spans="2:16" ht="39" customHeight="1" x14ac:dyDescent="0.15">
      <c r="B40" s="1"/>
      <c r="C40" s="1" t="s">
        <v>92</v>
      </c>
      <c r="D40" s="1"/>
      <c r="E40" s="1" t="s">
        <v>55</v>
      </c>
      <c r="F40" s="1" t="s">
        <v>56</v>
      </c>
      <c r="G40" s="1"/>
      <c r="H40" s="1"/>
      <c r="I40" s="2">
        <f>I39*(1+0.5)</f>
        <v>869850</v>
      </c>
      <c r="K40" s="6"/>
      <c r="L40" s="7" t="s">
        <v>37</v>
      </c>
      <c r="M40" s="6">
        <f>K33*700*1.1*0.86/(M32*1)</f>
        <v>79.463999999999999</v>
      </c>
      <c r="N40" s="6"/>
      <c r="O40" s="6">
        <f>1.1*K33*700*0.86/(O32*1)</f>
        <v>79.463999999999999</v>
      </c>
      <c r="P40" s="6" t="s">
        <v>39</v>
      </c>
    </row>
    <row r="41" spans="2:16" ht="39" customHeight="1" x14ac:dyDescent="0.15">
      <c r="K41" s="6"/>
      <c r="L41" s="7" t="s">
        <v>40</v>
      </c>
      <c r="M41" s="7" t="s">
        <v>41</v>
      </c>
      <c r="N41" s="6"/>
      <c r="O41" s="7" t="s">
        <v>42</v>
      </c>
      <c r="P41" s="6"/>
    </row>
    <row r="42" spans="2:16" ht="39" customHeight="1" x14ac:dyDescent="0.15">
      <c r="K42" s="6"/>
      <c r="L42" s="7" t="s">
        <v>44</v>
      </c>
      <c r="M42" s="6">
        <f>M35</f>
        <v>1.9500000000000002</v>
      </c>
      <c r="N42" s="6"/>
      <c r="O42" s="6">
        <f>O35</f>
        <v>0.15000000000000002</v>
      </c>
      <c r="P42" s="6">
        <f>M42+O42</f>
        <v>2.1</v>
      </c>
    </row>
    <row r="43" spans="2:16" ht="39" customHeight="1" x14ac:dyDescent="0.15">
      <c r="K43" s="6"/>
      <c r="L43" s="7" t="s">
        <v>43</v>
      </c>
      <c r="M43" s="6">
        <f>M33*0.03</f>
        <v>1.17</v>
      </c>
      <c r="N43" s="6"/>
      <c r="O43" s="6">
        <f>0.03*O33</f>
        <v>0.09</v>
      </c>
      <c r="P43" s="6">
        <f>O43+M43</f>
        <v>1.26</v>
      </c>
    </row>
    <row r="44" spans="2:16" ht="40.5" customHeight="1" x14ac:dyDescent="0.15">
      <c r="K44" s="6" t="s">
        <v>48</v>
      </c>
      <c r="L44" s="9" t="s">
        <v>49</v>
      </c>
      <c r="M44" s="11">
        <f>K33*700000/(3000*10)</f>
        <v>70</v>
      </c>
      <c r="N44" s="10"/>
      <c r="O44" s="10"/>
      <c r="P44" s="10"/>
    </row>
  </sheetData>
  <mergeCells count="3">
    <mergeCell ref="B31:I31"/>
    <mergeCell ref="B1:I1"/>
    <mergeCell ref="B16:I16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workbookViewId="0">
      <selection activeCell="A2" sqref="A1:A1048576"/>
    </sheetView>
  </sheetViews>
  <sheetFormatPr defaultRowHeight="13.5" x14ac:dyDescent="0.15"/>
  <cols>
    <col min="3" max="3" width="19.125" customWidth="1"/>
    <col min="4" max="4" width="13" customWidth="1"/>
    <col min="5" max="5" width="32.75" customWidth="1"/>
    <col min="6" max="6" width="28.125" customWidth="1"/>
    <col min="7" max="7" width="12" customWidth="1"/>
    <col min="8" max="8" width="9.25" bestFit="1" customWidth="1"/>
    <col min="9" max="9" width="16.125" bestFit="1" customWidth="1"/>
    <col min="11" max="11" width="13.375" customWidth="1"/>
    <col min="12" max="12" width="16" customWidth="1"/>
  </cols>
  <sheetData>
    <row r="1" spans="2:16" ht="24" customHeight="1" x14ac:dyDescent="0.15">
      <c r="B1" s="18" t="s">
        <v>76</v>
      </c>
      <c r="C1" s="18"/>
      <c r="D1" s="18"/>
      <c r="E1" s="18"/>
      <c r="F1" s="18"/>
      <c r="G1" s="18"/>
      <c r="H1" s="18"/>
      <c r="I1" s="18"/>
      <c r="K1" s="6"/>
      <c r="L1" s="7" t="s">
        <v>29</v>
      </c>
      <c r="M1" s="6"/>
      <c r="N1" s="6"/>
      <c r="O1" s="6" t="s">
        <v>30</v>
      </c>
      <c r="P1" s="6"/>
    </row>
    <row r="2" spans="2:16" ht="30.75" customHeight="1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16</v>
      </c>
      <c r="H2" s="1" t="s">
        <v>17</v>
      </c>
      <c r="I2" s="2" t="s">
        <v>20</v>
      </c>
      <c r="K2" s="6" t="s">
        <v>45</v>
      </c>
      <c r="L2" s="7" t="s">
        <v>38</v>
      </c>
      <c r="M2" s="6">
        <v>25</v>
      </c>
      <c r="N2" s="7"/>
      <c r="O2" s="7">
        <v>25</v>
      </c>
      <c r="P2" s="6"/>
    </row>
    <row r="3" spans="2:16" ht="27.75" customHeight="1" x14ac:dyDescent="0.15">
      <c r="B3" s="1">
        <v>1</v>
      </c>
      <c r="C3" s="1" t="s">
        <v>5</v>
      </c>
      <c r="D3" s="1" t="s">
        <v>6</v>
      </c>
      <c r="E3" s="1" t="s">
        <v>78</v>
      </c>
      <c r="F3" s="1" t="s">
        <v>77</v>
      </c>
      <c r="G3" s="1">
        <v>1</v>
      </c>
      <c r="H3" s="13">
        <v>257500</v>
      </c>
      <c r="I3" s="5">
        <f>G3*H3</f>
        <v>257500</v>
      </c>
      <c r="K3" s="8">
        <v>2</v>
      </c>
      <c r="L3" s="7" t="s">
        <v>27</v>
      </c>
      <c r="M3" s="6">
        <f>(K3*700000/70)*1.3/1000</f>
        <v>26</v>
      </c>
      <c r="N3" s="6"/>
      <c r="O3" s="6">
        <f>(K3*700000/70)*0.1/1000</f>
        <v>2</v>
      </c>
      <c r="P3" s="6"/>
    </row>
    <row r="4" spans="2:16" ht="20.100000000000001" customHeight="1" x14ac:dyDescent="0.15">
      <c r="B4" s="1">
        <v>2</v>
      </c>
      <c r="C4" s="1" t="s">
        <v>9</v>
      </c>
      <c r="D4" s="1"/>
      <c r="E4" s="12">
        <f>P13</f>
        <v>0.84000000000000008</v>
      </c>
      <c r="F4" s="1" t="s">
        <v>146</v>
      </c>
      <c r="G4" s="1">
        <v>1</v>
      </c>
      <c r="H4" s="13">
        <v>1900</v>
      </c>
      <c r="I4" s="2">
        <f t="shared" ref="I4:I12" si="0">G4*H4</f>
        <v>1900</v>
      </c>
      <c r="K4" s="6"/>
      <c r="L4" s="7" t="s">
        <v>28</v>
      </c>
      <c r="M4" s="6">
        <f>M3*33.62</f>
        <v>874.11999999999989</v>
      </c>
      <c r="N4" s="6"/>
      <c r="O4" s="6">
        <f>O3*33.62</f>
        <v>67.239999999999995</v>
      </c>
      <c r="P4" s="6"/>
    </row>
    <row r="5" spans="2:16" ht="25.5" customHeight="1" x14ac:dyDescent="0.15">
      <c r="B5" s="1">
        <v>3</v>
      </c>
      <c r="C5" s="1" t="s">
        <v>10</v>
      </c>
      <c r="D5" s="1"/>
      <c r="E5" s="1">
        <f>P12</f>
        <v>1.4000000000000001</v>
      </c>
      <c r="F5" s="1" t="s">
        <v>79</v>
      </c>
      <c r="G5" s="1">
        <v>1</v>
      </c>
      <c r="H5" s="13">
        <v>7700</v>
      </c>
      <c r="I5" s="2">
        <f t="shared" si="0"/>
        <v>7700</v>
      </c>
      <c r="K5" s="6"/>
      <c r="L5" s="7" t="s">
        <v>31</v>
      </c>
      <c r="M5" s="6">
        <f>M3*0.05</f>
        <v>1.3</v>
      </c>
      <c r="N5" s="6"/>
      <c r="O5" s="6">
        <f>O3*0.05</f>
        <v>0.1</v>
      </c>
      <c r="P5" s="6"/>
    </row>
    <row r="6" spans="2:16" ht="39" customHeight="1" x14ac:dyDescent="0.15">
      <c r="B6" s="1">
        <v>4</v>
      </c>
      <c r="C6" s="1" t="s">
        <v>23</v>
      </c>
      <c r="D6" s="1" t="s">
        <v>12</v>
      </c>
      <c r="E6" s="1">
        <f>O5</f>
        <v>0.1</v>
      </c>
      <c r="F6" s="1" t="s">
        <v>46</v>
      </c>
      <c r="G6" s="1">
        <v>2</v>
      </c>
      <c r="H6" s="13">
        <v>1600</v>
      </c>
      <c r="I6" s="2">
        <f t="shared" si="0"/>
        <v>3200</v>
      </c>
      <c r="K6" s="6"/>
      <c r="L6" s="7" t="s">
        <v>32</v>
      </c>
      <c r="M6" s="6">
        <f>M5*3/60</f>
        <v>6.5000000000000002E-2</v>
      </c>
      <c r="N6" s="6"/>
      <c r="O6" s="6">
        <f>O5*3/60</f>
        <v>5.000000000000001E-3</v>
      </c>
      <c r="P6" s="6"/>
    </row>
    <row r="7" spans="2:16" ht="20.100000000000001" customHeight="1" x14ac:dyDescent="0.15">
      <c r="B7" s="1">
        <v>5</v>
      </c>
      <c r="C7" s="1" t="s">
        <v>24</v>
      </c>
      <c r="D7" s="1"/>
      <c r="E7" s="1" t="s">
        <v>52</v>
      </c>
      <c r="F7" s="1" t="s">
        <v>53</v>
      </c>
      <c r="G7" s="1">
        <v>1</v>
      </c>
      <c r="H7" s="13">
        <v>3500</v>
      </c>
      <c r="I7" s="2">
        <f t="shared" si="0"/>
        <v>3500</v>
      </c>
      <c r="K7" s="6"/>
      <c r="L7" s="7" t="s">
        <v>33</v>
      </c>
      <c r="M7" s="6">
        <f>1.05*M6/(1-0.7)</f>
        <v>0.22749999999999998</v>
      </c>
      <c r="N7" s="6"/>
      <c r="O7" s="6">
        <f>O6*1.05/(1-0.7)</f>
        <v>1.7500000000000002E-2</v>
      </c>
      <c r="P7" s="6"/>
    </row>
    <row r="8" spans="2:16" ht="39" customHeight="1" x14ac:dyDescent="0.15">
      <c r="B8" s="1">
        <v>6</v>
      </c>
      <c r="C8" s="1" t="s">
        <v>13</v>
      </c>
      <c r="D8" s="1" t="s">
        <v>12</v>
      </c>
      <c r="E8" s="12">
        <f>O10</f>
        <v>52.976000000000006</v>
      </c>
      <c r="F8" s="1" t="s">
        <v>80</v>
      </c>
      <c r="G8" s="1">
        <v>2</v>
      </c>
      <c r="H8" s="13">
        <v>2600</v>
      </c>
      <c r="I8" s="2">
        <f t="shared" si="0"/>
        <v>5200</v>
      </c>
      <c r="K8" s="6"/>
      <c r="L8" s="7" t="s">
        <v>34</v>
      </c>
      <c r="M8" s="6">
        <v>250</v>
      </c>
      <c r="N8" s="6"/>
      <c r="O8" s="6">
        <v>50</v>
      </c>
      <c r="P8" s="6"/>
    </row>
    <row r="9" spans="2:16" ht="21.75" customHeight="1" x14ac:dyDescent="0.15">
      <c r="B9" s="1">
        <v>7</v>
      </c>
      <c r="C9" s="1" t="s">
        <v>14</v>
      </c>
      <c r="D9" s="1" t="s">
        <v>15</v>
      </c>
      <c r="E9" s="12">
        <f>M14</f>
        <v>46.666666666666664</v>
      </c>
      <c r="F9" s="1" t="s">
        <v>81</v>
      </c>
      <c r="G9" s="1">
        <v>2</v>
      </c>
      <c r="H9" s="13">
        <v>23000</v>
      </c>
      <c r="I9" s="2">
        <f t="shared" si="0"/>
        <v>46000</v>
      </c>
      <c r="K9" s="6"/>
      <c r="L9" s="6"/>
      <c r="M9" s="6" t="s">
        <v>35</v>
      </c>
      <c r="N9" s="6"/>
      <c r="O9" s="6" t="s">
        <v>36</v>
      </c>
      <c r="P9" s="6"/>
    </row>
    <row r="10" spans="2:16" ht="39" customHeight="1" x14ac:dyDescent="0.15">
      <c r="B10" s="1">
        <v>8</v>
      </c>
      <c r="C10" s="1" t="s">
        <v>19</v>
      </c>
      <c r="D10" s="1" t="s">
        <v>12</v>
      </c>
      <c r="E10" s="1">
        <f>M10</f>
        <v>52.976000000000006</v>
      </c>
      <c r="F10" s="1" t="s">
        <v>82</v>
      </c>
      <c r="G10" s="1">
        <v>2</v>
      </c>
      <c r="H10" s="13">
        <v>3300</v>
      </c>
      <c r="I10" s="2">
        <f t="shared" si="0"/>
        <v>6600</v>
      </c>
      <c r="K10" s="6"/>
      <c r="L10" s="7" t="s">
        <v>37</v>
      </c>
      <c r="M10" s="6">
        <f>K3*700*1.1*0.86/(M2*1)</f>
        <v>52.976000000000006</v>
      </c>
      <c r="N10" s="6"/>
      <c r="O10" s="6">
        <f>1.1*K3*700*0.86/(O2*1)</f>
        <v>52.976000000000006</v>
      </c>
      <c r="P10" s="6" t="s">
        <v>39</v>
      </c>
    </row>
    <row r="11" spans="2:16" ht="39" customHeight="1" x14ac:dyDescent="0.15">
      <c r="B11" s="1">
        <v>4</v>
      </c>
      <c r="C11" s="1" t="s">
        <v>25</v>
      </c>
      <c r="D11" s="1" t="s">
        <v>12</v>
      </c>
      <c r="E11" s="1">
        <f>M5</f>
        <v>1.3</v>
      </c>
      <c r="F11" s="1" t="s">
        <v>83</v>
      </c>
      <c r="G11" s="1">
        <v>2</v>
      </c>
      <c r="H11" s="13">
        <v>1600</v>
      </c>
      <c r="I11" s="2">
        <f t="shared" si="0"/>
        <v>3200</v>
      </c>
      <c r="K11" s="6"/>
      <c r="L11" s="7" t="s">
        <v>40</v>
      </c>
      <c r="M11" s="7" t="s">
        <v>41</v>
      </c>
      <c r="N11" s="6"/>
      <c r="O11" s="7" t="s">
        <v>42</v>
      </c>
      <c r="P11" s="6"/>
    </row>
    <row r="12" spans="2:16" ht="39" customHeight="1" x14ac:dyDescent="0.15">
      <c r="B12" s="1">
        <v>5</v>
      </c>
      <c r="C12" s="1" t="s">
        <v>26</v>
      </c>
      <c r="D12" s="1"/>
      <c r="E12" s="1" t="s">
        <v>84</v>
      </c>
      <c r="F12" s="1" t="s">
        <v>62</v>
      </c>
      <c r="G12" s="1">
        <v>1</v>
      </c>
      <c r="H12" s="13">
        <v>3500</v>
      </c>
      <c r="I12" s="2">
        <f t="shared" si="0"/>
        <v>3500</v>
      </c>
      <c r="K12" s="6"/>
      <c r="L12" s="7" t="s">
        <v>44</v>
      </c>
      <c r="M12" s="6">
        <f>M5</f>
        <v>1.3</v>
      </c>
      <c r="N12" s="6"/>
      <c r="O12" s="6">
        <f>O5</f>
        <v>0.1</v>
      </c>
      <c r="P12" s="6">
        <f>M12+O12</f>
        <v>1.4000000000000001</v>
      </c>
    </row>
    <row r="13" spans="2:16" ht="39" customHeight="1" x14ac:dyDescent="0.15">
      <c r="B13" s="1"/>
      <c r="C13" s="1"/>
      <c r="D13" s="1"/>
      <c r="E13" s="1"/>
      <c r="F13" s="1" t="s">
        <v>57</v>
      </c>
      <c r="G13" s="1"/>
      <c r="H13" s="2"/>
      <c r="I13" s="2">
        <f>SUM(I3:I12)</f>
        <v>338300</v>
      </c>
      <c r="K13" s="6"/>
      <c r="L13" s="7" t="s">
        <v>43</v>
      </c>
      <c r="M13" s="6">
        <f>M3*0.03</f>
        <v>0.78</v>
      </c>
      <c r="N13" s="6"/>
      <c r="O13" s="6">
        <f>0.03*O3</f>
        <v>0.06</v>
      </c>
      <c r="P13" s="6">
        <f>O13+M13</f>
        <v>0.84000000000000008</v>
      </c>
    </row>
    <row r="14" spans="2:16" ht="40.5" customHeight="1" x14ac:dyDescent="0.15">
      <c r="B14" s="1"/>
      <c r="C14" s="1" t="s">
        <v>93</v>
      </c>
      <c r="D14" s="1"/>
      <c r="E14" s="1" t="s">
        <v>55</v>
      </c>
      <c r="F14" s="1" t="s">
        <v>56</v>
      </c>
      <c r="G14" s="1"/>
      <c r="H14" s="1"/>
      <c r="I14" s="2">
        <f>I13*(1+0.5)</f>
        <v>507450</v>
      </c>
      <c r="K14" s="6" t="s">
        <v>48</v>
      </c>
      <c r="L14" s="9" t="s">
        <v>49</v>
      </c>
      <c r="M14" s="11">
        <f>K3*700000/(3000*10)</f>
        <v>46.666666666666664</v>
      </c>
      <c r="N14" s="10"/>
      <c r="O14" s="10"/>
      <c r="P14" s="10"/>
    </row>
    <row r="15" spans="2:16" ht="39.75" customHeight="1" x14ac:dyDescent="0.15"/>
    <row r="16" spans="2:16" ht="24" customHeight="1" x14ac:dyDescent="0.15">
      <c r="B16" s="18" t="s">
        <v>108</v>
      </c>
      <c r="C16" s="18"/>
      <c r="D16" s="18"/>
      <c r="E16" s="18"/>
      <c r="F16" s="18"/>
      <c r="G16" s="18"/>
      <c r="H16" s="18"/>
      <c r="I16" s="18"/>
      <c r="K16" s="6"/>
      <c r="L16" s="7" t="s">
        <v>29</v>
      </c>
      <c r="M16" s="6"/>
      <c r="N16" s="6"/>
      <c r="O16" s="6" t="s">
        <v>30</v>
      </c>
      <c r="P16" s="6"/>
    </row>
    <row r="17" spans="2:16" ht="30.75" customHeight="1" x14ac:dyDescent="0.15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16</v>
      </c>
      <c r="H17" s="1" t="s">
        <v>17</v>
      </c>
      <c r="I17" s="2" t="s">
        <v>20</v>
      </c>
      <c r="K17" s="6" t="s">
        <v>45</v>
      </c>
      <c r="L17" s="7" t="s">
        <v>38</v>
      </c>
      <c r="M17" s="6">
        <v>25</v>
      </c>
      <c r="N17" s="7"/>
      <c r="O17" s="7">
        <v>25</v>
      </c>
      <c r="P17" s="6"/>
    </row>
    <row r="18" spans="2:16" ht="36.75" customHeight="1" x14ac:dyDescent="0.15">
      <c r="B18" s="1">
        <v>1</v>
      </c>
      <c r="C18" s="1" t="s">
        <v>5</v>
      </c>
      <c r="D18" s="1" t="s">
        <v>6</v>
      </c>
      <c r="E18" s="1" t="s">
        <v>78</v>
      </c>
      <c r="F18" s="1" t="s">
        <v>77</v>
      </c>
      <c r="G18" s="1">
        <v>2</v>
      </c>
      <c r="H18" s="13">
        <f t="shared" ref="H18:H26" si="1">H3</f>
        <v>257500</v>
      </c>
      <c r="I18" s="5">
        <f>G18*H18</f>
        <v>515000</v>
      </c>
      <c r="K18" s="8">
        <v>4</v>
      </c>
      <c r="L18" s="7" t="s">
        <v>27</v>
      </c>
      <c r="M18" s="6">
        <f>(K18*700000/70)*1.3/1000</f>
        <v>52</v>
      </c>
      <c r="N18" s="6"/>
      <c r="O18" s="6">
        <f>(K18*700000/70)*0.1/1000</f>
        <v>4</v>
      </c>
      <c r="P18" s="6"/>
    </row>
    <row r="19" spans="2:16" ht="20.100000000000001" customHeight="1" x14ac:dyDescent="0.15">
      <c r="B19" s="1">
        <v>2</v>
      </c>
      <c r="C19" s="1" t="s">
        <v>9</v>
      </c>
      <c r="D19" s="1"/>
      <c r="E19" s="12">
        <f>P28</f>
        <v>1.6800000000000002</v>
      </c>
      <c r="F19" s="1" t="s">
        <v>147</v>
      </c>
      <c r="G19" s="1">
        <v>1</v>
      </c>
      <c r="H19" s="13">
        <v>2500</v>
      </c>
      <c r="I19" s="2">
        <f t="shared" ref="I19:I27" si="2">G19*H19</f>
        <v>2500</v>
      </c>
      <c r="K19" s="6"/>
      <c r="L19" s="7" t="s">
        <v>28</v>
      </c>
      <c r="M19" s="6">
        <f>M18*33.62</f>
        <v>1748.2399999999998</v>
      </c>
      <c r="N19" s="6"/>
      <c r="O19" s="6">
        <f>O18*33.62</f>
        <v>134.47999999999999</v>
      </c>
      <c r="P19" s="6"/>
    </row>
    <row r="20" spans="2:16" ht="25.5" customHeight="1" x14ac:dyDescent="0.15">
      <c r="B20" s="1">
        <v>3</v>
      </c>
      <c r="C20" s="1" t="s">
        <v>10</v>
      </c>
      <c r="D20" s="1"/>
      <c r="E20" s="1">
        <f>P27</f>
        <v>2.8000000000000003</v>
      </c>
      <c r="F20" s="1" t="s">
        <v>85</v>
      </c>
      <c r="G20" s="1">
        <v>1</v>
      </c>
      <c r="H20" s="13">
        <f t="shared" si="1"/>
        <v>7700</v>
      </c>
      <c r="I20" s="2">
        <f t="shared" si="2"/>
        <v>7700</v>
      </c>
      <c r="K20" s="6"/>
      <c r="L20" s="7" t="s">
        <v>31</v>
      </c>
      <c r="M20" s="6">
        <f>M18*0.05</f>
        <v>2.6</v>
      </c>
      <c r="N20" s="6"/>
      <c r="O20" s="6">
        <f>O18*0.05</f>
        <v>0.2</v>
      </c>
      <c r="P20" s="6"/>
    </row>
    <row r="21" spans="2:16" ht="39" customHeight="1" x14ac:dyDescent="0.15">
      <c r="B21" s="1">
        <v>4</v>
      </c>
      <c r="C21" s="1" t="s">
        <v>23</v>
      </c>
      <c r="D21" s="1" t="s">
        <v>12</v>
      </c>
      <c r="E21" s="1">
        <f>O20</f>
        <v>0.2</v>
      </c>
      <c r="F21" s="1" t="s">
        <v>86</v>
      </c>
      <c r="G21" s="1">
        <v>2</v>
      </c>
      <c r="H21" s="13">
        <f t="shared" si="1"/>
        <v>1600</v>
      </c>
      <c r="I21" s="2">
        <f t="shared" si="2"/>
        <v>3200</v>
      </c>
      <c r="K21" s="6"/>
      <c r="L21" s="7" t="s">
        <v>32</v>
      </c>
      <c r="M21" s="6">
        <f>M20*3/60</f>
        <v>0.13</v>
      </c>
      <c r="N21" s="6"/>
      <c r="O21" s="6">
        <f>O20*3/60</f>
        <v>1.0000000000000002E-2</v>
      </c>
      <c r="P21" s="6"/>
    </row>
    <row r="22" spans="2:16" ht="26.25" customHeight="1" x14ac:dyDescent="0.15">
      <c r="B22" s="1">
        <v>5</v>
      </c>
      <c r="C22" s="1" t="s">
        <v>24</v>
      </c>
      <c r="D22" s="1"/>
      <c r="E22" s="1" t="s">
        <v>52</v>
      </c>
      <c r="F22" s="1" t="s">
        <v>53</v>
      </c>
      <c r="G22" s="1">
        <v>1</v>
      </c>
      <c r="H22" s="13">
        <f t="shared" si="1"/>
        <v>3500</v>
      </c>
      <c r="I22" s="2">
        <f t="shared" si="2"/>
        <v>3500</v>
      </c>
      <c r="K22" s="6"/>
      <c r="L22" s="7" t="s">
        <v>33</v>
      </c>
      <c r="M22" s="6">
        <f>1.05*M21/(1-0.7)</f>
        <v>0.45499999999999996</v>
      </c>
      <c r="N22" s="6"/>
      <c r="O22" s="6">
        <f>O21*1.05/(1-0.7)</f>
        <v>3.5000000000000003E-2</v>
      </c>
      <c r="P22" s="6"/>
    </row>
    <row r="23" spans="2:16" ht="39" customHeight="1" x14ac:dyDescent="0.15">
      <c r="B23" s="1">
        <v>6</v>
      </c>
      <c r="C23" s="1" t="s">
        <v>13</v>
      </c>
      <c r="D23" s="1" t="s">
        <v>12</v>
      </c>
      <c r="E23" s="12">
        <f>O25</f>
        <v>105.95200000000001</v>
      </c>
      <c r="F23" s="1" t="s">
        <v>89</v>
      </c>
      <c r="G23" s="1">
        <v>3</v>
      </c>
      <c r="H23" s="13">
        <f t="shared" si="1"/>
        <v>2600</v>
      </c>
      <c r="I23" s="2">
        <f t="shared" si="2"/>
        <v>7800</v>
      </c>
      <c r="K23" s="6"/>
      <c r="L23" s="7" t="s">
        <v>34</v>
      </c>
      <c r="M23" s="6">
        <v>460</v>
      </c>
      <c r="N23" s="6"/>
      <c r="O23" s="6">
        <v>50</v>
      </c>
      <c r="P23" s="6"/>
    </row>
    <row r="24" spans="2:16" ht="21.75" customHeight="1" x14ac:dyDescent="0.15">
      <c r="B24" s="1">
        <v>7</v>
      </c>
      <c r="C24" s="1" t="s">
        <v>14</v>
      </c>
      <c r="D24" s="1" t="s">
        <v>15</v>
      </c>
      <c r="E24" s="12">
        <f>M29</f>
        <v>93.333333333333329</v>
      </c>
      <c r="F24" s="1" t="s">
        <v>91</v>
      </c>
      <c r="G24" s="1">
        <v>2</v>
      </c>
      <c r="H24" s="13">
        <f t="shared" si="1"/>
        <v>23000</v>
      </c>
      <c r="I24" s="2">
        <f t="shared" si="2"/>
        <v>46000</v>
      </c>
      <c r="K24" s="6"/>
      <c r="L24" s="6"/>
      <c r="M24" s="6" t="s">
        <v>94</v>
      </c>
      <c r="N24" s="6"/>
      <c r="O24" s="6" t="s">
        <v>36</v>
      </c>
      <c r="P24" s="6"/>
    </row>
    <row r="25" spans="2:16" ht="39" customHeight="1" x14ac:dyDescent="0.15">
      <c r="B25" s="1">
        <v>8</v>
      </c>
      <c r="C25" s="1" t="s">
        <v>19</v>
      </c>
      <c r="D25" s="1" t="s">
        <v>12</v>
      </c>
      <c r="E25" s="1">
        <f>M25</f>
        <v>105.95200000000001</v>
      </c>
      <c r="F25" s="1" t="s">
        <v>90</v>
      </c>
      <c r="G25" s="1">
        <v>3</v>
      </c>
      <c r="H25" s="13">
        <f t="shared" si="1"/>
        <v>3300</v>
      </c>
      <c r="I25" s="2">
        <f t="shared" si="2"/>
        <v>9900</v>
      </c>
      <c r="K25" s="6"/>
      <c r="L25" s="7" t="s">
        <v>37</v>
      </c>
      <c r="M25" s="6">
        <f>K18*700*1.1*0.86/(M17*1)</f>
        <v>105.95200000000001</v>
      </c>
      <c r="N25" s="6"/>
      <c r="O25" s="6">
        <f>1.1*K18*700*0.86/(O17*1)</f>
        <v>105.95200000000001</v>
      </c>
      <c r="P25" s="6" t="s">
        <v>39</v>
      </c>
    </row>
    <row r="26" spans="2:16" ht="39" customHeight="1" x14ac:dyDescent="0.15">
      <c r="B26" s="1">
        <v>4</v>
      </c>
      <c r="C26" s="1" t="s">
        <v>25</v>
      </c>
      <c r="D26" s="1" t="s">
        <v>12</v>
      </c>
      <c r="E26" s="1">
        <f>M20</f>
        <v>2.6</v>
      </c>
      <c r="F26" s="1" t="s">
        <v>83</v>
      </c>
      <c r="G26" s="1">
        <v>2</v>
      </c>
      <c r="H26" s="13">
        <f t="shared" si="1"/>
        <v>1600</v>
      </c>
      <c r="I26" s="2">
        <f t="shared" si="2"/>
        <v>3200</v>
      </c>
      <c r="K26" s="6"/>
      <c r="L26" s="7" t="s">
        <v>40</v>
      </c>
      <c r="M26" s="7" t="s">
        <v>41</v>
      </c>
      <c r="N26" s="6"/>
      <c r="O26" s="7" t="s">
        <v>42</v>
      </c>
      <c r="P26" s="6"/>
    </row>
    <row r="27" spans="2:16" ht="39" customHeight="1" x14ac:dyDescent="0.15">
      <c r="B27" s="1">
        <v>5</v>
      </c>
      <c r="C27" s="1" t="s">
        <v>26</v>
      </c>
      <c r="D27" s="1"/>
      <c r="E27" s="1" t="s">
        <v>87</v>
      </c>
      <c r="F27" s="1" t="s">
        <v>88</v>
      </c>
      <c r="G27" s="1">
        <v>1</v>
      </c>
      <c r="H27" s="13">
        <v>5200</v>
      </c>
      <c r="I27" s="2">
        <f t="shared" si="2"/>
        <v>5200</v>
      </c>
      <c r="K27" s="6"/>
      <c r="L27" s="7" t="s">
        <v>44</v>
      </c>
      <c r="M27" s="6">
        <f>M20</f>
        <v>2.6</v>
      </c>
      <c r="N27" s="6"/>
      <c r="O27" s="6">
        <f>O20</f>
        <v>0.2</v>
      </c>
      <c r="P27" s="6">
        <f>M27+O27</f>
        <v>2.8000000000000003</v>
      </c>
    </row>
    <row r="28" spans="2:16" ht="39" customHeight="1" x14ac:dyDescent="0.15">
      <c r="B28" s="1"/>
      <c r="C28" s="1"/>
      <c r="D28" s="1"/>
      <c r="E28" s="1"/>
      <c r="F28" s="1" t="s">
        <v>57</v>
      </c>
      <c r="G28" s="1"/>
      <c r="H28" s="2"/>
      <c r="I28" s="2">
        <f>SUM(I18:I27)</f>
        <v>604000</v>
      </c>
      <c r="K28" s="6"/>
      <c r="L28" s="7" t="s">
        <v>43</v>
      </c>
      <c r="M28" s="6">
        <f>M18*0.03</f>
        <v>1.56</v>
      </c>
      <c r="N28" s="6"/>
      <c r="O28" s="6">
        <f>0.03*O18</f>
        <v>0.12</v>
      </c>
      <c r="P28" s="6">
        <f>O28+M28</f>
        <v>1.6800000000000002</v>
      </c>
    </row>
    <row r="29" spans="2:16" ht="40.5" customHeight="1" x14ac:dyDescent="0.15">
      <c r="B29" s="1"/>
      <c r="C29" s="1" t="s">
        <v>92</v>
      </c>
      <c r="D29" s="1"/>
      <c r="E29" s="1" t="s">
        <v>55</v>
      </c>
      <c r="F29" s="1" t="s">
        <v>56</v>
      </c>
      <c r="G29" s="1"/>
      <c r="H29" s="1"/>
      <c r="I29" s="14">
        <f>I28*(1+0.5)</f>
        <v>906000</v>
      </c>
      <c r="K29" s="6" t="s">
        <v>48</v>
      </c>
      <c r="L29" s="9" t="s">
        <v>49</v>
      </c>
      <c r="M29" s="11">
        <f>K18*700000/(3000*10)</f>
        <v>93.333333333333329</v>
      </c>
      <c r="N29" s="10"/>
      <c r="O29" s="10"/>
      <c r="P29" s="10"/>
    </row>
    <row r="30" spans="2:16" ht="37.5" customHeight="1" x14ac:dyDescent="0.15"/>
    <row r="31" spans="2:16" ht="24" customHeight="1" x14ac:dyDescent="0.15">
      <c r="B31" s="18" t="s">
        <v>107</v>
      </c>
      <c r="C31" s="18"/>
      <c r="D31" s="18"/>
      <c r="E31" s="18"/>
      <c r="F31" s="18"/>
      <c r="G31" s="18"/>
      <c r="H31" s="18"/>
      <c r="I31" s="18"/>
      <c r="K31" s="6"/>
      <c r="L31" s="7" t="s">
        <v>29</v>
      </c>
      <c r="M31" s="6"/>
      <c r="N31" s="6"/>
      <c r="O31" s="6" t="s">
        <v>30</v>
      </c>
      <c r="P31" s="6"/>
    </row>
    <row r="32" spans="2:16" ht="30.75" customHeight="1" x14ac:dyDescent="0.1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16</v>
      </c>
      <c r="H32" s="1" t="s">
        <v>17</v>
      </c>
      <c r="I32" s="2" t="s">
        <v>20</v>
      </c>
      <c r="K32" s="6" t="s">
        <v>45</v>
      </c>
      <c r="L32" s="7" t="s">
        <v>38</v>
      </c>
      <c r="M32" s="6">
        <v>25</v>
      </c>
      <c r="N32" s="7"/>
      <c r="O32" s="7">
        <v>25</v>
      </c>
      <c r="P32" s="6"/>
    </row>
    <row r="33" spans="2:16" ht="36.75" customHeight="1" x14ac:dyDescent="0.15">
      <c r="B33" s="1">
        <v>1</v>
      </c>
      <c r="C33" s="1" t="s">
        <v>5</v>
      </c>
      <c r="D33" s="1" t="s">
        <v>6</v>
      </c>
      <c r="E33" s="1" t="s">
        <v>78</v>
      </c>
      <c r="F33" s="1" t="s">
        <v>77</v>
      </c>
      <c r="G33" s="1">
        <v>3</v>
      </c>
      <c r="H33" s="13">
        <f t="shared" ref="H33:H42" si="3">H18</f>
        <v>257500</v>
      </c>
      <c r="I33" s="5">
        <f>G33*H33</f>
        <v>772500</v>
      </c>
      <c r="K33" s="8">
        <v>6</v>
      </c>
      <c r="L33" s="7" t="s">
        <v>27</v>
      </c>
      <c r="M33" s="6">
        <f>(K33*700000/70)*1.3/1000</f>
        <v>78</v>
      </c>
      <c r="N33" s="6"/>
      <c r="O33" s="6">
        <f>(K33*700000/70)*0.1/1000</f>
        <v>6</v>
      </c>
      <c r="P33" s="6"/>
    </row>
    <row r="34" spans="2:16" ht="20.100000000000001" customHeight="1" x14ac:dyDescent="0.15">
      <c r="B34" s="1">
        <v>2</v>
      </c>
      <c r="C34" s="1" t="s">
        <v>9</v>
      </c>
      <c r="D34" s="1"/>
      <c r="E34" s="12">
        <f>P43</f>
        <v>2.52</v>
      </c>
      <c r="F34" s="1" t="s">
        <v>148</v>
      </c>
      <c r="G34" s="1">
        <v>1</v>
      </c>
      <c r="H34" s="13">
        <f t="shared" si="3"/>
        <v>2500</v>
      </c>
      <c r="I34" s="2">
        <f t="shared" ref="I34:I42" si="4">G34*H34</f>
        <v>2500</v>
      </c>
      <c r="K34" s="6"/>
      <c r="L34" s="7" t="s">
        <v>28</v>
      </c>
      <c r="M34" s="6">
        <f>M33*33.62</f>
        <v>2622.3599999999997</v>
      </c>
      <c r="N34" s="6"/>
      <c r="O34" s="6">
        <f>O33*33.62</f>
        <v>201.71999999999997</v>
      </c>
      <c r="P34" s="6"/>
    </row>
    <row r="35" spans="2:16" ht="25.5" customHeight="1" x14ac:dyDescent="0.15">
      <c r="B35" s="1">
        <v>3</v>
      </c>
      <c r="C35" s="1" t="s">
        <v>10</v>
      </c>
      <c r="D35" s="1"/>
      <c r="E35" s="1">
        <f>P42</f>
        <v>4.2</v>
      </c>
      <c r="F35" s="1" t="s">
        <v>95</v>
      </c>
      <c r="G35" s="1">
        <v>1</v>
      </c>
      <c r="H35" s="13">
        <f t="shared" si="3"/>
        <v>7700</v>
      </c>
      <c r="I35" s="2">
        <f t="shared" si="4"/>
        <v>7700</v>
      </c>
      <c r="K35" s="6"/>
      <c r="L35" s="7" t="s">
        <v>31</v>
      </c>
      <c r="M35" s="6">
        <f>M33*0.05</f>
        <v>3.9000000000000004</v>
      </c>
      <c r="N35" s="6"/>
      <c r="O35" s="6">
        <f>O33*0.05</f>
        <v>0.30000000000000004</v>
      </c>
      <c r="P35" s="6"/>
    </row>
    <row r="36" spans="2:16" ht="39" customHeight="1" x14ac:dyDescent="0.15">
      <c r="B36" s="1">
        <v>4</v>
      </c>
      <c r="C36" s="1" t="s">
        <v>23</v>
      </c>
      <c r="D36" s="1" t="s">
        <v>12</v>
      </c>
      <c r="E36" s="1">
        <f>O35</f>
        <v>0.30000000000000004</v>
      </c>
      <c r="F36" s="1" t="s">
        <v>86</v>
      </c>
      <c r="G36" s="1">
        <v>2</v>
      </c>
      <c r="H36" s="13">
        <f t="shared" si="3"/>
        <v>1600</v>
      </c>
      <c r="I36" s="2">
        <f t="shared" si="4"/>
        <v>3200</v>
      </c>
      <c r="K36" s="6"/>
      <c r="L36" s="7" t="s">
        <v>32</v>
      </c>
      <c r="M36" s="6">
        <f>M35*3/60</f>
        <v>0.19500000000000001</v>
      </c>
      <c r="N36" s="6"/>
      <c r="O36" s="6">
        <f>O35*3/60</f>
        <v>1.5000000000000003E-2</v>
      </c>
      <c r="P36" s="6"/>
    </row>
    <row r="37" spans="2:16" ht="26.25" customHeight="1" x14ac:dyDescent="0.15">
      <c r="B37" s="1">
        <v>5</v>
      </c>
      <c r="C37" s="1" t="s">
        <v>24</v>
      </c>
      <c r="D37" s="1"/>
      <c r="E37" s="1" t="s">
        <v>52</v>
      </c>
      <c r="F37" s="1" t="s">
        <v>96</v>
      </c>
      <c r="G37" s="1">
        <v>1</v>
      </c>
      <c r="H37" s="13">
        <f t="shared" si="3"/>
        <v>3500</v>
      </c>
      <c r="I37" s="2">
        <f t="shared" si="4"/>
        <v>3500</v>
      </c>
      <c r="K37" s="6"/>
      <c r="L37" s="7" t="s">
        <v>33</v>
      </c>
      <c r="M37" s="6">
        <f>1.05*M36/(1-0.7)</f>
        <v>0.6825</v>
      </c>
      <c r="N37" s="6"/>
      <c r="O37" s="6">
        <f>O36*1.05/(1-0.7)</f>
        <v>5.2500000000000005E-2</v>
      </c>
      <c r="P37" s="6"/>
    </row>
    <row r="38" spans="2:16" ht="39" customHeight="1" x14ac:dyDescent="0.15">
      <c r="B38" s="1">
        <v>6</v>
      </c>
      <c r="C38" s="1" t="s">
        <v>13</v>
      </c>
      <c r="D38" s="1" t="s">
        <v>12</v>
      </c>
      <c r="E38" s="12">
        <f>O40</f>
        <v>158.928</v>
      </c>
      <c r="F38" s="1" t="s">
        <v>98</v>
      </c>
      <c r="G38" s="1">
        <v>3</v>
      </c>
      <c r="H38" s="13">
        <f t="shared" si="3"/>
        <v>2600</v>
      </c>
      <c r="I38" s="2">
        <f t="shared" si="4"/>
        <v>7800</v>
      </c>
      <c r="K38" s="6"/>
      <c r="L38" s="7" t="s">
        <v>34</v>
      </c>
      <c r="M38" s="6">
        <v>700</v>
      </c>
      <c r="N38" s="6"/>
      <c r="O38" s="6">
        <v>50</v>
      </c>
      <c r="P38" s="6"/>
    </row>
    <row r="39" spans="2:16" ht="21.75" customHeight="1" x14ac:dyDescent="0.15">
      <c r="B39" s="1">
        <v>7</v>
      </c>
      <c r="C39" s="1" t="s">
        <v>14</v>
      </c>
      <c r="D39" s="1" t="s">
        <v>15</v>
      </c>
      <c r="E39" s="12">
        <f>M44</f>
        <v>140</v>
      </c>
      <c r="F39" s="1" t="s">
        <v>91</v>
      </c>
      <c r="G39" s="1">
        <v>3</v>
      </c>
      <c r="H39" s="13">
        <f t="shared" si="3"/>
        <v>23000</v>
      </c>
      <c r="I39" s="2">
        <f t="shared" si="4"/>
        <v>69000</v>
      </c>
      <c r="K39" s="6"/>
      <c r="L39" s="6"/>
      <c r="M39" s="6" t="s">
        <v>94</v>
      </c>
      <c r="N39" s="6"/>
      <c r="O39" s="6" t="s">
        <v>36</v>
      </c>
      <c r="P39" s="6"/>
    </row>
    <row r="40" spans="2:16" ht="39" customHeight="1" x14ac:dyDescent="0.15">
      <c r="B40" s="1">
        <v>8</v>
      </c>
      <c r="C40" s="1" t="s">
        <v>19</v>
      </c>
      <c r="D40" s="1" t="s">
        <v>12</v>
      </c>
      <c r="E40" s="1">
        <f>M40</f>
        <v>158.928</v>
      </c>
      <c r="F40" s="1" t="s">
        <v>99</v>
      </c>
      <c r="G40" s="1">
        <v>3</v>
      </c>
      <c r="H40" s="13">
        <f t="shared" si="3"/>
        <v>3300</v>
      </c>
      <c r="I40" s="2">
        <f t="shared" si="4"/>
        <v>9900</v>
      </c>
      <c r="K40" s="6"/>
      <c r="L40" s="7" t="s">
        <v>37</v>
      </c>
      <c r="M40" s="6">
        <f>K33*700*1.1*0.86/(M32*1)</f>
        <v>158.928</v>
      </c>
      <c r="N40" s="6"/>
      <c r="O40" s="6">
        <f>1.1*K33*700*0.86/(O32*1)</f>
        <v>158.928</v>
      </c>
      <c r="P40" s="6" t="s">
        <v>39</v>
      </c>
    </row>
    <row r="41" spans="2:16" ht="39" customHeight="1" x14ac:dyDescent="0.15">
      <c r="B41" s="1">
        <v>4</v>
      </c>
      <c r="C41" s="1" t="s">
        <v>25</v>
      </c>
      <c r="D41" s="1" t="s">
        <v>12</v>
      </c>
      <c r="E41" s="1">
        <f>M35</f>
        <v>3.9000000000000004</v>
      </c>
      <c r="F41" s="1" t="s">
        <v>83</v>
      </c>
      <c r="G41" s="1">
        <v>2</v>
      </c>
      <c r="H41" s="13">
        <f t="shared" si="3"/>
        <v>1600</v>
      </c>
      <c r="I41" s="2">
        <f t="shared" si="4"/>
        <v>3200</v>
      </c>
      <c r="K41" s="6"/>
      <c r="L41" s="7" t="s">
        <v>40</v>
      </c>
      <c r="M41" s="7" t="s">
        <v>41</v>
      </c>
      <c r="N41" s="6"/>
      <c r="O41" s="7" t="s">
        <v>42</v>
      </c>
      <c r="P41" s="6"/>
    </row>
    <row r="42" spans="2:16" ht="39" customHeight="1" x14ac:dyDescent="0.15">
      <c r="B42" s="1">
        <v>5</v>
      </c>
      <c r="C42" s="1" t="s">
        <v>26</v>
      </c>
      <c r="D42" s="1"/>
      <c r="E42" s="1" t="s">
        <v>87</v>
      </c>
      <c r="F42" s="1" t="s">
        <v>97</v>
      </c>
      <c r="G42" s="1">
        <v>1</v>
      </c>
      <c r="H42" s="13">
        <f t="shared" si="3"/>
        <v>5200</v>
      </c>
      <c r="I42" s="2">
        <f t="shared" si="4"/>
        <v>5200</v>
      </c>
      <c r="K42" s="6"/>
      <c r="L42" s="7" t="s">
        <v>44</v>
      </c>
      <c r="M42" s="6">
        <f>M35</f>
        <v>3.9000000000000004</v>
      </c>
      <c r="N42" s="6"/>
      <c r="O42" s="6">
        <f>O35</f>
        <v>0.30000000000000004</v>
      </c>
      <c r="P42" s="6">
        <f>M42+O42</f>
        <v>4.2</v>
      </c>
    </row>
    <row r="43" spans="2:16" ht="39" customHeight="1" x14ac:dyDescent="0.15">
      <c r="B43" s="1"/>
      <c r="C43" s="1"/>
      <c r="D43" s="1"/>
      <c r="E43" s="1"/>
      <c r="F43" s="1" t="s">
        <v>57</v>
      </c>
      <c r="G43" s="1"/>
      <c r="H43" s="2"/>
      <c r="I43" s="2">
        <f>SUM(I33:I42)</f>
        <v>884500</v>
      </c>
      <c r="K43" s="6"/>
      <c r="L43" s="7" t="s">
        <v>43</v>
      </c>
      <c r="M43" s="6">
        <f>M33*0.03</f>
        <v>2.34</v>
      </c>
      <c r="N43" s="6"/>
      <c r="O43" s="6">
        <f>0.03*O33</f>
        <v>0.18</v>
      </c>
      <c r="P43" s="6">
        <f>O43+M43</f>
        <v>2.52</v>
      </c>
    </row>
    <row r="44" spans="2:16" ht="40.5" customHeight="1" x14ac:dyDescent="0.15">
      <c r="B44" s="1"/>
      <c r="C44" s="1" t="s">
        <v>92</v>
      </c>
      <c r="D44" s="1"/>
      <c r="E44" s="1" t="s">
        <v>55</v>
      </c>
      <c r="F44" s="1" t="s">
        <v>56</v>
      </c>
      <c r="G44" s="1"/>
      <c r="H44" s="1"/>
      <c r="I44" s="14">
        <f>I43*(1+0.5)</f>
        <v>1326750</v>
      </c>
      <c r="K44" s="6" t="s">
        <v>48</v>
      </c>
      <c r="L44" s="9" t="s">
        <v>49</v>
      </c>
      <c r="M44" s="11">
        <f>K33*700000/(3000*10)</f>
        <v>140</v>
      </c>
      <c r="N44" s="10"/>
      <c r="O44" s="10"/>
      <c r="P44" s="10"/>
    </row>
  </sheetData>
  <mergeCells count="3">
    <mergeCell ref="B1:I1"/>
    <mergeCell ref="B16:I16"/>
    <mergeCell ref="B31:I3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Normal="100" workbookViewId="0">
      <selection activeCell="A2" sqref="A1:A1048576"/>
    </sheetView>
  </sheetViews>
  <sheetFormatPr defaultRowHeight="13.5" x14ac:dyDescent="0.15"/>
  <cols>
    <col min="3" max="3" width="18.875" customWidth="1"/>
    <col min="4" max="4" width="17" customWidth="1"/>
    <col min="5" max="5" width="33.75" customWidth="1"/>
    <col min="6" max="6" width="27" customWidth="1"/>
    <col min="8" max="8" width="11.5" customWidth="1"/>
    <col min="9" max="9" width="12.375" customWidth="1"/>
    <col min="11" max="11" width="13.25" customWidth="1"/>
    <col min="12" max="12" width="22.375" customWidth="1"/>
    <col min="13" max="13" width="12.625" customWidth="1"/>
    <col min="15" max="15" width="13.375" customWidth="1"/>
    <col min="16" max="16" width="10.875" customWidth="1"/>
  </cols>
  <sheetData>
    <row r="1" spans="2:16" ht="24" customHeight="1" x14ac:dyDescent="0.15">
      <c r="B1" s="18" t="s">
        <v>104</v>
      </c>
      <c r="C1" s="18"/>
      <c r="D1" s="18"/>
      <c r="E1" s="18"/>
      <c r="F1" s="18"/>
      <c r="G1" s="18"/>
      <c r="H1" s="18"/>
      <c r="I1" s="18"/>
      <c r="K1" s="6"/>
      <c r="L1" s="7" t="s">
        <v>29</v>
      </c>
      <c r="M1" s="6"/>
      <c r="N1" s="6"/>
      <c r="O1" s="6" t="s">
        <v>30</v>
      </c>
      <c r="P1" s="6"/>
    </row>
    <row r="2" spans="2:16" ht="30.75" customHeight="1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16</v>
      </c>
      <c r="H2" s="1" t="s">
        <v>17</v>
      </c>
      <c r="I2" s="2" t="s">
        <v>20</v>
      </c>
      <c r="K2" s="6" t="s">
        <v>45</v>
      </c>
      <c r="L2" s="7" t="s">
        <v>38</v>
      </c>
      <c r="M2" s="6">
        <v>25</v>
      </c>
      <c r="N2" s="7"/>
      <c r="O2" s="7">
        <v>25</v>
      </c>
      <c r="P2" s="6"/>
    </row>
    <row r="3" spans="2:16" ht="27.75" customHeight="1" x14ac:dyDescent="0.15">
      <c r="B3" s="1">
        <v>1</v>
      </c>
      <c r="C3" s="1" t="s">
        <v>5</v>
      </c>
      <c r="D3" s="1" t="s">
        <v>6</v>
      </c>
      <c r="E3" s="1" t="s">
        <v>78</v>
      </c>
      <c r="F3" s="1" t="s">
        <v>77</v>
      </c>
      <c r="G3" s="1">
        <v>1</v>
      </c>
      <c r="H3" s="13">
        <v>257500</v>
      </c>
      <c r="I3" s="5">
        <f>G3*H3</f>
        <v>257500</v>
      </c>
      <c r="K3" s="8">
        <v>2</v>
      </c>
      <c r="L3" s="7" t="s">
        <v>27</v>
      </c>
      <c r="M3" s="6">
        <f>(K3*700000/70)*1.3/1000</f>
        <v>26</v>
      </c>
      <c r="N3" s="6"/>
      <c r="O3" s="6">
        <f>(K3*700000/70)*0.1/1000</f>
        <v>2</v>
      </c>
      <c r="P3" s="6"/>
    </row>
    <row r="4" spans="2:16" ht="20.100000000000001" customHeight="1" x14ac:dyDescent="0.15">
      <c r="B4" s="1">
        <v>2</v>
      </c>
      <c r="C4" s="1" t="s">
        <v>9</v>
      </c>
      <c r="D4" s="1"/>
      <c r="E4" s="12">
        <f>P13</f>
        <v>0.84000000000000008</v>
      </c>
      <c r="F4" s="1" t="s">
        <v>141</v>
      </c>
      <c r="G4" s="1">
        <v>1</v>
      </c>
      <c r="H4" s="13">
        <v>1900</v>
      </c>
      <c r="I4" s="2">
        <f t="shared" ref="I4:I8" si="0">G4*H4</f>
        <v>1900</v>
      </c>
      <c r="K4" s="6"/>
      <c r="L4" s="7" t="s">
        <v>28</v>
      </c>
      <c r="M4" s="6">
        <f>M3*33.62</f>
        <v>874.11999999999989</v>
      </c>
      <c r="N4" s="6"/>
      <c r="O4" s="6">
        <f>O3*33.62</f>
        <v>67.239999999999995</v>
      </c>
      <c r="P4" s="6"/>
    </row>
    <row r="5" spans="2:16" ht="25.5" customHeight="1" x14ac:dyDescent="0.15">
      <c r="B5" s="1">
        <v>3</v>
      </c>
      <c r="C5" s="1" t="s">
        <v>10</v>
      </c>
      <c r="D5" s="1"/>
      <c r="E5" s="1">
        <f>P12</f>
        <v>1.4000000000000001</v>
      </c>
      <c r="F5" s="1" t="s">
        <v>79</v>
      </c>
      <c r="G5" s="1">
        <v>1</v>
      </c>
      <c r="H5" s="13">
        <v>7700</v>
      </c>
      <c r="I5" s="2">
        <f t="shared" si="0"/>
        <v>7700</v>
      </c>
      <c r="K5" s="6"/>
      <c r="L5" s="7" t="s">
        <v>31</v>
      </c>
      <c r="M5" s="6">
        <f>M3*0.05</f>
        <v>1.3</v>
      </c>
      <c r="N5" s="6"/>
      <c r="O5" s="6">
        <f>O3*0.05</f>
        <v>0.1</v>
      </c>
      <c r="P5" s="6"/>
    </row>
    <row r="6" spans="2:16" ht="39" customHeight="1" x14ac:dyDescent="0.15">
      <c r="B6" s="1">
        <v>8</v>
      </c>
      <c r="C6" s="1" t="s">
        <v>19</v>
      </c>
      <c r="D6" s="1" t="s">
        <v>12</v>
      </c>
      <c r="E6" s="1">
        <f>M10</f>
        <v>52.976000000000006</v>
      </c>
      <c r="F6" s="1" t="s">
        <v>82</v>
      </c>
      <c r="G6" s="1">
        <v>2</v>
      </c>
      <c r="H6" s="13">
        <v>3300</v>
      </c>
      <c r="I6" s="2">
        <f t="shared" si="0"/>
        <v>6600</v>
      </c>
      <c r="K6" s="6"/>
      <c r="L6" s="7" t="s">
        <v>32</v>
      </c>
      <c r="M6" s="6">
        <f>M5*3/60</f>
        <v>6.5000000000000002E-2</v>
      </c>
      <c r="N6" s="6"/>
      <c r="O6" s="6">
        <f>O5*3/60</f>
        <v>5.000000000000001E-3</v>
      </c>
      <c r="P6" s="6"/>
    </row>
    <row r="7" spans="2:16" ht="20.100000000000001" customHeight="1" x14ac:dyDescent="0.15">
      <c r="B7" s="1">
        <v>4</v>
      </c>
      <c r="C7" s="1" t="s">
        <v>25</v>
      </c>
      <c r="D7" s="1" t="s">
        <v>12</v>
      </c>
      <c r="E7" s="1">
        <f>M5</f>
        <v>1.3</v>
      </c>
      <c r="F7" s="1" t="s">
        <v>83</v>
      </c>
      <c r="G7" s="1">
        <v>2</v>
      </c>
      <c r="H7" s="13">
        <v>1600</v>
      </c>
      <c r="I7" s="2">
        <f t="shared" si="0"/>
        <v>3200</v>
      </c>
      <c r="K7" s="6"/>
      <c r="L7" s="7" t="s">
        <v>33</v>
      </c>
      <c r="M7" s="6">
        <f>1.05*M6/(1-0.7)</f>
        <v>0.22749999999999998</v>
      </c>
      <c r="N7" s="6"/>
      <c r="O7" s="6">
        <f>O6*1.05/(1-0.7)</f>
        <v>1.7500000000000002E-2</v>
      </c>
      <c r="P7" s="6"/>
    </row>
    <row r="8" spans="2:16" ht="39" customHeight="1" x14ac:dyDescent="0.15">
      <c r="B8" s="1">
        <v>5</v>
      </c>
      <c r="C8" s="1" t="s">
        <v>26</v>
      </c>
      <c r="D8" s="1"/>
      <c r="E8" s="1" t="s">
        <v>63</v>
      </c>
      <c r="F8" s="1" t="s">
        <v>62</v>
      </c>
      <c r="G8" s="1">
        <v>1</v>
      </c>
      <c r="H8" s="13">
        <v>3500</v>
      </c>
      <c r="I8" s="2">
        <f t="shared" si="0"/>
        <v>3500</v>
      </c>
      <c r="K8" s="6"/>
      <c r="L8" s="7" t="s">
        <v>34</v>
      </c>
      <c r="M8" s="6">
        <v>250</v>
      </c>
      <c r="N8" s="6"/>
      <c r="O8" s="6">
        <v>50</v>
      </c>
      <c r="P8" s="6"/>
    </row>
    <row r="9" spans="2:16" ht="21.75" customHeight="1" x14ac:dyDescent="0.15">
      <c r="B9" s="1"/>
      <c r="C9" s="1"/>
      <c r="D9" s="1"/>
      <c r="E9" s="1"/>
      <c r="F9" s="1" t="s">
        <v>57</v>
      </c>
      <c r="G9" s="1"/>
      <c r="H9" s="2"/>
      <c r="I9" s="2">
        <f>SUM(I3:I8)</f>
        <v>280400</v>
      </c>
      <c r="K9" s="6"/>
      <c r="L9" s="6"/>
      <c r="M9" s="6" t="s">
        <v>35</v>
      </c>
      <c r="N9" s="6"/>
      <c r="O9" s="6" t="s">
        <v>36</v>
      </c>
      <c r="P9" s="6"/>
    </row>
    <row r="10" spans="2:16" ht="39" customHeight="1" x14ac:dyDescent="0.15">
      <c r="B10" s="1"/>
      <c r="C10" s="1" t="s">
        <v>93</v>
      </c>
      <c r="D10" s="1"/>
      <c r="E10" s="1" t="s">
        <v>55</v>
      </c>
      <c r="F10" s="1" t="s">
        <v>56</v>
      </c>
      <c r="G10" s="1"/>
      <c r="H10" s="1"/>
      <c r="I10" s="2">
        <f>I9*(1+0.5)</f>
        <v>420600</v>
      </c>
      <c r="K10" s="6"/>
      <c r="L10" s="7" t="s">
        <v>37</v>
      </c>
      <c r="M10" s="6">
        <f>K3*700*1.1*0.86/(M2*1)</f>
        <v>52.976000000000006</v>
      </c>
      <c r="N10" s="6"/>
      <c r="O10" s="6">
        <f>1.1*K3*700*0.86/(O2*1)</f>
        <v>52.976000000000006</v>
      </c>
      <c r="P10" s="6" t="s">
        <v>39</v>
      </c>
    </row>
    <row r="11" spans="2:16" ht="39" customHeight="1" x14ac:dyDescent="0.15">
      <c r="K11" s="6"/>
      <c r="L11" s="7" t="s">
        <v>40</v>
      </c>
      <c r="M11" s="7" t="s">
        <v>41</v>
      </c>
      <c r="N11" s="6"/>
      <c r="O11" s="7" t="s">
        <v>42</v>
      </c>
      <c r="P11" s="6"/>
    </row>
    <row r="12" spans="2:16" ht="39" customHeight="1" x14ac:dyDescent="0.15">
      <c r="B12" s="18" t="s">
        <v>109</v>
      </c>
      <c r="C12" s="18"/>
      <c r="D12" s="18"/>
      <c r="E12" s="18"/>
      <c r="F12" s="18"/>
      <c r="G12" s="18"/>
      <c r="H12" s="18"/>
      <c r="I12" s="18"/>
      <c r="K12" s="6"/>
      <c r="L12" s="7" t="s">
        <v>44</v>
      </c>
      <c r="M12" s="6">
        <f>M5</f>
        <v>1.3</v>
      </c>
      <c r="N12" s="6"/>
      <c r="O12" s="6">
        <f>O5</f>
        <v>0.1</v>
      </c>
      <c r="P12" s="6">
        <f>M12+O12</f>
        <v>1.4000000000000001</v>
      </c>
    </row>
    <row r="13" spans="2:16" ht="39" customHeight="1" x14ac:dyDescent="0.15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16</v>
      </c>
      <c r="H13" s="1" t="s">
        <v>17</v>
      </c>
      <c r="I13" s="2" t="s">
        <v>20</v>
      </c>
      <c r="K13" s="6"/>
      <c r="L13" s="7" t="s">
        <v>43</v>
      </c>
      <c r="M13" s="6">
        <f>M3*0.03</f>
        <v>0.78</v>
      </c>
      <c r="N13" s="6"/>
      <c r="O13" s="6">
        <f>0.03*O3</f>
        <v>0.06</v>
      </c>
      <c r="P13" s="6">
        <f>O13+M13</f>
        <v>0.84000000000000008</v>
      </c>
    </row>
    <row r="14" spans="2:16" ht="40.5" customHeight="1" x14ac:dyDescent="0.15">
      <c r="B14" s="1">
        <v>1</v>
      </c>
      <c r="C14" s="1" t="s">
        <v>5</v>
      </c>
      <c r="D14" s="1" t="s">
        <v>6</v>
      </c>
      <c r="E14" s="1" t="s">
        <v>78</v>
      </c>
      <c r="F14" s="1" t="s">
        <v>77</v>
      </c>
      <c r="G14" s="1">
        <v>2</v>
      </c>
      <c r="H14" s="13">
        <f>H3</f>
        <v>257500</v>
      </c>
      <c r="I14" s="5">
        <f>G14*H14</f>
        <v>515000</v>
      </c>
      <c r="K14" s="6" t="s">
        <v>48</v>
      </c>
      <c r="L14" s="9" t="s">
        <v>49</v>
      </c>
      <c r="M14" s="11">
        <f>K3*700000/(3000*10)</f>
        <v>46.666666666666664</v>
      </c>
      <c r="N14" s="10"/>
      <c r="O14" s="10"/>
      <c r="P14" s="10"/>
    </row>
    <row r="15" spans="2:16" ht="39.75" customHeight="1" x14ac:dyDescent="0.15">
      <c r="B15" s="1">
        <v>2</v>
      </c>
      <c r="C15" s="1" t="s">
        <v>9</v>
      </c>
      <c r="D15" s="1"/>
      <c r="E15" s="12">
        <f>P28</f>
        <v>1.6800000000000002</v>
      </c>
      <c r="F15" s="1" t="s">
        <v>150</v>
      </c>
      <c r="G15" s="1">
        <v>1</v>
      </c>
      <c r="H15" s="13">
        <v>2500</v>
      </c>
      <c r="I15" s="2">
        <f t="shared" ref="I15:I19" si="1">G15*H15</f>
        <v>2500</v>
      </c>
    </row>
    <row r="16" spans="2:16" ht="24" customHeight="1" x14ac:dyDescent="0.15">
      <c r="B16" s="1">
        <v>3</v>
      </c>
      <c r="C16" s="1" t="s">
        <v>10</v>
      </c>
      <c r="D16" s="1"/>
      <c r="E16" s="1">
        <f>P27</f>
        <v>2.8000000000000003</v>
      </c>
      <c r="F16" s="1" t="s">
        <v>85</v>
      </c>
      <c r="G16" s="1">
        <v>1</v>
      </c>
      <c r="H16" s="13">
        <f>H5</f>
        <v>7700</v>
      </c>
      <c r="I16" s="2">
        <f t="shared" si="1"/>
        <v>7700</v>
      </c>
      <c r="K16" s="6"/>
      <c r="L16" s="7" t="s">
        <v>29</v>
      </c>
      <c r="M16" s="6"/>
      <c r="N16" s="6"/>
      <c r="O16" s="6" t="s">
        <v>30</v>
      </c>
      <c r="P16" s="6"/>
    </row>
    <row r="17" spans="2:16" ht="34.5" customHeight="1" x14ac:dyDescent="0.15">
      <c r="B17" s="1">
        <v>8</v>
      </c>
      <c r="C17" s="1" t="s">
        <v>19</v>
      </c>
      <c r="D17" s="1" t="s">
        <v>12</v>
      </c>
      <c r="E17" s="1">
        <f>M25</f>
        <v>105.95200000000001</v>
      </c>
      <c r="F17" s="1" t="s">
        <v>90</v>
      </c>
      <c r="G17" s="1">
        <v>3</v>
      </c>
      <c r="H17" s="13">
        <f>H6</f>
        <v>3300</v>
      </c>
      <c r="I17" s="2">
        <f t="shared" si="1"/>
        <v>9900</v>
      </c>
      <c r="K17" s="6" t="s">
        <v>45</v>
      </c>
      <c r="L17" s="7" t="s">
        <v>38</v>
      </c>
      <c r="M17" s="6">
        <v>25</v>
      </c>
      <c r="N17" s="7"/>
      <c r="O17" s="7">
        <v>25</v>
      </c>
      <c r="P17" s="6"/>
    </row>
    <row r="18" spans="2:16" ht="36.75" customHeight="1" x14ac:dyDescent="0.15">
      <c r="B18" s="1">
        <v>4</v>
      </c>
      <c r="C18" s="1" t="s">
        <v>25</v>
      </c>
      <c r="D18" s="1" t="s">
        <v>12</v>
      </c>
      <c r="E18" s="1">
        <f>M20</f>
        <v>2.6</v>
      </c>
      <c r="F18" s="1" t="s">
        <v>83</v>
      </c>
      <c r="G18" s="1">
        <v>2</v>
      </c>
      <c r="H18" s="13">
        <f>H7</f>
        <v>1600</v>
      </c>
      <c r="I18" s="2">
        <f t="shared" si="1"/>
        <v>3200</v>
      </c>
      <c r="K18" s="8">
        <v>4</v>
      </c>
      <c r="L18" s="7" t="s">
        <v>27</v>
      </c>
      <c r="M18" s="6">
        <f>(K18*700000/70)*1.3/1000</f>
        <v>52</v>
      </c>
      <c r="N18" s="6"/>
      <c r="O18" s="6">
        <f>(K18*700000/70)*0.1/1000</f>
        <v>4</v>
      </c>
      <c r="P18" s="6"/>
    </row>
    <row r="19" spans="2:16" ht="20.100000000000001" customHeight="1" x14ac:dyDescent="0.15">
      <c r="B19" s="1">
        <v>5</v>
      </c>
      <c r="C19" s="1" t="s">
        <v>26</v>
      </c>
      <c r="D19" s="1"/>
      <c r="E19" s="1" t="s">
        <v>87</v>
      </c>
      <c r="F19" s="1" t="s">
        <v>88</v>
      </c>
      <c r="G19" s="1">
        <v>1</v>
      </c>
      <c r="H19" s="13">
        <v>5200</v>
      </c>
      <c r="I19" s="2">
        <f t="shared" si="1"/>
        <v>5200</v>
      </c>
      <c r="K19" s="6"/>
      <c r="L19" s="7" t="s">
        <v>28</v>
      </c>
      <c r="M19" s="6">
        <f>M18*33.62</f>
        <v>1748.2399999999998</v>
      </c>
      <c r="N19" s="6"/>
      <c r="O19" s="6">
        <f>O18*33.62</f>
        <v>134.47999999999999</v>
      </c>
      <c r="P19" s="6"/>
    </row>
    <row r="20" spans="2:16" ht="25.5" customHeight="1" x14ac:dyDescent="0.15">
      <c r="B20" s="1"/>
      <c r="C20" s="1"/>
      <c r="D20" s="1"/>
      <c r="E20" s="1"/>
      <c r="F20" s="1" t="s">
        <v>57</v>
      </c>
      <c r="G20" s="1"/>
      <c r="H20" s="2"/>
      <c r="I20" s="2">
        <f>SUM(I14:I19)</f>
        <v>543500</v>
      </c>
      <c r="K20" s="6"/>
      <c r="L20" s="7" t="s">
        <v>31</v>
      </c>
      <c r="M20" s="6">
        <f>M18*0.05</f>
        <v>2.6</v>
      </c>
      <c r="N20" s="6"/>
      <c r="O20" s="6">
        <f>O18*0.05</f>
        <v>0.2</v>
      </c>
      <c r="P20" s="6"/>
    </row>
    <row r="21" spans="2:16" ht="39" customHeight="1" x14ac:dyDescent="0.15">
      <c r="B21" s="1"/>
      <c r="C21" s="1" t="s">
        <v>92</v>
      </c>
      <c r="D21" s="1"/>
      <c r="E21" s="1" t="s">
        <v>55</v>
      </c>
      <c r="F21" s="1" t="s">
        <v>56</v>
      </c>
      <c r="G21" s="1"/>
      <c r="H21" s="1"/>
      <c r="I21" s="14">
        <f>I20*(1+0.5)</f>
        <v>815250</v>
      </c>
      <c r="K21" s="6"/>
      <c r="L21" s="7" t="s">
        <v>32</v>
      </c>
      <c r="M21" s="6">
        <f>M20*3/60</f>
        <v>0.13</v>
      </c>
      <c r="N21" s="6"/>
      <c r="O21" s="6">
        <f>O20*3/60</f>
        <v>1.0000000000000002E-2</v>
      </c>
      <c r="P21" s="6"/>
    </row>
    <row r="22" spans="2:16" ht="26.25" customHeight="1" x14ac:dyDescent="0.15">
      <c r="K22" s="6"/>
      <c r="L22" s="7" t="s">
        <v>33</v>
      </c>
      <c r="M22" s="6">
        <f>1.05*M21/(1-0.7)</f>
        <v>0.45499999999999996</v>
      </c>
      <c r="N22" s="6"/>
      <c r="O22" s="6">
        <f>O21*1.05/(1-0.7)</f>
        <v>3.5000000000000003E-2</v>
      </c>
      <c r="P22" s="6"/>
    </row>
    <row r="23" spans="2:16" ht="39" customHeight="1" x14ac:dyDescent="0.15">
      <c r="B23" s="18" t="s">
        <v>110</v>
      </c>
      <c r="C23" s="18"/>
      <c r="D23" s="18"/>
      <c r="E23" s="18"/>
      <c r="F23" s="18"/>
      <c r="G23" s="18"/>
      <c r="H23" s="18"/>
      <c r="I23" s="18"/>
      <c r="K23" s="6"/>
      <c r="L23" s="7" t="s">
        <v>34</v>
      </c>
      <c r="M23" s="6">
        <v>460</v>
      </c>
      <c r="N23" s="6"/>
      <c r="O23" s="6">
        <v>50</v>
      </c>
      <c r="P23" s="6"/>
    </row>
    <row r="24" spans="2:16" ht="21.75" customHeight="1" x14ac:dyDescent="0.15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16</v>
      </c>
      <c r="H24" s="1" t="s">
        <v>17</v>
      </c>
      <c r="I24" s="2" t="s">
        <v>20</v>
      </c>
      <c r="K24" s="6"/>
      <c r="L24" s="6"/>
      <c r="M24" s="6" t="s">
        <v>94</v>
      </c>
      <c r="N24" s="6"/>
      <c r="O24" s="6" t="s">
        <v>36</v>
      </c>
      <c r="P24" s="6"/>
    </row>
    <row r="25" spans="2:16" ht="39" customHeight="1" x14ac:dyDescent="0.15">
      <c r="B25" s="1">
        <v>1</v>
      </c>
      <c r="C25" s="1" t="s">
        <v>5</v>
      </c>
      <c r="D25" s="1" t="s">
        <v>6</v>
      </c>
      <c r="E25" s="1" t="s">
        <v>78</v>
      </c>
      <c r="F25" s="1" t="s">
        <v>77</v>
      </c>
      <c r="G25" s="1">
        <v>3</v>
      </c>
      <c r="H25" s="13">
        <f t="shared" ref="H25:H30" si="2">H14</f>
        <v>257500</v>
      </c>
      <c r="I25" s="5">
        <f>G25*H25</f>
        <v>772500</v>
      </c>
      <c r="K25" s="6"/>
      <c r="L25" s="7" t="s">
        <v>37</v>
      </c>
      <c r="M25" s="6">
        <f>K18*700*1.1*0.86/(M17*1)</f>
        <v>105.95200000000001</v>
      </c>
      <c r="N25" s="6"/>
      <c r="O25" s="6">
        <f>1.1*K18*700*0.86/(O17*1)</f>
        <v>105.95200000000001</v>
      </c>
      <c r="P25" s="6" t="s">
        <v>39</v>
      </c>
    </row>
    <row r="26" spans="2:16" ht="39" customHeight="1" x14ac:dyDescent="0.15">
      <c r="B26" s="1">
        <v>2</v>
      </c>
      <c r="C26" s="1" t="s">
        <v>9</v>
      </c>
      <c r="D26" s="1"/>
      <c r="E26" s="12">
        <f>P43</f>
        <v>2.52</v>
      </c>
      <c r="F26" s="1" t="s">
        <v>149</v>
      </c>
      <c r="G26" s="1">
        <v>1</v>
      </c>
      <c r="H26" s="13">
        <f t="shared" si="2"/>
        <v>2500</v>
      </c>
      <c r="I26" s="2">
        <f t="shared" ref="I26:I30" si="3">G26*H26</f>
        <v>2500</v>
      </c>
      <c r="K26" s="6"/>
      <c r="L26" s="7" t="s">
        <v>40</v>
      </c>
      <c r="M26" s="7" t="s">
        <v>41</v>
      </c>
      <c r="N26" s="6"/>
      <c r="O26" s="7" t="s">
        <v>42</v>
      </c>
      <c r="P26" s="6"/>
    </row>
    <row r="27" spans="2:16" ht="39" customHeight="1" x14ac:dyDescent="0.15">
      <c r="B27" s="1">
        <v>3</v>
      </c>
      <c r="C27" s="1" t="s">
        <v>10</v>
      </c>
      <c r="D27" s="1"/>
      <c r="E27" s="1">
        <f>P42</f>
        <v>4.2</v>
      </c>
      <c r="F27" s="1" t="s">
        <v>95</v>
      </c>
      <c r="G27" s="1">
        <v>1</v>
      </c>
      <c r="H27" s="13">
        <f t="shared" si="2"/>
        <v>7700</v>
      </c>
      <c r="I27" s="2">
        <f t="shared" si="3"/>
        <v>7700</v>
      </c>
      <c r="K27" s="6"/>
      <c r="L27" s="7" t="s">
        <v>44</v>
      </c>
      <c r="M27" s="6">
        <f>M20</f>
        <v>2.6</v>
      </c>
      <c r="N27" s="6"/>
      <c r="O27" s="6">
        <f>O20</f>
        <v>0.2</v>
      </c>
      <c r="P27" s="6">
        <f>M27+O27</f>
        <v>2.8000000000000003</v>
      </c>
    </row>
    <row r="28" spans="2:16" ht="39" customHeight="1" x14ac:dyDescent="0.15">
      <c r="B28" s="1">
        <v>8</v>
      </c>
      <c r="C28" s="1" t="s">
        <v>19</v>
      </c>
      <c r="D28" s="1" t="s">
        <v>12</v>
      </c>
      <c r="E28" s="1">
        <f>M40</f>
        <v>158.928</v>
      </c>
      <c r="F28" s="1" t="s">
        <v>99</v>
      </c>
      <c r="G28" s="1">
        <v>3</v>
      </c>
      <c r="H28" s="13">
        <f t="shared" si="2"/>
        <v>3300</v>
      </c>
      <c r="I28" s="2">
        <f t="shared" si="3"/>
        <v>9900</v>
      </c>
      <c r="K28" s="6"/>
      <c r="L28" s="7" t="s">
        <v>43</v>
      </c>
      <c r="M28" s="6">
        <f>M18*0.03</f>
        <v>1.56</v>
      </c>
      <c r="N28" s="6"/>
      <c r="O28" s="6">
        <f>0.03*O18</f>
        <v>0.12</v>
      </c>
      <c r="P28" s="6">
        <f>O28+M28</f>
        <v>1.6800000000000002</v>
      </c>
    </row>
    <row r="29" spans="2:16" ht="40.5" customHeight="1" x14ac:dyDescent="0.15">
      <c r="B29" s="1">
        <v>4</v>
      </c>
      <c r="C29" s="1" t="s">
        <v>25</v>
      </c>
      <c r="D29" s="1" t="s">
        <v>12</v>
      </c>
      <c r="E29" s="1">
        <f>M35</f>
        <v>3.9000000000000004</v>
      </c>
      <c r="F29" s="1" t="s">
        <v>83</v>
      </c>
      <c r="G29" s="1">
        <v>2</v>
      </c>
      <c r="H29" s="13">
        <f t="shared" si="2"/>
        <v>1600</v>
      </c>
      <c r="I29" s="2">
        <f t="shared" si="3"/>
        <v>3200</v>
      </c>
      <c r="K29" s="6" t="s">
        <v>48</v>
      </c>
      <c r="L29" s="9" t="s">
        <v>49</v>
      </c>
      <c r="M29" s="11">
        <f>K18*700000/(3000*10)</f>
        <v>93.333333333333329</v>
      </c>
      <c r="N29" s="10"/>
      <c r="O29" s="10"/>
      <c r="P29" s="10"/>
    </row>
    <row r="30" spans="2:16" ht="37.5" customHeight="1" x14ac:dyDescent="0.15">
      <c r="B30" s="1">
        <v>5</v>
      </c>
      <c r="C30" s="1" t="s">
        <v>26</v>
      </c>
      <c r="D30" s="1"/>
      <c r="E30" s="1" t="s">
        <v>87</v>
      </c>
      <c r="F30" s="1" t="s">
        <v>97</v>
      </c>
      <c r="G30" s="1">
        <v>1</v>
      </c>
      <c r="H30" s="13">
        <f t="shared" si="2"/>
        <v>5200</v>
      </c>
      <c r="I30" s="2">
        <f t="shared" si="3"/>
        <v>5200</v>
      </c>
    </row>
    <row r="31" spans="2:16" ht="24" customHeight="1" x14ac:dyDescent="0.15">
      <c r="B31" s="1"/>
      <c r="C31" s="1"/>
      <c r="D31" s="1"/>
      <c r="E31" s="1"/>
      <c r="F31" s="1" t="s">
        <v>57</v>
      </c>
      <c r="G31" s="1"/>
      <c r="H31" s="2"/>
      <c r="I31" s="2">
        <f>SUM(I25:I30)</f>
        <v>801000</v>
      </c>
      <c r="K31" s="6"/>
      <c r="L31" s="7" t="s">
        <v>29</v>
      </c>
      <c r="M31" s="6"/>
      <c r="N31" s="6"/>
      <c r="O31" s="6" t="s">
        <v>30</v>
      </c>
      <c r="P31" s="6"/>
    </row>
    <row r="32" spans="2:16" ht="30.75" customHeight="1" x14ac:dyDescent="0.15">
      <c r="B32" s="1"/>
      <c r="C32" s="1" t="s">
        <v>92</v>
      </c>
      <c r="D32" s="1"/>
      <c r="E32" s="1" t="s">
        <v>55</v>
      </c>
      <c r="F32" s="1" t="s">
        <v>56</v>
      </c>
      <c r="G32" s="1"/>
      <c r="H32" s="1"/>
      <c r="I32" s="14">
        <f>I31*(1+0.5)</f>
        <v>1201500</v>
      </c>
      <c r="K32" s="6" t="s">
        <v>45</v>
      </c>
      <c r="L32" s="7" t="s">
        <v>38</v>
      </c>
      <c r="M32" s="6">
        <v>25</v>
      </c>
      <c r="N32" s="7"/>
      <c r="O32" s="7">
        <v>25</v>
      </c>
      <c r="P32" s="6"/>
    </row>
    <row r="33" spans="11:16" ht="36.75" customHeight="1" x14ac:dyDescent="0.15">
      <c r="K33" s="8">
        <v>6</v>
      </c>
      <c r="L33" s="7" t="s">
        <v>27</v>
      </c>
      <c r="M33" s="6">
        <f>(K33*700000/70)*1.3/1000</f>
        <v>78</v>
      </c>
      <c r="N33" s="6"/>
      <c r="O33" s="6">
        <f>(K33*700000/70)*0.1/1000</f>
        <v>6</v>
      </c>
      <c r="P33" s="6"/>
    </row>
    <row r="34" spans="11:16" ht="20.100000000000001" customHeight="1" x14ac:dyDescent="0.15">
      <c r="K34" s="6"/>
      <c r="L34" s="7" t="s">
        <v>28</v>
      </c>
      <c r="M34" s="6">
        <f>M33*33.62</f>
        <v>2622.3599999999997</v>
      </c>
      <c r="N34" s="6"/>
      <c r="O34" s="6">
        <f>O33*33.62</f>
        <v>201.71999999999997</v>
      </c>
      <c r="P34" s="6"/>
    </row>
    <row r="35" spans="11:16" ht="25.5" customHeight="1" x14ac:dyDescent="0.15">
      <c r="K35" s="6"/>
      <c r="L35" s="7" t="s">
        <v>31</v>
      </c>
      <c r="M35" s="6">
        <f>M33*0.05</f>
        <v>3.9000000000000004</v>
      </c>
      <c r="N35" s="6"/>
      <c r="O35" s="6">
        <f>O33*0.05</f>
        <v>0.30000000000000004</v>
      </c>
      <c r="P35" s="6"/>
    </row>
    <row r="36" spans="11:16" ht="39" customHeight="1" x14ac:dyDescent="0.15">
      <c r="K36" s="6"/>
      <c r="L36" s="7" t="s">
        <v>32</v>
      </c>
      <c r="M36" s="6">
        <f>M35*3/60</f>
        <v>0.19500000000000001</v>
      </c>
      <c r="N36" s="6"/>
      <c r="O36" s="6">
        <f>O35*3/60</f>
        <v>1.5000000000000003E-2</v>
      </c>
      <c r="P36" s="6"/>
    </row>
    <row r="37" spans="11:16" ht="26.25" customHeight="1" x14ac:dyDescent="0.15">
      <c r="K37" s="6"/>
      <c r="L37" s="7" t="s">
        <v>33</v>
      </c>
      <c r="M37" s="6">
        <f>1.05*M36/(1-0.7)</f>
        <v>0.6825</v>
      </c>
      <c r="N37" s="6"/>
      <c r="O37" s="6">
        <f>O36*1.05/(1-0.7)</f>
        <v>5.2500000000000005E-2</v>
      </c>
      <c r="P37" s="6"/>
    </row>
    <row r="38" spans="11:16" ht="39" customHeight="1" x14ac:dyDescent="0.15">
      <c r="K38" s="6"/>
      <c r="L38" s="7" t="s">
        <v>34</v>
      </c>
      <c r="M38" s="6">
        <v>700</v>
      </c>
      <c r="N38" s="6"/>
      <c r="O38" s="6">
        <v>50</v>
      </c>
      <c r="P38" s="6"/>
    </row>
    <row r="39" spans="11:16" ht="21.75" customHeight="1" x14ac:dyDescent="0.15">
      <c r="K39" s="6"/>
      <c r="L39" s="6"/>
      <c r="M39" s="6" t="s">
        <v>94</v>
      </c>
      <c r="N39" s="6"/>
      <c r="O39" s="6" t="s">
        <v>36</v>
      </c>
      <c r="P39" s="6"/>
    </row>
    <row r="40" spans="11:16" ht="39" customHeight="1" x14ac:dyDescent="0.15">
      <c r="K40" s="6"/>
      <c r="L40" s="7" t="s">
        <v>37</v>
      </c>
      <c r="M40" s="6">
        <f>K33*700*1.1*0.86/(M32*1)</f>
        <v>158.928</v>
      </c>
      <c r="N40" s="6"/>
      <c r="O40" s="6">
        <f>1.1*K33*700*0.86/(O32*1)</f>
        <v>158.928</v>
      </c>
      <c r="P40" s="6" t="s">
        <v>39</v>
      </c>
    </row>
    <row r="41" spans="11:16" ht="39" customHeight="1" x14ac:dyDescent="0.15">
      <c r="K41" s="6"/>
      <c r="L41" s="7" t="s">
        <v>40</v>
      </c>
      <c r="M41" s="7" t="s">
        <v>41</v>
      </c>
      <c r="N41" s="6"/>
      <c r="O41" s="7" t="s">
        <v>42</v>
      </c>
      <c r="P41" s="6"/>
    </row>
    <row r="42" spans="11:16" ht="39" customHeight="1" x14ac:dyDescent="0.15">
      <c r="K42" s="6"/>
      <c r="L42" s="7" t="s">
        <v>44</v>
      </c>
      <c r="M42" s="6">
        <f>M35</f>
        <v>3.9000000000000004</v>
      </c>
      <c r="N42" s="6"/>
      <c r="O42" s="6">
        <f>O35</f>
        <v>0.30000000000000004</v>
      </c>
      <c r="P42" s="6">
        <f>M42+O42</f>
        <v>4.2</v>
      </c>
    </row>
    <row r="43" spans="11:16" ht="39" customHeight="1" x14ac:dyDescent="0.15">
      <c r="K43" s="6"/>
      <c r="L43" s="7" t="s">
        <v>43</v>
      </c>
      <c r="M43" s="6">
        <f>M33*0.03</f>
        <v>2.34</v>
      </c>
      <c r="N43" s="6"/>
      <c r="O43" s="6">
        <f>0.03*O33</f>
        <v>0.18</v>
      </c>
      <c r="P43" s="6">
        <f>O43+M43</f>
        <v>2.52</v>
      </c>
    </row>
    <row r="44" spans="11:16" ht="40.5" customHeight="1" x14ac:dyDescent="0.15">
      <c r="K44" s="6" t="s">
        <v>48</v>
      </c>
      <c r="L44" s="9" t="s">
        <v>49</v>
      </c>
      <c r="M44" s="11">
        <f>K33*700000/(3000*10)</f>
        <v>140</v>
      </c>
      <c r="N44" s="10"/>
      <c r="O44" s="10"/>
      <c r="P44" s="10"/>
    </row>
  </sheetData>
  <mergeCells count="3">
    <mergeCell ref="B1:I1"/>
    <mergeCell ref="B12:I12"/>
    <mergeCell ref="B23:I2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workbookViewId="0">
      <selection activeCell="A2" sqref="A1:A1048576"/>
    </sheetView>
  </sheetViews>
  <sheetFormatPr defaultRowHeight="13.5" x14ac:dyDescent="0.15"/>
  <cols>
    <col min="3" max="3" width="16.25" customWidth="1"/>
    <col min="4" max="4" width="12.125" customWidth="1"/>
    <col min="5" max="5" width="35" customWidth="1"/>
    <col min="6" max="6" width="30.625" customWidth="1"/>
    <col min="8" max="8" width="9.25" bestFit="1" customWidth="1"/>
    <col min="9" max="9" width="11.75" customWidth="1"/>
  </cols>
  <sheetData>
    <row r="1" spans="2:16" ht="24" customHeight="1" x14ac:dyDescent="0.15">
      <c r="B1" s="18" t="s">
        <v>112</v>
      </c>
      <c r="C1" s="18"/>
      <c r="D1" s="18"/>
      <c r="E1" s="18"/>
      <c r="F1" s="18"/>
      <c r="G1" s="18"/>
      <c r="H1" s="18"/>
      <c r="I1" s="18"/>
      <c r="K1" s="6"/>
      <c r="L1" s="7" t="s">
        <v>29</v>
      </c>
      <c r="M1" s="6"/>
      <c r="N1" s="6"/>
      <c r="O1" s="6" t="s">
        <v>30</v>
      </c>
      <c r="P1" s="6"/>
    </row>
    <row r="2" spans="2:16" ht="30.75" customHeight="1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16</v>
      </c>
      <c r="H2" s="1" t="s">
        <v>17</v>
      </c>
      <c r="I2" s="2" t="s">
        <v>20</v>
      </c>
      <c r="K2" s="6" t="s">
        <v>45</v>
      </c>
      <c r="L2" s="7" t="s">
        <v>38</v>
      </c>
      <c r="M2" s="6">
        <v>25</v>
      </c>
      <c r="N2" s="7"/>
      <c r="O2" s="7">
        <v>25</v>
      </c>
      <c r="P2" s="6"/>
    </row>
    <row r="3" spans="2:16" ht="27.75" customHeight="1" x14ac:dyDescent="0.15">
      <c r="B3" s="1">
        <v>1</v>
      </c>
      <c r="C3" s="1" t="s">
        <v>5</v>
      </c>
      <c r="D3" s="1" t="s">
        <v>6</v>
      </c>
      <c r="E3" s="1" t="s">
        <v>111</v>
      </c>
      <c r="F3" s="1" t="s">
        <v>113</v>
      </c>
      <c r="G3" s="1">
        <v>1</v>
      </c>
      <c r="H3" s="13">
        <v>400000</v>
      </c>
      <c r="I3" s="5">
        <f>G3*H3</f>
        <v>400000</v>
      </c>
      <c r="K3" s="8">
        <v>3</v>
      </c>
      <c r="L3" s="7" t="s">
        <v>27</v>
      </c>
      <c r="M3" s="6">
        <f>(K3*700000/70)*1.3/1000</f>
        <v>39</v>
      </c>
      <c r="N3" s="6"/>
      <c r="O3" s="6">
        <f>(K3*700000/70)*0.1/1000</f>
        <v>3</v>
      </c>
      <c r="P3" s="6"/>
    </row>
    <row r="4" spans="2:16" ht="20.100000000000001" customHeight="1" x14ac:dyDescent="0.15">
      <c r="B4" s="1">
        <v>2</v>
      </c>
      <c r="C4" s="1" t="s">
        <v>9</v>
      </c>
      <c r="D4" s="1"/>
      <c r="E4" s="12">
        <f>P13</f>
        <v>1.26</v>
      </c>
      <c r="F4" s="1" t="s">
        <v>151</v>
      </c>
      <c r="G4" s="1">
        <v>1</v>
      </c>
      <c r="H4" s="13">
        <v>1900</v>
      </c>
      <c r="I4" s="2">
        <f t="shared" ref="I4:I12" si="0">G4*H4</f>
        <v>1900</v>
      </c>
      <c r="K4" s="6"/>
      <c r="L4" s="7" t="s">
        <v>28</v>
      </c>
      <c r="M4" s="6">
        <f>M3*33.62</f>
        <v>1311.1799999999998</v>
      </c>
      <c r="N4" s="6"/>
      <c r="O4" s="6">
        <f>O3*33.62</f>
        <v>100.85999999999999</v>
      </c>
      <c r="P4" s="6"/>
    </row>
    <row r="5" spans="2:16" ht="25.5" customHeight="1" x14ac:dyDescent="0.15">
      <c r="B5" s="1">
        <v>3</v>
      </c>
      <c r="C5" s="1" t="s">
        <v>10</v>
      </c>
      <c r="D5" s="1"/>
      <c r="E5" s="1">
        <f>P12</f>
        <v>2.1</v>
      </c>
      <c r="F5" s="1" t="s">
        <v>116</v>
      </c>
      <c r="G5" s="1">
        <v>1</v>
      </c>
      <c r="H5" s="13">
        <v>7700</v>
      </c>
      <c r="I5" s="2">
        <f t="shared" si="0"/>
        <v>7700</v>
      </c>
      <c r="K5" s="6"/>
      <c r="L5" s="7" t="s">
        <v>31</v>
      </c>
      <c r="M5" s="6">
        <f>M3*0.05</f>
        <v>1.9500000000000002</v>
      </c>
      <c r="N5" s="6"/>
      <c r="O5" s="6">
        <f>O3*0.05</f>
        <v>0.15000000000000002</v>
      </c>
      <c r="P5" s="6"/>
    </row>
    <row r="6" spans="2:16" ht="39" customHeight="1" x14ac:dyDescent="0.15">
      <c r="B6" s="1">
        <v>4</v>
      </c>
      <c r="C6" s="1" t="s">
        <v>23</v>
      </c>
      <c r="D6" s="1" t="s">
        <v>12</v>
      </c>
      <c r="E6" s="1">
        <f>O5</f>
        <v>0.15000000000000002</v>
      </c>
      <c r="F6" s="1" t="s">
        <v>117</v>
      </c>
      <c r="G6" s="1">
        <v>2</v>
      </c>
      <c r="H6" s="13">
        <v>1600</v>
      </c>
      <c r="I6" s="2">
        <f t="shared" si="0"/>
        <v>3200</v>
      </c>
      <c r="K6" s="6"/>
      <c r="L6" s="7" t="s">
        <v>32</v>
      </c>
      <c r="M6" s="6">
        <f>M5*3/60</f>
        <v>9.7500000000000003E-2</v>
      </c>
      <c r="N6" s="6"/>
      <c r="O6" s="6">
        <f>O5*3/60</f>
        <v>7.5000000000000015E-3</v>
      </c>
      <c r="P6" s="6"/>
    </row>
    <row r="7" spans="2:16" ht="20.100000000000001" customHeight="1" x14ac:dyDescent="0.15">
      <c r="B7" s="1">
        <v>5</v>
      </c>
      <c r="C7" s="1" t="s">
        <v>24</v>
      </c>
      <c r="D7" s="1"/>
      <c r="E7" s="1" t="s">
        <v>52</v>
      </c>
      <c r="F7" s="1" t="s">
        <v>53</v>
      </c>
      <c r="G7" s="1">
        <v>1</v>
      </c>
      <c r="H7" s="13">
        <v>3500</v>
      </c>
      <c r="I7" s="2">
        <f t="shared" si="0"/>
        <v>3500</v>
      </c>
      <c r="K7" s="6"/>
      <c r="L7" s="7" t="s">
        <v>33</v>
      </c>
      <c r="M7" s="6">
        <f>1.05*M6/(1-0.7)</f>
        <v>0.34125</v>
      </c>
      <c r="N7" s="6"/>
      <c r="O7" s="6">
        <f>O6*1.05/(1-0.7)</f>
        <v>2.6250000000000002E-2</v>
      </c>
      <c r="P7" s="6"/>
    </row>
    <row r="8" spans="2:16" ht="39" customHeight="1" x14ac:dyDescent="0.15">
      <c r="B8" s="1">
        <v>6</v>
      </c>
      <c r="C8" s="1" t="s">
        <v>13</v>
      </c>
      <c r="D8" s="1" t="s">
        <v>12</v>
      </c>
      <c r="E8" s="12">
        <f>O10</f>
        <v>79.463999999999999</v>
      </c>
      <c r="F8" s="1" t="s">
        <v>119</v>
      </c>
      <c r="G8" s="1">
        <v>2</v>
      </c>
      <c r="H8" s="13">
        <v>2600</v>
      </c>
      <c r="I8" s="2">
        <f t="shared" si="0"/>
        <v>5200</v>
      </c>
      <c r="K8" s="6"/>
      <c r="L8" s="7" t="s">
        <v>34</v>
      </c>
      <c r="M8" s="6">
        <v>350</v>
      </c>
      <c r="N8" s="6"/>
      <c r="O8" s="6">
        <v>50</v>
      </c>
      <c r="P8" s="6"/>
    </row>
    <row r="9" spans="2:16" ht="21.75" customHeight="1" x14ac:dyDescent="0.15">
      <c r="B9" s="1">
        <v>7</v>
      </c>
      <c r="C9" s="1" t="s">
        <v>14</v>
      </c>
      <c r="D9" s="1" t="s">
        <v>15</v>
      </c>
      <c r="E9" s="12">
        <f>M14</f>
        <v>70</v>
      </c>
      <c r="F9" s="1" t="s">
        <v>127</v>
      </c>
      <c r="G9" s="1">
        <v>2</v>
      </c>
      <c r="H9" s="13">
        <v>35200</v>
      </c>
      <c r="I9" s="2">
        <f t="shared" si="0"/>
        <v>70400</v>
      </c>
      <c r="K9" s="6"/>
      <c r="L9" s="6"/>
      <c r="M9" s="6" t="s">
        <v>123</v>
      </c>
      <c r="N9" s="6"/>
      <c r="O9" s="6" t="s">
        <v>36</v>
      </c>
      <c r="P9" s="6"/>
    </row>
    <row r="10" spans="2:16" ht="39" customHeight="1" x14ac:dyDescent="0.15">
      <c r="B10" s="1">
        <v>8</v>
      </c>
      <c r="C10" s="1" t="s">
        <v>19</v>
      </c>
      <c r="D10" s="1" t="s">
        <v>12</v>
      </c>
      <c r="E10" s="1">
        <f>M10</f>
        <v>79.463999999999999</v>
      </c>
      <c r="F10" s="1" t="s">
        <v>120</v>
      </c>
      <c r="G10" s="1">
        <v>2</v>
      </c>
      <c r="H10" s="13">
        <v>3300</v>
      </c>
      <c r="I10" s="2">
        <f t="shared" si="0"/>
        <v>6600</v>
      </c>
      <c r="K10" s="6"/>
      <c r="L10" s="7" t="s">
        <v>37</v>
      </c>
      <c r="M10" s="6">
        <f>K3*700*1.1*0.86/(M2*1)</f>
        <v>79.463999999999999</v>
      </c>
      <c r="N10" s="6"/>
      <c r="O10" s="6">
        <f>1.1*K3*700*0.86/(O2*1)</f>
        <v>79.463999999999999</v>
      </c>
      <c r="P10" s="6" t="s">
        <v>39</v>
      </c>
    </row>
    <row r="11" spans="2:16" ht="39" customHeight="1" x14ac:dyDescent="0.15">
      <c r="B11" s="1">
        <v>4</v>
      </c>
      <c r="C11" s="1" t="s">
        <v>25</v>
      </c>
      <c r="D11" s="1" t="s">
        <v>12</v>
      </c>
      <c r="E11" s="1">
        <f>M5</f>
        <v>1.9500000000000002</v>
      </c>
      <c r="F11" s="1" t="s">
        <v>65</v>
      </c>
      <c r="G11" s="1">
        <v>2</v>
      </c>
      <c r="H11" s="13">
        <v>2200</v>
      </c>
      <c r="I11" s="2">
        <f t="shared" si="0"/>
        <v>4400</v>
      </c>
      <c r="K11" s="6"/>
      <c r="L11" s="7" t="s">
        <v>40</v>
      </c>
      <c r="M11" s="7" t="s">
        <v>41</v>
      </c>
      <c r="N11" s="6"/>
      <c r="O11" s="7" t="s">
        <v>42</v>
      </c>
      <c r="P11" s="6"/>
    </row>
    <row r="12" spans="2:16" ht="39" customHeight="1" x14ac:dyDescent="0.15">
      <c r="B12" s="1">
        <v>5</v>
      </c>
      <c r="C12" s="1" t="s">
        <v>26</v>
      </c>
      <c r="D12" s="1"/>
      <c r="E12" s="1" t="s">
        <v>75</v>
      </c>
      <c r="F12" s="1" t="s">
        <v>118</v>
      </c>
      <c r="G12" s="1">
        <v>1</v>
      </c>
      <c r="H12" s="13">
        <v>3500</v>
      </c>
      <c r="I12" s="2">
        <f t="shared" si="0"/>
        <v>3500</v>
      </c>
      <c r="K12" s="6"/>
      <c r="L12" s="7" t="s">
        <v>44</v>
      </c>
      <c r="M12" s="6">
        <f>M5</f>
        <v>1.9500000000000002</v>
      </c>
      <c r="N12" s="6"/>
      <c r="O12" s="6">
        <f>O5</f>
        <v>0.15000000000000002</v>
      </c>
      <c r="P12" s="6">
        <f>M12+O12</f>
        <v>2.1</v>
      </c>
    </row>
    <row r="13" spans="2:16" ht="39" customHeight="1" x14ac:dyDescent="0.15">
      <c r="B13" s="1"/>
      <c r="C13" s="1"/>
      <c r="D13" s="1"/>
      <c r="E13" s="1"/>
      <c r="F13" s="1" t="s">
        <v>57</v>
      </c>
      <c r="G13" s="1"/>
      <c r="H13" s="2"/>
      <c r="I13" s="2">
        <f>SUM(I3:I12)</f>
        <v>506400</v>
      </c>
      <c r="K13" s="6"/>
      <c r="L13" s="7" t="s">
        <v>43</v>
      </c>
      <c r="M13" s="6">
        <f>M3*0.03</f>
        <v>1.17</v>
      </c>
      <c r="N13" s="6"/>
      <c r="O13" s="6">
        <f>0.03*O3</f>
        <v>0.09</v>
      </c>
      <c r="P13" s="6">
        <f>O13+M13</f>
        <v>1.26</v>
      </c>
    </row>
    <row r="14" spans="2:16" ht="40.5" customHeight="1" x14ac:dyDescent="0.15">
      <c r="B14" s="1"/>
      <c r="C14" s="1" t="s">
        <v>93</v>
      </c>
      <c r="D14" s="1"/>
      <c r="E14" s="1" t="s">
        <v>55</v>
      </c>
      <c r="F14" s="1" t="s">
        <v>56</v>
      </c>
      <c r="G14" s="1"/>
      <c r="H14" s="1"/>
      <c r="I14" s="2">
        <f>I13*(1+0.5)</f>
        <v>759600</v>
      </c>
      <c r="K14" s="6" t="s">
        <v>48</v>
      </c>
      <c r="L14" s="9" t="s">
        <v>49</v>
      </c>
      <c r="M14" s="11">
        <f>K3*700000/(3000*10)</f>
        <v>70</v>
      </c>
      <c r="N14" s="10"/>
      <c r="O14" s="10"/>
      <c r="P14" s="10"/>
    </row>
    <row r="15" spans="2:16" ht="39.75" customHeight="1" x14ac:dyDescent="0.15"/>
    <row r="16" spans="2:16" ht="24" customHeight="1" x14ac:dyDescent="0.15">
      <c r="B16" s="18" t="s">
        <v>121</v>
      </c>
      <c r="C16" s="18"/>
      <c r="D16" s="18"/>
      <c r="E16" s="18"/>
      <c r="F16" s="18"/>
      <c r="G16" s="18"/>
      <c r="H16" s="18"/>
      <c r="I16" s="18"/>
      <c r="K16" s="6"/>
      <c r="L16" s="7" t="s">
        <v>29</v>
      </c>
      <c r="M16" s="6"/>
      <c r="N16" s="6"/>
      <c r="O16" s="6" t="s">
        <v>30</v>
      </c>
      <c r="P16" s="6"/>
    </row>
    <row r="17" spans="2:16" ht="30.75" customHeight="1" x14ac:dyDescent="0.15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16</v>
      </c>
      <c r="H17" s="1" t="s">
        <v>17</v>
      </c>
      <c r="I17" s="2" t="s">
        <v>20</v>
      </c>
      <c r="K17" s="6" t="s">
        <v>45</v>
      </c>
      <c r="L17" s="7" t="s">
        <v>38</v>
      </c>
      <c r="M17" s="6">
        <v>25</v>
      </c>
      <c r="N17" s="7"/>
      <c r="O17" s="7">
        <v>25</v>
      </c>
      <c r="P17" s="6"/>
    </row>
    <row r="18" spans="2:16" ht="36.75" customHeight="1" x14ac:dyDescent="0.15">
      <c r="B18" s="1">
        <v>1</v>
      </c>
      <c r="C18" s="1" t="s">
        <v>5</v>
      </c>
      <c r="D18" s="1" t="s">
        <v>6</v>
      </c>
      <c r="E18" s="1" t="s">
        <v>111</v>
      </c>
      <c r="F18" s="1" t="s">
        <v>114</v>
      </c>
      <c r="G18" s="1">
        <v>2</v>
      </c>
      <c r="H18" s="13">
        <f t="shared" ref="H18:H26" si="1">H3</f>
        <v>400000</v>
      </c>
      <c r="I18" s="5">
        <f>G18*H18</f>
        <v>800000</v>
      </c>
      <c r="K18" s="8">
        <v>6</v>
      </c>
      <c r="L18" s="7" t="s">
        <v>27</v>
      </c>
      <c r="M18" s="6">
        <f>(K18*700000/70)*1.3/1000</f>
        <v>78</v>
      </c>
      <c r="N18" s="6"/>
      <c r="O18" s="6">
        <f>(K18*700000/70)*0.1/1000</f>
        <v>6</v>
      </c>
      <c r="P18" s="6"/>
    </row>
    <row r="19" spans="2:16" ht="20.100000000000001" customHeight="1" x14ac:dyDescent="0.15">
      <c r="B19" s="1">
        <v>2</v>
      </c>
      <c r="C19" s="1" t="s">
        <v>9</v>
      </c>
      <c r="D19" s="1"/>
      <c r="E19" s="12">
        <f>P28</f>
        <v>2.52</v>
      </c>
      <c r="F19" s="1" t="s">
        <v>152</v>
      </c>
      <c r="G19" s="1">
        <v>1</v>
      </c>
      <c r="H19" s="13">
        <v>2500</v>
      </c>
      <c r="I19" s="2">
        <f t="shared" ref="I19:I27" si="2">G19*H19</f>
        <v>2500</v>
      </c>
      <c r="K19" s="6"/>
      <c r="L19" s="7" t="s">
        <v>28</v>
      </c>
      <c r="M19" s="6">
        <f>M18*33.62</f>
        <v>2622.3599999999997</v>
      </c>
      <c r="N19" s="6"/>
      <c r="O19" s="6">
        <f>O18*33.62</f>
        <v>201.71999999999997</v>
      </c>
      <c r="P19" s="6"/>
    </row>
    <row r="20" spans="2:16" ht="25.5" customHeight="1" x14ac:dyDescent="0.15">
      <c r="B20" s="1">
        <v>3</v>
      </c>
      <c r="C20" s="1" t="s">
        <v>10</v>
      </c>
      <c r="D20" s="1"/>
      <c r="E20" s="1">
        <f>P27</f>
        <v>4.2</v>
      </c>
      <c r="F20" s="1" t="s">
        <v>130</v>
      </c>
      <c r="G20" s="1">
        <v>1</v>
      </c>
      <c r="H20" s="13">
        <v>13000</v>
      </c>
      <c r="I20" s="2">
        <f t="shared" si="2"/>
        <v>13000</v>
      </c>
      <c r="K20" s="6"/>
      <c r="L20" s="7" t="s">
        <v>31</v>
      </c>
      <c r="M20" s="6">
        <f>M18*0.05</f>
        <v>3.9000000000000004</v>
      </c>
      <c r="N20" s="6"/>
      <c r="O20" s="6">
        <f>O18*0.05</f>
        <v>0.30000000000000004</v>
      </c>
      <c r="P20" s="6"/>
    </row>
    <row r="21" spans="2:16" ht="39" customHeight="1" x14ac:dyDescent="0.15">
      <c r="B21" s="1">
        <v>4</v>
      </c>
      <c r="C21" s="1" t="s">
        <v>23</v>
      </c>
      <c r="D21" s="1" t="s">
        <v>12</v>
      </c>
      <c r="E21" s="1">
        <f>O20</f>
        <v>0.30000000000000004</v>
      </c>
      <c r="F21" s="1" t="s">
        <v>86</v>
      </c>
      <c r="G21" s="1">
        <v>2</v>
      </c>
      <c r="H21" s="13">
        <f t="shared" si="1"/>
        <v>1600</v>
      </c>
      <c r="I21" s="2">
        <f t="shared" si="2"/>
        <v>3200</v>
      </c>
      <c r="K21" s="6"/>
      <c r="L21" s="7" t="s">
        <v>32</v>
      </c>
      <c r="M21" s="6">
        <f>M20*3/60</f>
        <v>0.19500000000000001</v>
      </c>
      <c r="N21" s="6"/>
      <c r="O21" s="6">
        <f>O20*3/60</f>
        <v>1.5000000000000003E-2</v>
      </c>
      <c r="P21" s="6"/>
    </row>
    <row r="22" spans="2:16" ht="26.25" customHeight="1" x14ac:dyDescent="0.15">
      <c r="B22" s="1">
        <v>5</v>
      </c>
      <c r="C22" s="1" t="s">
        <v>24</v>
      </c>
      <c r="D22" s="1"/>
      <c r="E22" s="1" t="s">
        <v>52</v>
      </c>
      <c r="F22" s="1" t="s">
        <v>53</v>
      </c>
      <c r="G22" s="1">
        <v>1</v>
      </c>
      <c r="H22" s="13">
        <f t="shared" si="1"/>
        <v>3500</v>
      </c>
      <c r="I22" s="2">
        <f t="shared" si="2"/>
        <v>3500</v>
      </c>
      <c r="K22" s="6"/>
      <c r="L22" s="7" t="s">
        <v>33</v>
      </c>
      <c r="M22" s="6">
        <f>1.05*M21/(1-0.7)</f>
        <v>0.6825</v>
      </c>
      <c r="N22" s="6"/>
      <c r="O22" s="6">
        <f>O21*1.05/(1-0.7)</f>
        <v>5.2500000000000005E-2</v>
      </c>
      <c r="P22" s="6"/>
    </row>
    <row r="23" spans="2:16" ht="39" customHeight="1" x14ac:dyDescent="0.15">
      <c r="B23" s="1">
        <v>6</v>
      </c>
      <c r="C23" s="1" t="s">
        <v>13</v>
      </c>
      <c r="D23" s="1" t="s">
        <v>12</v>
      </c>
      <c r="E23" s="12">
        <f>O25</f>
        <v>158.928</v>
      </c>
      <c r="F23" s="1" t="s">
        <v>89</v>
      </c>
      <c r="G23" s="1">
        <v>3</v>
      </c>
      <c r="H23" s="13">
        <f t="shared" si="1"/>
        <v>2600</v>
      </c>
      <c r="I23" s="2">
        <f t="shared" si="2"/>
        <v>7800</v>
      </c>
      <c r="K23" s="6"/>
      <c r="L23" s="7" t="s">
        <v>34</v>
      </c>
      <c r="M23" s="6">
        <v>680</v>
      </c>
      <c r="N23" s="6"/>
      <c r="O23" s="6">
        <v>50</v>
      </c>
      <c r="P23" s="6"/>
    </row>
    <row r="24" spans="2:16" ht="21.75" customHeight="1" x14ac:dyDescent="0.15">
      <c r="B24" s="1">
        <v>7</v>
      </c>
      <c r="C24" s="1" t="s">
        <v>14</v>
      </c>
      <c r="D24" s="1" t="s">
        <v>15</v>
      </c>
      <c r="E24" s="12">
        <f>M29</f>
        <v>140</v>
      </c>
      <c r="F24" s="1" t="s">
        <v>128</v>
      </c>
      <c r="G24" s="1">
        <v>2</v>
      </c>
      <c r="H24" s="13">
        <f t="shared" si="1"/>
        <v>35200</v>
      </c>
      <c r="I24" s="2">
        <f t="shared" si="2"/>
        <v>70400</v>
      </c>
      <c r="K24" s="6"/>
      <c r="L24" s="6"/>
      <c r="M24" s="6" t="s">
        <v>125</v>
      </c>
      <c r="N24" s="6"/>
      <c r="O24" s="6" t="s">
        <v>36</v>
      </c>
      <c r="P24" s="6"/>
    </row>
    <row r="25" spans="2:16" ht="39" customHeight="1" x14ac:dyDescent="0.15">
      <c r="B25" s="1">
        <v>8</v>
      </c>
      <c r="C25" s="1" t="s">
        <v>19</v>
      </c>
      <c r="D25" s="1" t="s">
        <v>12</v>
      </c>
      <c r="E25" s="1">
        <f>M25</f>
        <v>158.928</v>
      </c>
      <c r="F25" s="1" t="s">
        <v>90</v>
      </c>
      <c r="G25" s="1">
        <v>3</v>
      </c>
      <c r="H25" s="13">
        <f t="shared" si="1"/>
        <v>3300</v>
      </c>
      <c r="I25" s="2">
        <f t="shared" si="2"/>
        <v>9900</v>
      </c>
      <c r="K25" s="6"/>
      <c r="L25" s="7" t="s">
        <v>37</v>
      </c>
      <c r="M25" s="6">
        <f>K18*700*1.1*0.86/(M17*1)</f>
        <v>158.928</v>
      </c>
      <c r="N25" s="6"/>
      <c r="O25" s="6">
        <f>1.1*K18*700*0.86/(O17*1)</f>
        <v>158.928</v>
      </c>
      <c r="P25" s="6" t="s">
        <v>39</v>
      </c>
    </row>
    <row r="26" spans="2:16" ht="39" customHeight="1" x14ac:dyDescent="0.15">
      <c r="B26" s="1">
        <v>4</v>
      </c>
      <c r="C26" s="1" t="s">
        <v>25</v>
      </c>
      <c r="D26" s="1" t="s">
        <v>12</v>
      </c>
      <c r="E26" s="1">
        <f>M20</f>
        <v>3.9000000000000004</v>
      </c>
      <c r="F26" s="1" t="s">
        <v>129</v>
      </c>
      <c r="G26" s="1">
        <v>2</v>
      </c>
      <c r="H26" s="13">
        <f t="shared" si="1"/>
        <v>2200</v>
      </c>
      <c r="I26" s="2">
        <f t="shared" si="2"/>
        <v>4400</v>
      </c>
      <c r="K26" s="6"/>
      <c r="L26" s="7" t="s">
        <v>40</v>
      </c>
      <c r="M26" s="7" t="s">
        <v>41</v>
      </c>
      <c r="N26" s="6"/>
      <c r="O26" s="7" t="s">
        <v>42</v>
      </c>
      <c r="P26" s="6"/>
    </row>
    <row r="27" spans="2:16" ht="39" customHeight="1" x14ac:dyDescent="0.15">
      <c r="B27" s="1">
        <v>5</v>
      </c>
      <c r="C27" s="1" t="s">
        <v>26</v>
      </c>
      <c r="D27" s="1"/>
      <c r="E27" s="1" t="s">
        <v>87</v>
      </c>
      <c r="F27" s="1" t="s">
        <v>126</v>
      </c>
      <c r="G27" s="1">
        <v>1</v>
      </c>
      <c r="H27" s="13">
        <v>5200</v>
      </c>
      <c r="I27" s="2">
        <f t="shared" si="2"/>
        <v>5200</v>
      </c>
      <c r="K27" s="6"/>
      <c r="L27" s="7" t="s">
        <v>44</v>
      </c>
      <c r="M27" s="6">
        <f>M20</f>
        <v>3.9000000000000004</v>
      </c>
      <c r="N27" s="6"/>
      <c r="O27" s="6">
        <f>O20</f>
        <v>0.30000000000000004</v>
      </c>
      <c r="P27" s="6">
        <f>M27+O27</f>
        <v>4.2</v>
      </c>
    </row>
    <row r="28" spans="2:16" ht="39" customHeight="1" x14ac:dyDescent="0.15">
      <c r="B28" s="1"/>
      <c r="C28" s="1"/>
      <c r="D28" s="1"/>
      <c r="E28" s="1"/>
      <c r="F28" s="1" t="s">
        <v>57</v>
      </c>
      <c r="G28" s="1"/>
      <c r="H28" s="2"/>
      <c r="I28" s="2">
        <f>SUM(I18:I27)</f>
        <v>919900</v>
      </c>
      <c r="K28" s="6"/>
      <c r="L28" s="7" t="s">
        <v>43</v>
      </c>
      <c r="M28" s="6">
        <f>M18*0.03</f>
        <v>2.34</v>
      </c>
      <c r="N28" s="6"/>
      <c r="O28" s="6">
        <f>0.03*O18</f>
        <v>0.18</v>
      </c>
      <c r="P28" s="6">
        <f>O28+M28</f>
        <v>2.52</v>
      </c>
    </row>
    <row r="29" spans="2:16" ht="40.5" customHeight="1" x14ac:dyDescent="0.15">
      <c r="B29" s="1"/>
      <c r="C29" s="1" t="s">
        <v>92</v>
      </c>
      <c r="D29" s="1"/>
      <c r="E29" s="1" t="s">
        <v>55</v>
      </c>
      <c r="F29" s="1" t="s">
        <v>56</v>
      </c>
      <c r="G29" s="1"/>
      <c r="H29" s="1"/>
      <c r="I29" s="14">
        <f>I28*(1+0.5)</f>
        <v>1379850</v>
      </c>
      <c r="K29" s="6" t="s">
        <v>48</v>
      </c>
      <c r="L29" s="9" t="s">
        <v>49</v>
      </c>
      <c r="M29" s="11">
        <f>K18*700000/(3000*10)</f>
        <v>140</v>
      </c>
      <c r="N29" s="10"/>
      <c r="O29" s="10"/>
      <c r="P29" s="10"/>
    </row>
    <row r="30" spans="2:16" ht="37.5" customHeight="1" x14ac:dyDescent="0.15"/>
    <row r="31" spans="2:16" ht="24" customHeight="1" x14ac:dyDescent="0.15">
      <c r="B31" s="18" t="s">
        <v>122</v>
      </c>
      <c r="C31" s="18"/>
      <c r="D31" s="18"/>
      <c r="E31" s="18"/>
      <c r="F31" s="18"/>
      <c r="G31" s="18"/>
      <c r="H31" s="18"/>
      <c r="I31" s="18"/>
      <c r="K31" s="6"/>
      <c r="L31" s="7" t="s">
        <v>29</v>
      </c>
      <c r="M31" s="6"/>
      <c r="N31" s="6"/>
      <c r="O31" s="6" t="s">
        <v>30</v>
      </c>
      <c r="P31" s="6"/>
    </row>
    <row r="32" spans="2:16" ht="30.75" customHeight="1" x14ac:dyDescent="0.1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16</v>
      </c>
      <c r="H32" s="1" t="s">
        <v>17</v>
      </c>
      <c r="I32" s="2" t="s">
        <v>20</v>
      </c>
      <c r="K32" s="6" t="s">
        <v>45</v>
      </c>
      <c r="L32" s="7" t="s">
        <v>38</v>
      </c>
      <c r="M32" s="6">
        <v>25</v>
      </c>
      <c r="N32" s="7"/>
      <c r="O32" s="7">
        <v>25</v>
      </c>
      <c r="P32" s="6"/>
    </row>
    <row r="33" spans="2:16" ht="36.75" customHeight="1" x14ac:dyDescent="0.15">
      <c r="B33" s="1">
        <v>1</v>
      </c>
      <c r="C33" s="1" t="s">
        <v>5</v>
      </c>
      <c r="D33" s="1" t="s">
        <v>6</v>
      </c>
      <c r="E33" s="1" t="s">
        <v>111</v>
      </c>
      <c r="F33" s="1" t="s">
        <v>115</v>
      </c>
      <c r="G33" s="1">
        <v>3</v>
      </c>
      <c r="H33" s="13">
        <f t="shared" ref="H33:H41" si="3">H18</f>
        <v>400000</v>
      </c>
      <c r="I33" s="5">
        <f>G33*H33</f>
        <v>1200000</v>
      </c>
      <c r="K33" s="8">
        <v>9</v>
      </c>
      <c r="L33" s="7" t="s">
        <v>27</v>
      </c>
      <c r="M33" s="6">
        <f>(K33*700000/70)*1.3/1000</f>
        <v>117</v>
      </c>
      <c r="N33" s="6"/>
      <c r="O33" s="6">
        <f>(K33*700000/70)*0.1/1000</f>
        <v>9</v>
      </c>
      <c r="P33" s="6"/>
    </row>
    <row r="34" spans="2:16" ht="20.100000000000001" customHeight="1" x14ac:dyDescent="0.15">
      <c r="B34" s="1">
        <v>2</v>
      </c>
      <c r="C34" s="1" t="s">
        <v>9</v>
      </c>
      <c r="D34" s="1"/>
      <c r="E34" s="12">
        <f>P43</f>
        <v>3.78</v>
      </c>
      <c r="F34" s="1" t="s">
        <v>153</v>
      </c>
      <c r="G34" s="1">
        <v>1</v>
      </c>
      <c r="H34" s="13">
        <v>4000</v>
      </c>
      <c r="I34" s="2">
        <f t="shared" ref="I34:I42" si="4">G34*H34</f>
        <v>4000</v>
      </c>
      <c r="K34" s="6"/>
      <c r="L34" s="7" t="s">
        <v>28</v>
      </c>
      <c r="M34" s="6">
        <f>M33*33.62</f>
        <v>3933.5399999999995</v>
      </c>
      <c r="N34" s="6"/>
      <c r="O34" s="6">
        <f>O33*33.62</f>
        <v>302.58</v>
      </c>
      <c r="P34" s="6"/>
    </row>
    <row r="35" spans="2:16" ht="25.5" customHeight="1" x14ac:dyDescent="0.15">
      <c r="B35" s="1">
        <v>3</v>
      </c>
      <c r="C35" s="1" t="s">
        <v>10</v>
      </c>
      <c r="D35" s="1"/>
      <c r="E35" s="1">
        <f>P42</f>
        <v>6.3000000000000007</v>
      </c>
      <c r="F35" s="1" t="s">
        <v>131</v>
      </c>
      <c r="G35" s="1">
        <v>1</v>
      </c>
      <c r="H35" s="13">
        <v>19500</v>
      </c>
      <c r="I35" s="2">
        <f t="shared" si="4"/>
        <v>19500</v>
      </c>
      <c r="K35" s="6"/>
      <c r="L35" s="7" t="s">
        <v>31</v>
      </c>
      <c r="M35" s="6">
        <f>M33*0.05</f>
        <v>5.8500000000000005</v>
      </c>
      <c r="N35" s="6"/>
      <c r="O35" s="6">
        <f>O33*0.05</f>
        <v>0.45</v>
      </c>
      <c r="P35" s="6"/>
    </row>
    <row r="36" spans="2:16" ht="39" customHeight="1" x14ac:dyDescent="0.15">
      <c r="B36" s="1">
        <v>4</v>
      </c>
      <c r="C36" s="1" t="s">
        <v>23</v>
      </c>
      <c r="D36" s="1" t="s">
        <v>12</v>
      </c>
      <c r="E36" s="1">
        <f>O35</f>
        <v>0.45</v>
      </c>
      <c r="F36" s="1" t="s">
        <v>86</v>
      </c>
      <c r="G36" s="1">
        <v>2</v>
      </c>
      <c r="H36" s="13">
        <f t="shared" si="3"/>
        <v>1600</v>
      </c>
      <c r="I36" s="2">
        <f t="shared" si="4"/>
        <v>3200</v>
      </c>
      <c r="K36" s="6"/>
      <c r="L36" s="7" t="s">
        <v>32</v>
      </c>
      <c r="M36" s="6">
        <f>M35*3/60</f>
        <v>0.29250000000000004</v>
      </c>
      <c r="N36" s="6"/>
      <c r="O36" s="6">
        <f>O35*3/60</f>
        <v>2.2500000000000003E-2</v>
      </c>
      <c r="P36" s="6"/>
    </row>
    <row r="37" spans="2:16" ht="26.25" customHeight="1" x14ac:dyDescent="0.15">
      <c r="B37" s="1">
        <v>5</v>
      </c>
      <c r="C37" s="1" t="s">
        <v>24</v>
      </c>
      <c r="D37" s="1"/>
      <c r="E37" s="1" t="s">
        <v>52</v>
      </c>
      <c r="F37" s="1" t="s">
        <v>96</v>
      </c>
      <c r="G37" s="1">
        <v>1</v>
      </c>
      <c r="H37" s="13">
        <f t="shared" si="3"/>
        <v>3500</v>
      </c>
      <c r="I37" s="2">
        <f t="shared" si="4"/>
        <v>3500</v>
      </c>
      <c r="K37" s="6"/>
      <c r="L37" s="7" t="s">
        <v>33</v>
      </c>
      <c r="M37" s="6">
        <f>1.05*M36/(1-0.7)</f>
        <v>1.0237499999999999</v>
      </c>
      <c r="N37" s="6"/>
      <c r="O37" s="6">
        <f>O36*1.05/(1-0.7)</f>
        <v>7.8750000000000001E-2</v>
      </c>
      <c r="P37" s="6"/>
    </row>
    <row r="38" spans="2:16" ht="39" customHeight="1" x14ac:dyDescent="0.15">
      <c r="B38" s="1">
        <v>6</v>
      </c>
      <c r="C38" s="1" t="s">
        <v>13</v>
      </c>
      <c r="D38" s="1" t="s">
        <v>12</v>
      </c>
      <c r="E38" s="12">
        <f>O40</f>
        <v>238.392</v>
      </c>
      <c r="F38" s="1" t="s">
        <v>98</v>
      </c>
      <c r="G38" s="1">
        <v>3</v>
      </c>
      <c r="H38" s="13">
        <f t="shared" si="3"/>
        <v>2600</v>
      </c>
      <c r="I38" s="2">
        <f t="shared" si="4"/>
        <v>7800</v>
      </c>
      <c r="K38" s="6"/>
      <c r="L38" s="7" t="s">
        <v>34</v>
      </c>
      <c r="M38" s="6">
        <v>1000</v>
      </c>
      <c r="N38" s="6"/>
      <c r="O38" s="6">
        <v>50</v>
      </c>
      <c r="P38" s="6"/>
    </row>
    <row r="39" spans="2:16" ht="21.75" customHeight="1" x14ac:dyDescent="0.15">
      <c r="B39" s="1">
        <v>7</v>
      </c>
      <c r="C39" s="1" t="s">
        <v>14</v>
      </c>
      <c r="D39" s="1" t="s">
        <v>15</v>
      </c>
      <c r="E39" s="12">
        <f>M44</f>
        <v>210</v>
      </c>
      <c r="F39" s="1" t="s">
        <v>128</v>
      </c>
      <c r="G39" s="1">
        <v>3</v>
      </c>
      <c r="H39" s="13">
        <f t="shared" si="3"/>
        <v>35200</v>
      </c>
      <c r="I39" s="2">
        <f t="shared" si="4"/>
        <v>105600</v>
      </c>
      <c r="K39" s="6"/>
      <c r="L39" s="6"/>
      <c r="M39" s="6" t="s">
        <v>124</v>
      </c>
      <c r="N39" s="6"/>
      <c r="O39" s="6" t="s">
        <v>36</v>
      </c>
      <c r="P39" s="6"/>
    </row>
    <row r="40" spans="2:16" ht="39" customHeight="1" x14ac:dyDescent="0.15">
      <c r="B40" s="1">
        <v>8</v>
      </c>
      <c r="C40" s="1" t="s">
        <v>19</v>
      </c>
      <c r="D40" s="1" t="s">
        <v>12</v>
      </c>
      <c r="E40" s="1">
        <f>M40</f>
        <v>238.39200000000005</v>
      </c>
      <c r="F40" s="1" t="s">
        <v>99</v>
      </c>
      <c r="G40" s="1">
        <v>3</v>
      </c>
      <c r="H40" s="13">
        <f t="shared" si="3"/>
        <v>3300</v>
      </c>
      <c r="I40" s="2">
        <f t="shared" si="4"/>
        <v>9900</v>
      </c>
      <c r="K40" s="6"/>
      <c r="L40" s="7" t="s">
        <v>37</v>
      </c>
      <c r="M40" s="6">
        <f>K33*700*1.1*0.86/(M32*1)</f>
        <v>238.39200000000005</v>
      </c>
      <c r="N40" s="6"/>
      <c r="O40" s="6">
        <f>1.1*K33*700*0.86/(O32*1)</f>
        <v>238.392</v>
      </c>
      <c r="P40" s="6" t="s">
        <v>39</v>
      </c>
    </row>
    <row r="41" spans="2:16" ht="39" customHeight="1" x14ac:dyDescent="0.15">
      <c r="B41" s="1">
        <v>4</v>
      </c>
      <c r="C41" s="1" t="s">
        <v>25</v>
      </c>
      <c r="D41" s="1" t="s">
        <v>12</v>
      </c>
      <c r="E41" s="1">
        <f>M35</f>
        <v>5.8500000000000005</v>
      </c>
      <c r="F41" s="1" t="s">
        <v>83</v>
      </c>
      <c r="G41" s="1">
        <v>2</v>
      </c>
      <c r="H41" s="13">
        <f t="shared" si="3"/>
        <v>2200</v>
      </c>
      <c r="I41" s="2">
        <f t="shared" si="4"/>
        <v>4400</v>
      </c>
      <c r="K41" s="6"/>
      <c r="L41" s="7" t="s">
        <v>40</v>
      </c>
      <c r="M41" s="7" t="s">
        <v>41</v>
      </c>
      <c r="N41" s="6"/>
      <c r="O41" s="7" t="s">
        <v>42</v>
      </c>
      <c r="P41" s="6"/>
    </row>
    <row r="42" spans="2:16" ht="39" customHeight="1" x14ac:dyDescent="0.15">
      <c r="B42" s="1">
        <v>5</v>
      </c>
      <c r="C42" s="1" t="s">
        <v>26</v>
      </c>
      <c r="D42" s="1"/>
      <c r="E42" s="1" t="s">
        <v>132</v>
      </c>
      <c r="F42" s="1" t="s">
        <v>133</v>
      </c>
      <c r="G42" s="1">
        <v>1</v>
      </c>
      <c r="H42" s="13">
        <v>7300</v>
      </c>
      <c r="I42" s="2">
        <f t="shared" si="4"/>
        <v>7300</v>
      </c>
      <c r="K42" s="6"/>
      <c r="L42" s="7" t="s">
        <v>44</v>
      </c>
      <c r="M42" s="6">
        <f>M35</f>
        <v>5.8500000000000005</v>
      </c>
      <c r="N42" s="6"/>
      <c r="O42" s="6">
        <f>O35</f>
        <v>0.45</v>
      </c>
      <c r="P42" s="6">
        <f>M42+O42</f>
        <v>6.3000000000000007</v>
      </c>
    </row>
    <row r="43" spans="2:16" ht="39" customHeight="1" x14ac:dyDescent="0.15">
      <c r="B43" s="1"/>
      <c r="C43" s="1"/>
      <c r="D43" s="1"/>
      <c r="E43" s="1"/>
      <c r="F43" s="1" t="s">
        <v>57</v>
      </c>
      <c r="G43" s="1"/>
      <c r="H43" s="2"/>
      <c r="I43" s="2">
        <f>SUM(I33:I42)</f>
        <v>1365200</v>
      </c>
      <c r="K43" s="6"/>
      <c r="L43" s="7" t="s">
        <v>43</v>
      </c>
      <c r="M43" s="6">
        <f>M33*0.03</f>
        <v>3.51</v>
      </c>
      <c r="N43" s="6"/>
      <c r="O43" s="6">
        <f>0.03*O33</f>
        <v>0.27</v>
      </c>
      <c r="P43" s="6">
        <f>O43+M43</f>
        <v>3.78</v>
      </c>
    </row>
    <row r="44" spans="2:16" ht="40.5" customHeight="1" x14ac:dyDescent="0.15">
      <c r="B44" s="1"/>
      <c r="C44" s="1" t="s">
        <v>92</v>
      </c>
      <c r="D44" s="1"/>
      <c r="E44" s="1" t="s">
        <v>55</v>
      </c>
      <c r="F44" s="1" t="s">
        <v>56</v>
      </c>
      <c r="G44" s="1"/>
      <c r="H44" s="1"/>
      <c r="I44" s="14">
        <f>I43*(1+0.5)</f>
        <v>2047800</v>
      </c>
      <c r="K44" s="6" t="s">
        <v>48</v>
      </c>
      <c r="L44" s="9" t="s">
        <v>49</v>
      </c>
      <c r="M44" s="11">
        <f>K33*700000/(3000*10)</f>
        <v>210</v>
      </c>
      <c r="N44" s="10"/>
      <c r="O44" s="10"/>
      <c r="P44" s="10"/>
    </row>
  </sheetData>
  <mergeCells count="3">
    <mergeCell ref="B1:I1"/>
    <mergeCell ref="B16:I16"/>
    <mergeCell ref="B31:I3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workbookViewId="0">
      <selection activeCell="A2" sqref="A1:A1048576"/>
    </sheetView>
  </sheetViews>
  <sheetFormatPr defaultRowHeight="13.5" x14ac:dyDescent="0.15"/>
  <cols>
    <col min="1" max="2" width="9" style="15"/>
    <col min="3" max="3" width="19.75" style="15" customWidth="1"/>
    <col min="4" max="4" width="9" style="15"/>
    <col min="5" max="5" width="34.5" style="15" customWidth="1"/>
    <col min="6" max="6" width="27.375" style="15" customWidth="1"/>
    <col min="7" max="8" width="9" style="15"/>
    <col min="9" max="9" width="13.625" style="15" customWidth="1"/>
    <col min="10" max="11" width="9" style="15"/>
    <col min="12" max="12" width="19.875" style="15" customWidth="1"/>
    <col min="13" max="13" width="11.375" style="15" customWidth="1"/>
    <col min="14" max="14" width="9" style="15"/>
    <col min="15" max="15" width="13.25" style="15" customWidth="1"/>
    <col min="16" max="16384" width="9" style="15"/>
  </cols>
  <sheetData>
    <row r="1" spans="2:16" ht="24" customHeight="1" x14ac:dyDescent="0.15">
      <c r="B1" s="19" t="s">
        <v>112</v>
      </c>
      <c r="C1" s="19"/>
      <c r="D1" s="19"/>
      <c r="E1" s="19"/>
      <c r="F1" s="19"/>
      <c r="G1" s="19"/>
      <c r="H1" s="19"/>
      <c r="I1" s="19"/>
      <c r="K1" s="7"/>
      <c r="L1" s="7" t="s">
        <v>29</v>
      </c>
      <c r="M1" s="7"/>
      <c r="N1" s="7"/>
      <c r="O1" s="7" t="s">
        <v>30</v>
      </c>
      <c r="P1" s="7"/>
    </row>
    <row r="2" spans="2:16" ht="30.75" customHeight="1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16</v>
      </c>
      <c r="H2" s="1" t="s">
        <v>17</v>
      </c>
      <c r="I2" s="2" t="s">
        <v>20</v>
      </c>
      <c r="K2" s="7" t="s">
        <v>45</v>
      </c>
      <c r="L2" s="7" t="s">
        <v>38</v>
      </c>
      <c r="M2" s="7">
        <v>25</v>
      </c>
      <c r="N2" s="7"/>
      <c r="O2" s="7">
        <v>25</v>
      </c>
      <c r="P2" s="7"/>
    </row>
    <row r="3" spans="2:16" ht="27.75" customHeight="1" x14ac:dyDescent="0.15">
      <c r="B3" s="1">
        <v>1</v>
      </c>
      <c r="C3" s="1" t="s">
        <v>5</v>
      </c>
      <c r="D3" s="1" t="s">
        <v>6</v>
      </c>
      <c r="E3" s="1" t="s">
        <v>111</v>
      </c>
      <c r="F3" s="1" t="s">
        <v>113</v>
      </c>
      <c r="G3" s="1">
        <v>1</v>
      </c>
      <c r="H3" s="13">
        <v>400000</v>
      </c>
      <c r="I3" s="5">
        <f>G3*H3</f>
        <v>400000</v>
      </c>
      <c r="K3" s="16">
        <v>3</v>
      </c>
      <c r="L3" s="7" t="s">
        <v>27</v>
      </c>
      <c r="M3" s="7">
        <f>(K3*700000/70)*1.3/1000</f>
        <v>39</v>
      </c>
      <c r="N3" s="7"/>
      <c r="O3" s="7">
        <f>(K3*700000/70)*0.1/1000</f>
        <v>3</v>
      </c>
      <c r="P3" s="7"/>
    </row>
    <row r="4" spans="2:16" ht="20.100000000000001" customHeight="1" x14ac:dyDescent="0.15">
      <c r="B4" s="1">
        <v>2</v>
      </c>
      <c r="C4" s="1" t="s">
        <v>9</v>
      </c>
      <c r="D4" s="1"/>
      <c r="E4" s="12">
        <f>P13</f>
        <v>1.26</v>
      </c>
      <c r="F4" s="1" t="s">
        <v>156</v>
      </c>
      <c r="G4" s="1">
        <v>1</v>
      </c>
      <c r="H4" s="13">
        <v>1900</v>
      </c>
      <c r="I4" s="2">
        <f t="shared" ref="I4:I8" si="0">G4*H4</f>
        <v>1900</v>
      </c>
      <c r="K4" s="7"/>
      <c r="L4" s="7" t="s">
        <v>28</v>
      </c>
      <c r="M4" s="7">
        <f>M3*33.62</f>
        <v>1311.1799999999998</v>
      </c>
      <c r="N4" s="7"/>
      <c r="O4" s="7">
        <f>O3*33.62</f>
        <v>100.85999999999999</v>
      </c>
      <c r="P4" s="7"/>
    </row>
    <row r="5" spans="2:16" ht="25.5" customHeight="1" x14ac:dyDescent="0.15">
      <c r="B5" s="1">
        <v>3</v>
      </c>
      <c r="C5" s="1" t="s">
        <v>10</v>
      </c>
      <c r="D5" s="1"/>
      <c r="E5" s="1">
        <f>P12</f>
        <v>2.1</v>
      </c>
      <c r="F5" s="1" t="s">
        <v>116</v>
      </c>
      <c r="G5" s="1">
        <v>1</v>
      </c>
      <c r="H5" s="13">
        <v>7700</v>
      </c>
      <c r="I5" s="2">
        <f t="shared" si="0"/>
        <v>7700</v>
      </c>
      <c r="K5" s="7"/>
      <c r="L5" s="7" t="s">
        <v>31</v>
      </c>
      <c r="M5" s="7">
        <f>M3*0.05</f>
        <v>1.9500000000000002</v>
      </c>
      <c r="N5" s="7"/>
      <c r="O5" s="7">
        <f>O3*0.05</f>
        <v>0.15000000000000002</v>
      </c>
      <c r="P5" s="7"/>
    </row>
    <row r="6" spans="2:16" ht="39" customHeight="1" x14ac:dyDescent="0.15">
      <c r="B6" s="1">
        <v>8</v>
      </c>
      <c r="C6" s="1" t="s">
        <v>19</v>
      </c>
      <c r="D6" s="1" t="s">
        <v>12</v>
      </c>
      <c r="E6" s="1">
        <f>M10</f>
        <v>79.463999999999999</v>
      </c>
      <c r="F6" s="1" t="s">
        <v>120</v>
      </c>
      <c r="G6" s="1">
        <v>2</v>
      </c>
      <c r="H6" s="13">
        <v>3300</v>
      </c>
      <c r="I6" s="2">
        <f t="shared" si="0"/>
        <v>6600</v>
      </c>
      <c r="K6" s="7"/>
      <c r="L6" s="7" t="s">
        <v>32</v>
      </c>
      <c r="M6" s="7">
        <f>M5*3/60</f>
        <v>9.7500000000000003E-2</v>
      </c>
      <c r="N6" s="7"/>
      <c r="O6" s="7">
        <f>O5*3/60</f>
        <v>7.5000000000000015E-3</v>
      </c>
      <c r="P6" s="7"/>
    </row>
    <row r="7" spans="2:16" ht="46.5" customHeight="1" x14ac:dyDescent="0.15">
      <c r="B7" s="1">
        <v>4</v>
      </c>
      <c r="C7" s="1" t="s">
        <v>25</v>
      </c>
      <c r="D7" s="1" t="s">
        <v>12</v>
      </c>
      <c r="E7" s="1">
        <f>M5</f>
        <v>1.9500000000000002</v>
      </c>
      <c r="F7" s="1" t="s">
        <v>65</v>
      </c>
      <c r="G7" s="1">
        <v>2</v>
      </c>
      <c r="H7" s="13">
        <v>2200</v>
      </c>
      <c r="I7" s="2">
        <f t="shared" si="0"/>
        <v>4400</v>
      </c>
      <c r="K7" s="7"/>
      <c r="L7" s="7" t="s">
        <v>33</v>
      </c>
      <c r="M7" s="7">
        <f>1.05*M6/(1-0.7)</f>
        <v>0.34125</v>
      </c>
      <c r="N7" s="7"/>
      <c r="O7" s="7">
        <f>O6*1.05/(1-0.7)</f>
        <v>2.6250000000000002E-2</v>
      </c>
      <c r="P7" s="7"/>
    </row>
    <row r="8" spans="2:16" ht="39" customHeight="1" x14ac:dyDescent="0.15">
      <c r="B8" s="1">
        <v>5</v>
      </c>
      <c r="C8" s="1" t="s">
        <v>26</v>
      </c>
      <c r="D8" s="1"/>
      <c r="E8" s="1" t="s">
        <v>75</v>
      </c>
      <c r="F8" s="1" t="s">
        <v>118</v>
      </c>
      <c r="G8" s="1">
        <v>1</v>
      </c>
      <c r="H8" s="13">
        <v>3500</v>
      </c>
      <c r="I8" s="2">
        <f t="shared" si="0"/>
        <v>3500</v>
      </c>
      <c r="K8" s="7"/>
      <c r="L8" s="7" t="s">
        <v>34</v>
      </c>
      <c r="M8" s="7">
        <v>350</v>
      </c>
      <c r="N8" s="7"/>
      <c r="O8" s="7">
        <v>50</v>
      </c>
      <c r="P8" s="7"/>
    </row>
    <row r="9" spans="2:16" ht="21.75" customHeight="1" x14ac:dyDescent="0.15">
      <c r="B9" s="1"/>
      <c r="C9" s="1"/>
      <c r="D9" s="1"/>
      <c r="E9" s="1"/>
      <c r="F9" s="1" t="s">
        <v>57</v>
      </c>
      <c r="G9" s="1"/>
      <c r="H9" s="2"/>
      <c r="I9" s="2">
        <f>SUM(I3:I8)</f>
        <v>424100</v>
      </c>
      <c r="K9" s="7"/>
      <c r="L9" s="7"/>
      <c r="M9" s="7" t="s">
        <v>123</v>
      </c>
      <c r="N9" s="7"/>
      <c r="O9" s="7" t="s">
        <v>36</v>
      </c>
      <c r="P9" s="7"/>
    </row>
    <row r="10" spans="2:16" ht="39" customHeight="1" x14ac:dyDescent="0.15">
      <c r="B10" s="1"/>
      <c r="C10" s="1" t="s">
        <v>93</v>
      </c>
      <c r="D10" s="1"/>
      <c r="E10" s="1" t="s">
        <v>55</v>
      </c>
      <c r="F10" s="1" t="s">
        <v>56</v>
      </c>
      <c r="G10" s="1"/>
      <c r="H10" s="1"/>
      <c r="I10" s="2">
        <f>I9*(1+0.5)</f>
        <v>636150</v>
      </c>
      <c r="K10" s="7"/>
      <c r="L10" s="7" t="s">
        <v>37</v>
      </c>
      <c r="M10" s="7">
        <f>K3*700*1.1*0.86/(M2*1)</f>
        <v>79.463999999999999</v>
      </c>
      <c r="N10" s="7"/>
      <c r="O10" s="7">
        <f>1.1*K3*700*0.86/(O2*1)</f>
        <v>79.463999999999999</v>
      </c>
      <c r="P10" s="7" t="s">
        <v>39</v>
      </c>
    </row>
    <row r="11" spans="2:16" ht="39" customHeight="1" x14ac:dyDescent="0.15">
      <c r="K11" s="7"/>
      <c r="L11" s="7" t="s">
        <v>40</v>
      </c>
      <c r="M11" s="7" t="s">
        <v>41</v>
      </c>
      <c r="N11" s="7"/>
      <c r="O11" s="7" t="s">
        <v>42</v>
      </c>
      <c r="P11" s="7"/>
    </row>
    <row r="12" spans="2:16" ht="39" customHeight="1" x14ac:dyDescent="0.15">
      <c r="B12" s="19" t="s">
        <v>121</v>
      </c>
      <c r="C12" s="19"/>
      <c r="D12" s="19"/>
      <c r="E12" s="19"/>
      <c r="F12" s="19"/>
      <c r="G12" s="19"/>
      <c r="H12" s="19"/>
      <c r="I12" s="19"/>
      <c r="K12" s="7"/>
      <c r="L12" s="7" t="s">
        <v>44</v>
      </c>
      <c r="M12" s="7">
        <f>M5</f>
        <v>1.9500000000000002</v>
      </c>
      <c r="N12" s="7"/>
      <c r="O12" s="7">
        <f>O5</f>
        <v>0.15000000000000002</v>
      </c>
      <c r="P12" s="7">
        <f>M12+O12</f>
        <v>2.1</v>
      </c>
    </row>
    <row r="13" spans="2:16" ht="39" customHeight="1" x14ac:dyDescent="0.15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16</v>
      </c>
      <c r="H13" s="1" t="s">
        <v>17</v>
      </c>
      <c r="I13" s="2" t="s">
        <v>20</v>
      </c>
      <c r="K13" s="7"/>
      <c r="L13" s="7" t="s">
        <v>43</v>
      </c>
      <c r="M13" s="7">
        <f>M3*0.03</f>
        <v>1.17</v>
      </c>
      <c r="N13" s="7"/>
      <c r="O13" s="7">
        <f>0.03*O3</f>
        <v>0.09</v>
      </c>
      <c r="P13" s="7">
        <f>O13+M13</f>
        <v>1.26</v>
      </c>
    </row>
    <row r="14" spans="2:16" ht="40.5" customHeight="1" x14ac:dyDescent="0.15">
      <c r="B14" s="1">
        <v>1</v>
      </c>
      <c r="C14" s="1" t="s">
        <v>5</v>
      </c>
      <c r="D14" s="1" t="s">
        <v>6</v>
      </c>
      <c r="E14" s="1" t="s">
        <v>111</v>
      </c>
      <c r="F14" s="1" t="s">
        <v>114</v>
      </c>
      <c r="G14" s="1">
        <v>2</v>
      </c>
      <c r="H14" s="13">
        <f>H3</f>
        <v>400000</v>
      </c>
      <c r="I14" s="5">
        <f>G14*H14</f>
        <v>800000</v>
      </c>
      <c r="K14" s="7" t="s">
        <v>48</v>
      </c>
      <c r="L14" s="9" t="s">
        <v>49</v>
      </c>
      <c r="M14" s="17">
        <f>K3*700000/(3000*10)</f>
        <v>70</v>
      </c>
      <c r="N14" s="7"/>
      <c r="O14" s="7"/>
      <c r="P14" s="7"/>
    </row>
    <row r="15" spans="2:16" ht="39.75" customHeight="1" x14ac:dyDescent="0.15">
      <c r="B15" s="1">
        <v>2</v>
      </c>
      <c r="C15" s="1" t="s">
        <v>9</v>
      </c>
      <c r="D15" s="1"/>
      <c r="E15" s="12">
        <f>P28</f>
        <v>2.52</v>
      </c>
      <c r="F15" s="1" t="s">
        <v>155</v>
      </c>
      <c r="G15" s="1">
        <v>1</v>
      </c>
      <c r="H15" s="13">
        <v>2500</v>
      </c>
      <c r="I15" s="2">
        <f t="shared" ref="I15:I19" si="1">G15*H15</f>
        <v>2500</v>
      </c>
    </row>
    <row r="16" spans="2:16" ht="24" customHeight="1" x14ac:dyDescent="0.15">
      <c r="B16" s="1">
        <v>3</v>
      </c>
      <c r="C16" s="1" t="s">
        <v>10</v>
      </c>
      <c r="D16" s="1"/>
      <c r="E16" s="1">
        <f>P27</f>
        <v>4.2</v>
      </c>
      <c r="F16" s="1" t="s">
        <v>130</v>
      </c>
      <c r="G16" s="1">
        <v>1</v>
      </c>
      <c r="H16" s="13">
        <v>13000</v>
      </c>
      <c r="I16" s="2">
        <f t="shared" si="1"/>
        <v>13000</v>
      </c>
      <c r="K16" s="7"/>
      <c r="L16" s="7" t="s">
        <v>29</v>
      </c>
      <c r="M16" s="7"/>
      <c r="N16" s="7"/>
      <c r="O16" s="7" t="s">
        <v>30</v>
      </c>
      <c r="P16" s="7"/>
    </row>
    <row r="17" spans="2:16" ht="42" customHeight="1" x14ac:dyDescent="0.15">
      <c r="B17" s="1">
        <v>8</v>
      </c>
      <c r="C17" s="1" t="s">
        <v>19</v>
      </c>
      <c r="D17" s="1" t="s">
        <v>12</v>
      </c>
      <c r="E17" s="1">
        <f>M25</f>
        <v>158.928</v>
      </c>
      <c r="F17" s="1" t="s">
        <v>90</v>
      </c>
      <c r="G17" s="1">
        <v>3</v>
      </c>
      <c r="H17" s="13">
        <f>H6</f>
        <v>3300</v>
      </c>
      <c r="I17" s="2">
        <f t="shared" si="1"/>
        <v>9900</v>
      </c>
      <c r="K17" s="7" t="s">
        <v>45</v>
      </c>
      <c r="L17" s="7" t="s">
        <v>38</v>
      </c>
      <c r="M17" s="7">
        <v>25</v>
      </c>
      <c r="N17" s="7"/>
      <c r="O17" s="7">
        <v>25</v>
      </c>
      <c r="P17" s="7"/>
    </row>
    <row r="18" spans="2:16" ht="36.75" customHeight="1" x14ac:dyDescent="0.15">
      <c r="B18" s="1">
        <v>4</v>
      </c>
      <c r="C18" s="1" t="s">
        <v>25</v>
      </c>
      <c r="D18" s="1" t="s">
        <v>12</v>
      </c>
      <c r="E18" s="1">
        <f>M20</f>
        <v>3.9000000000000004</v>
      </c>
      <c r="F18" s="1" t="s">
        <v>129</v>
      </c>
      <c r="G18" s="1">
        <v>2</v>
      </c>
      <c r="H18" s="13">
        <f>H7</f>
        <v>2200</v>
      </c>
      <c r="I18" s="2">
        <f t="shared" si="1"/>
        <v>4400</v>
      </c>
      <c r="K18" s="16">
        <v>6</v>
      </c>
      <c r="L18" s="7" t="s">
        <v>27</v>
      </c>
      <c r="M18" s="7">
        <f>(K18*700000/70)*1.3/1000</f>
        <v>78</v>
      </c>
      <c r="N18" s="7"/>
      <c r="O18" s="7">
        <f>(K18*700000/70)*0.1/1000</f>
        <v>6</v>
      </c>
      <c r="P18" s="7"/>
    </row>
    <row r="19" spans="2:16" ht="20.100000000000001" customHeight="1" x14ac:dyDescent="0.15">
      <c r="B19" s="1">
        <v>5</v>
      </c>
      <c r="C19" s="1" t="s">
        <v>26</v>
      </c>
      <c r="D19" s="1"/>
      <c r="E19" s="1" t="s">
        <v>87</v>
      </c>
      <c r="F19" s="1" t="s">
        <v>126</v>
      </c>
      <c r="G19" s="1">
        <v>1</v>
      </c>
      <c r="H19" s="13">
        <v>5200</v>
      </c>
      <c r="I19" s="2">
        <f t="shared" si="1"/>
        <v>5200</v>
      </c>
      <c r="K19" s="7"/>
      <c r="L19" s="7" t="s">
        <v>28</v>
      </c>
      <c r="M19" s="7">
        <f>M18*33.62</f>
        <v>2622.3599999999997</v>
      </c>
      <c r="N19" s="7"/>
      <c r="O19" s="7">
        <f>O18*33.62</f>
        <v>201.71999999999997</v>
      </c>
      <c r="P19" s="7"/>
    </row>
    <row r="20" spans="2:16" ht="25.5" customHeight="1" x14ac:dyDescent="0.15">
      <c r="B20" s="1"/>
      <c r="C20" s="1"/>
      <c r="D20" s="1"/>
      <c r="E20" s="1"/>
      <c r="F20" s="1" t="s">
        <v>57</v>
      </c>
      <c r="G20" s="1"/>
      <c r="H20" s="2"/>
      <c r="I20" s="2">
        <f>SUM(I14:I19)</f>
        <v>835000</v>
      </c>
      <c r="K20" s="7"/>
      <c r="L20" s="7" t="s">
        <v>31</v>
      </c>
      <c r="M20" s="7">
        <f>M18*0.05</f>
        <v>3.9000000000000004</v>
      </c>
      <c r="N20" s="7"/>
      <c r="O20" s="7">
        <f>O18*0.05</f>
        <v>0.30000000000000004</v>
      </c>
      <c r="P20" s="7"/>
    </row>
    <row r="21" spans="2:16" ht="39" customHeight="1" x14ac:dyDescent="0.15">
      <c r="B21" s="1"/>
      <c r="C21" s="1" t="s">
        <v>92</v>
      </c>
      <c r="D21" s="1"/>
      <c r="E21" s="1" t="s">
        <v>55</v>
      </c>
      <c r="F21" s="1" t="s">
        <v>56</v>
      </c>
      <c r="G21" s="1"/>
      <c r="H21" s="1"/>
      <c r="I21" s="14">
        <f>I20*(1+0.5)</f>
        <v>1252500</v>
      </c>
      <c r="K21" s="7"/>
      <c r="L21" s="7" t="s">
        <v>32</v>
      </c>
      <c r="M21" s="7">
        <f>M20*3/60</f>
        <v>0.19500000000000001</v>
      </c>
      <c r="N21" s="7"/>
      <c r="O21" s="7">
        <f>O20*3/60</f>
        <v>1.5000000000000003E-2</v>
      </c>
      <c r="P21" s="7"/>
    </row>
    <row r="22" spans="2:16" ht="26.25" customHeight="1" x14ac:dyDescent="0.15">
      <c r="K22" s="7"/>
      <c r="L22" s="7" t="s">
        <v>33</v>
      </c>
      <c r="M22" s="7">
        <f>1.05*M21/(1-0.7)</f>
        <v>0.6825</v>
      </c>
      <c r="N22" s="7"/>
      <c r="O22" s="7">
        <f>O21*1.05/(1-0.7)</f>
        <v>5.2500000000000005E-2</v>
      </c>
      <c r="P22" s="7"/>
    </row>
    <row r="23" spans="2:16" ht="39" customHeight="1" x14ac:dyDescent="0.15">
      <c r="B23" s="19" t="s">
        <v>122</v>
      </c>
      <c r="C23" s="19"/>
      <c r="D23" s="19"/>
      <c r="E23" s="19"/>
      <c r="F23" s="19"/>
      <c r="G23" s="19"/>
      <c r="H23" s="19"/>
      <c r="I23" s="19"/>
      <c r="K23" s="7"/>
      <c r="L23" s="7" t="s">
        <v>34</v>
      </c>
      <c r="M23" s="7">
        <v>680</v>
      </c>
      <c r="N23" s="7"/>
      <c r="O23" s="7">
        <v>50</v>
      </c>
      <c r="P23" s="7"/>
    </row>
    <row r="24" spans="2:16" ht="21.75" customHeight="1" x14ac:dyDescent="0.15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16</v>
      </c>
      <c r="H24" s="1" t="s">
        <v>17</v>
      </c>
      <c r="I24" s="2" t="s">
        <v>20</v>
      </c>
      <c r="K24" s="7"/>
      <c r="L24" s="7"/>
      <c r="M24" s="7" t="s">
        <v>125</v>
      </c>
      <c r="N24" s="7"/>
      <c r="O24" s="7" t="s">
        <v>36</v>
      </c>
      <c r="P24" s="7"/>
    </row>
    <row r="25" spans="2:16" ht="39" customHeight="1" x14ac:dyDescent="0.15">
      <c r="B25" s="1">
        <v>1</v>
      </c>
      <c r="C25" s="1" t="s">
        <v>5</v>
      </c>
      <c r="D25" s="1" t="s">
        <v>6</v>
      </c>
      <c r="E25" s="1" t="s">
        <v>111</v>
      </c>
      <c r="F25" s="1" t="s">
        <v>115</v>
      </c>
      <c r="G25" s="1">
        <v>3</v>
      </c>
      <c r="H25" s="13">
        <f>H14</f>
        <v>400000</v>
      </c>
      <c r="I25" s="5">
        <f>G25*H25</f>
        <v>1200000</v>
      </c>
      <c r="K25" s="7"/>
      <c r="L25" s="7" t="s">
        <v>37</v>
      </c>
      <c r="M25" s="7">
        <f>K18*700*1.1*0.86/(M17*1)</f>
        <v>158.928</v>
      </c>
      <c r="N25" s="7"/>
      <c r="O25" s="7">
        <f>1.1*K18*700*0.86/(O17*1)</f>
        <v>158.928</v>
      </c>
      <c r="P25" s="7" t="s">
        <v>39</v>
      </c>
    </row>
    <row r="26" spans="2:16" ht="39" customHeight="1" x14ac:dyDescent="0.15">
      <c r="B26" s="1">
        <v>2</v>
      </c>
      <c r="C26" s="1" t="s">
        <v>9</v>
      </c>
      <c r="D26" s="1"/>
      <c r="E26" s="12">
        <f>P43</f>
        <v>3.78</v>
      </c>
      <c r="F26" s="1" t="s">
        <v>154</v>
      </c>
      <c r="G26" s="1">
        <v>1</v>
      </c>
      <c r="H26" s="13">
        <v>4000</v>
      </c>
      <c r="I26" s="2">
        <f t="shared" ref="I26:I30" si="2">G26*H26</f>
        <v>4000</v>
      </c>
      <c r="K26" s="7"/>
      <c r="L26" s="7" t="s">
        <v>40</v>
      </c>
      <c r="M26" s="7" t="s">
        <v>41</v>
      </c>
      <c r="N26" s="7"/>
      <c r="O26" s="7" t="s">
        <v>42</v>
      </c>
      <c r="P26" s="7"/>
    </row>
    <row r="27" spans="2:16" ht="39" customHeight="1" x14ac:dyDescent="0.15">
      <c r="B27" s="1">
        <v>3</v>
      </c>
      <c r="C27" s="1" t="s">
        <v>10</v>
      </c>
      <c r="D27" s="1"/>
      <c r="E27" s="1">
        <f>P42</f>
        <v>6.3000000000000007</v>
      </c>
      <c r="F27" s="1" t="s">
        <v>131</v>
      </c>
      <c r="G27" s="1">
        <v>1</v>
      </c>
      <c r="H27" s="13">
        <v>19500</v>
      </c>
      <c r="I27" s="2">
        <f t="shared" si="2"/>
        <v>19500</v>
      </c>
      <c r="K27" s="7"/>
      <c r="L27" s="7" t="s">
        <v>44</v>
      </c>
      <c r="M27" s="7">
        <f>M20</f>
        <v>3.9000000000000004</v>
      </c>
      <c r="N27" s="7"/>
      <c r="O27" s="7">
        <f>O20</f>
        <v>0.30000000000000004</v>
      </c>
      <c r="P27" s="7">
        <f>M27+O27</f>
        <v>4.2</v>
      </c>
    </row>
    <row r="28" spans="2:16" ht="39" customHeight="1" x14ac:dyDescent="0.15">
      <c r="B28" s="1">
        <v>8</v>
      </c>
      <c r="C28" s="1" t="s">
        <v>19</v>
      </c>
      <c r="D28" s="1" t="s">
        <v>12</v>
      </c>
      <c r="E28" s="1">
        <f>M40</f>
        <v>238.39200000000005</v>
      </c>
      <c r="F28" s="1" t="s">
        <v>99</v>
      </c>
      <c r="G28" s="1">
        <v>3</v>
      </c>
      <c r="H28" s="13">
        <f>H17</f>
        <v>3300</v>
      </c>
      <c r="I28" s="2">
        <f t="shared" si="2"/>
        <v>9900</v>
      </c>
      <c r="K28" s="7"/>
      <c r="L28" s="7" t="s">
        <v>43</v>
      </c>
      <c r="M28" s="7">
        <f>M18*0.03</f>
        <v>2.34</v>
      </c>
      <c r="N28" s="7"/>
      <c r="O28" s="7">
        <f>0.03*O18</f>
        <v>0.18</v>
      </c>
      <c r="P28" s="7">
        <f>O28+M28</f>
        <v>2.52</v>
      </c>
    </row>
    <row r="29" spans="2:16" ht="40.5" customHeight="1" x14ac:dyDescent="0.15">
      <c r="B29" s="1">
        <v>4</v>
      </c>
      <c r="C29" s="1" t="s">
        <v>25</v>
      </c>
      <c r="D29" s="1" t="s">
        <v>12</v>
      </c>
      <c r="E29" s="1">
        <f>M35</f>
        <v>5.8500000000000005</v>
      </c>
      <c r="F29" s="1" t="s">
        <v>83</v>
      </c>
      <c r="G29" s="1">
        <v>2</v>
      </c>
      <c r="H29" s="13">
        <f>H18</f>
        <v>2200</v>
      </c>
      <c r="I29" s="2">
        <f t="shared" si="2"/>
        <v>4400</v>
      </c>
      <c r="K29" s="7" t="s">
        <v>48</v>
      </c>
      <c r="L29" s="9" t="s">
        <v>49</v>
      </c>
      <c r="M29" s="17">
        <f>K18*700000/(3000*10)</f>
        <v>140</v>
      </c>
      <c r="N29" s="7"/>
      <c r="O29" s="7"/>
      <c r="P29" s="7"/>
    </row>
    <row r="30" spans="2:16" ht="37.5" customHeight="1" x14ac:dyDescent="0.15">
      <c r="B30" s="1">
        <v>5</v>
      </c>
      <c r="C30" s="1" t="s">
        <v>26</v>
      </c>
      <c r="D30" s="1"/>
      <c r="E30" s="1" t="s">
        <v>132</v>
      </c>
      <c r="F30" s="1" t="s">
        <v>133</v>
      </c>
      <c r="G30" s="1">
        <v>1</v>
      </c>
      <c r="H30" s="13">
        <v>7300</v>
      </c>
      <c r="I30" s="2">
        <f t="shared" si="2"/>
        <v>7300</v>
      </c>
    </row>
    <row r="31" spans="2:16" ht="24" customHeight="1" x14ac:dyDescent="0.15">
      <c r="B31" s="1"/>
      <c r="C31" s="1"/>
      <c r="D31" s="1"/>
      <c r="E31" s="1"/>
      <c r="F31" s="1" t="s">
        <v>57</v>
      </c>
      <c r="G31" s="1"/>
      <c r="H31" s="2"/>
      <c r="I31" s="2">
        <f>SUM(I25:I30)</f>
        <v>1245100</v>
      </c>
      <c r="K31" s="7"/>
      <c r="L31" s="7" t="s">
        <v>29</v>
      </c>
      <c r="M31" s="7"/>
      <c r="N31" s="7"/>
      <c r="O31" s="7" t="s">
        <v>30</v>
      </c>
      <c r="P31" s="7"/>
    </row>
    <row r="32" spans="2:16" ht="30.75" customHeight="1" x14ac:dyDescent="0.15">
      <c r="B32" s="1"/>
      <c r="C32" s="1" t="s">
        <v>92</v>
      </c>
      <c r="D32" s="1"/>
      <c r="E32" s="1" t="s">
        <v>55</v>
      </c>
      <c r="F32" s="1" t="s">
        <v>56</v>
      </c>
      <c r="G32" s="1"/>
      <c r="H32" s="1"/>
      <c r="I32" s="14">
        <f>I31*(1+0.5)</f>
        <v>1867650</v>
      </c>
      <c r="K32" s="7" t="s">
        <v>45</v>
      </c>
      <c r="L32" s="7" t="s">
        <v>38</v>
      </c>
      <c r="M32" s="7">
        <v>25</v>
      </c>
      <c r="N32" s="7"/>
      <c r="O32" s="7">
        <v>25</v>
      </c>
      <c r="P32" s="7"/>
    </row>
    <row r="33" spans="11:16" ht="36.75" customHeight="1" x14ac:dyDescent="0.15">
      <c r="K33" s="16">
        <v>9</v>
      </c>
      <c r="L33" s="7" t="s">
        <v>27</v>
      </c>
      <c r="M33" s="7">
        <f>(K33*700000/70)*1.3/1000</f>
        <v>117</v>
      </c>
      <c r="N33" s="7"/>
      <c r="O33" s="7">
        <f>(K33*700000/70)*0.1/1000</f>
        <v>9</v>
      </c>
      <c r="P33" s="7"/>
    </row>
    <row r="34" spans="11:16" ht="20.100000000000001" customHeight="1" x14ac:dyDescent="0.15">
      <c r="K34" s="7"/>
      <c r="L34" s="7" t="s">
        <v>28</v>
      </c>
      <c r="M34" s="7">
        <f>M33*33.62</f>
        <v>3933.5399999999995</v>
      </c>
      <c r="N34" s="7"/>
      <c r="O34" s="7">
        <f>O33*33.62</f>
        <v>302.58</v>
      </c>
      <c r="P34" s="7"/>
    </row>
    <row r="35" spans="11:16" ht="25.5" customHeight="1" x14ac:dyDescent="0.15">
      <c r="K35" s="7"/>
      <c r="L35" s="7" t="s">
        <v>31</v>
      </c>
      <c r="M35" s="7">
        <f>M33*0.05</f>
        <v>5.8500000000000005</v>
      </c>
      <c r="N35" s="7"/>
      <c r="O35" s="7">
        <f>O33*0.05</f>
        <v>0.45</v>
      </c>
      <c r="P35" s="7"/>
    </row>
    <row r="36" spans="11:16" ht="39" customHeight="1" x14ac:dyDescent="0.15">
      <c r="K36" s="7"/>
      <c r="L36" s="7" t="s">
        <v>32</v>
      </c>
      <c r="M36" s="7">
        <f>M35*3/60</f>
        <v>0.29250000000000004</v>
      </c>
      <c r="N36" s="7"/>
      <c r="O36" s="7">
        <f>O35*3/60</f>
        <v>2.2500000000000003E-2</v>
      </c>
      <c r="P36" s="7"/>
    </row>
    <row r="37" spans="11:16" ht="26.25" customHeight="1" x14ac:dyDescent="0.15">
      <c r="K37" s="7"/>
      <c r="L37" s="7" t="s">
        <v>33</v>
      </c>
      <c r="M37" s="7">
        <f>1.05*M36/(1-0.7)</f>
        <v>1.0237499999999999</v>
      </c>
      <c r="N37" s="7"/>
      <c r="O37" s="7">
        <f>O36*1.05/(1-0.7)</f>
        <v>7.8750000000000001E-2</v>
      </c>
      <c r="P37" s="7"/>
    </row>
    <row r="38" spans="11:16" ht="39" customHeight="1" x14ac:dyDescent="0.15">
      <c r="K38" s="7"/>
      <c r="L38" s="7" t="s">
        <v>34</v>
      </c>
      <c r="M38" s="7">
        <v>1000</v>
      </c>
      <c r="N38" s="7"/>
      <c r="O38" s="7">
        <v>50</v>
      </c>
      <c r="P38" s="7"/>
    </row>
    <row r="39" spans="11:16" ht="21.75" customHeight="1" x14ac:dyDescent="0.15">
      <c r="K39" s="7"/>
      <c r="L39" s="7"/>
      <c r="M39" s="7" t="s">
        <v>124</v>
      </c>
      <c r="N39" s="7"/>
      <c r="O39" s="7" t="s">
        <v>36</v>
      </c>
      <c r="P39" s="7"/>
    </row>
    <row r="40" spans="11:16" ht="39" customHeight="1" x14ac:dyDescent="0.15">
      <c r="K40" s="7"/>
      <c r="L40" s="7" t="s">
        <v>37</v>
      </c>
      <c r="M40" s="7">
        <f>K33*700*1.1*0.86/(M32*1)</f>
        <v>238.39200000000005</v>
      </c>
      <c r="N40" s="7"/>
      <c r="O40" s="7">
        <f>1.1*K33*700*0.86/(O32*1)</f>
        <v>238.392</v>
      </c>
      <c r="P40" s="7" t="s">
        <v>39</v>
      </c>
    </row>
    <row r="41" spans="11:16" ht="39" customHeight="1" x14ac:dyDescent="0.15">
      <c r="K41" s="7"/>
      <c r="L41" s="7" t="s">
        <v>40</v>
      </c>
      <c r="M41" s="7" t="s">
        <v>41</v>
      </c>
      <c r="N41" s="7"/>
      <c r="O41" s="7" t="s">
        <v>42</v>
      </c>
      <c r="P41" s="7"/>
    </row>
    <row r="42" spans="11:16" ht="39" customHeight="1" x14ac:dyDescent="0.15">
      <c r="K42" s="7"/>
      <c r="L42" s="7" t="s">
        <v>44</v>
      </c>
      <c r="M42" s="7">
        <f>M35</f>
        <v>5.8500000000000005</v>
      </c>
      <c r="N42" s="7"/>
      <c r="O42" s="7">
        <f>O35</f>
        <v>0.45</v>
      </c>
      <c r="P42" s="7">
        <f>M42+O42</f>
        <v>6.3000000000000007</v>
      </c>
    </row>
    <row r="43" spans="11:16" ht="39" customHeight="1" x14ac:dyDescent="0.15">
      <c r="K43" s="7"/>
      <c r="L43" s="7" t="s">
        <v>43</v>
      </c>
      <c r="M43" s="7">
        <f>M33*0.03</f>
        <v>3.51</v>
      </c>
      <c r="N43" s="7"/>
      <c r="O43" s="7">
        <f>0.03*O33</f>
        <v>0.27</v>
      </c>
      <c r="P43" s="7">
        <f>O43+M43</f>
        <v>3.78</v>
      </c>
    </row>
    <row r="44" spans="11:16" ht="40.5" customHeight="1" x14ac:dyDescent="0.15">
      <c r="K44" s="7" t="s">
        <v>48</v>
      </c>
      <c r="L44" s="9" t="s">
        <v>49</v>
      </c>
      <c r="M44" s="17">
        <f>K33*700000/(3000*10)</f>
        <v>210</v>
      </c>
      <c r="N44" s="7"/>
      <c r="O44" s="7"/>
      <c r="P44" s="7"/>
    </row>
  </sheetData>
  <mergeCells count="3">
    <mergeCell ref="B1:I1"/>
    <mergeCell ref="B12:I12"/>
    <mergeCell ref="B23:I23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Normal="100" workbookViewId="0">
      <selection activeCell="A2" sqref="A1:A1048576"/>
    </sheetView>
  </sheetViews>
  <sheetFormatPr defaultRowHeight="13.5" x14ac:dyDescent="0.15"/>
  <cols>
    <col min="3" max="3" width="17.5" customWidth="1"/>
    <col min="4" max="4" width="11.625" customWidth="1"/>
    <col min="5" max="5" width="24.625" customWidth="1"/>
    <col min="6" max="6" width="24.875" customWidth="1"/>
    <col min="8" max="8" width="9.25" bestFit="1" customWidth="1"/>
    <col min="9" max="9" width="10.875" customWidth="1"/>
    <col min="12" max="12" width="14.375" customWidth="1"/>
    <col min="13" max="13" width="12.875" customWidth="1"/>
    <col min="15" max="15" width="12.625" customWidth="1"/>
  </cols>
  <sheetData>
    <row r="1" spans="2:16" ht="37.5" customHeight="1" x14ac:dyDescent="0.15">
      <c r="B1" s="18" t="s">
        <v>134</v>
      </c>
      <c r="C1" s="18"/>
      <c r="D1" s="18"/>
      <c r="E1" s="18"/>
      <c r="F1" s="18"/>
      <c r="G1" s="18"/>
      <c r="H1" s="18"/>
      <c r="I1" s="18"/>
      <c r="K1" s="6"/>
      <c r="L1" s="7" t="s">
        <v>29</v>
      </c>
      <c r="M1" s="6"/>
      <c r="N1" s="6"/>
      <c r="O1" s="6" t="s">
        <v>30</v>
      </c>
      <c r="P1" s="6"/>
    </row>
    <row r="2" spans="2:16" ht="37.5" customHeight="1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16</v>
      </c>
      <c r="H2" s="1" t="s">
        <v>17</v>
      </c>
      <c r="I2" s="2" t="s">
        <v>20</v>
      </c>
      <c r="K2" s="6" t="s">
        <v>45</v>
      </c>
      <c r="L2" s="7" t="s">
        <v>38</v>
      </c>
      <c r="M2" s="6">
        <v>25</v>
      </c>
      <c r="N2" s="7"/>
      <c r="O2" s="7">
        <v>25</v>
      </c>
      <c r="P2" s="6"/>
    </row>
    <row r="3" spans="2:16" ht="37.5" customHeight="1" x14ac:dyDescent="0.15">
      <c r="B3" s="1">
        <v>1</v>
      </c>
      <c r="C3" s="1" t="s">
        <v>5</v>
      </c>
      <c r="D3" s="1" t="s">
        <v>6</v>
      </c>
      <c r="E3" s="1" t="s">
        <v>179</v>
      </c>
      <c r="F3" s="1" t="s">
        <v>138</v>
      </c>
      <c r="G3" s="1">
        <v>1</v>
      </c>
      <c r="H3" s="13">
        <v>470000</v>
      </c>
      <c r="I3" s="5">
        <f>G3*H3</f>
        <v>470000</v>
      </c>
      <c r="K3" s="8">
        <v>4</v>
      </c>
      <c r="L3" s="7" t="s">
        <v>27</v>
      </c>
      <c r="M3" s="6">
        <f>(K3*700000/70)*1.3/1000</f>
        <v>52</v>
      </c>
      <c r="N3" s="6"/>
      <c r="O3" s="6">
        <f>(K3*700000/70)*0.1/1000</f>
        <v>4</v>
      </c>
      <c r="P3" s="6"/>
    </row>
    <row r="4" spans="2:16" ht="37.5" customHeight="1" x14ac:dyDescent="0.15">
      <c r="B4" s="1">
        <v>2</v>
      </c>
      <c r="C4" s="1" t="s">
        <v>9</v>
      </c>
      <c r="D4" s="1"/>
      <c r="E4" s="12">
        <f>P13</f>
        <v>1.6800000000000002</v>
      </c>
      <c r="F4" s="1" t="s">
        <v>157</v>
      </c>
      <c r="G4" s="1">
        <v>1</v>
      </c>
      <c r="H4" s="13">
        <v>1900</v>
      </c>
      <c r="I4" s="2">
        <f t="shared" ref="I4:I12" si="0">G4*H4</f>
        <v>1900</v>
      </c>
      <c r="K4" s="6"/>
      <c r="L4" s="7" t="s">
        <v>28</v>
      </c>
      <c r="M4" s="6">
        <f>M3*33.62</f>
        <v>1748.2399999999998</v>
      </c>
      <c r="N4" s="6"/>
      <c r="O4" s="6">
        <f>O3*33.62</f>
        <v>134.47999999999999</v>
      </c>
      <c r="P4" s="6"/>
    </row>
    <row r="5" spans="2:16" ht="37.5" customHeight="1" x14ac:dyDescent="0.15">
      <c r="B5" s="1">
        <v>3</v>
      </c>
      <c r="C5" s="1" t="s">
        <v>10</v>
      </c>
      <c r="D5" s="1"/>
      <c r="E5" s="1">
        <f>P12</f>
        <v>2.8000000000000003</v>
      </c>
      <c r="F5" s="1" t="s">
        <v>137</v>
      </c>
      <c r="G5" s="1">
        <v>1</v>
      </c>
      <c r="H5" s="13">
        <v>9300</v>
      </c>
      <c r="I5" s="2">
        <f t="shared" si="0"/>
        <v>9300</v>
      </c>
      <c r="K5" s="6"/>
      <c r="L5" s="7" t="s">
        <v>31</v>
      </c>
      <c r="M5" s="6">
        <f>M3*0.05</f>
        <v>2.6</v>
      </c>
      <c r="N5" s="6"/>
      <c r="O5" s="6">
        <f>O3*0.05</f>
        <v>0.2</v>
      </c>
      <c r="P5" s="6"/>
    </row>
    <row r="6" spans="2:16" ht="37.5" customHeight="1" x14ac:dyDescent="0.15">
      <c r="B6" s="1">
        <v>4</v>
      </c>
      <c r="C6" s="1" t="s">
        <v>23</v>
      </c>
      <c r="D6" s="1" t="s">
        <v>12</v>
      </c>
      <c r="E6" s="1">
        <f>O5</f>
        <v>0.2</v>
      </c>
      <c r="F6" s="1" t="s">
        <v>117</v>
      </c>
      <c r="G6" s="1">
        <v>2</v>
      </c>
      <c r="H6" s="13">
        <v>1600</v>
      </c>
      <c r="I6" s="2">
        <f t="shared" si="0"/>
        <v>3200</v>
      </c>
      <c r="K6" s="6"/>
      <c r="L6" s="7" t="s">
        <v>32</v>
      </c>
      <c r="M6" s="6">
        <f>M5*3/60</f>
        <v>0.13</v>
      </c>
      <c r="N6" s="6"/>
      <c r="O6" s="6">
        <f>O5*3/60</f>
        <v>1.0000000000000002E-2</v>
      </c>
      <c r="P6" s="6"/>
    </row>
    <row r="7" spans="2:16" ht="37.5" customHeight="1" x14ac:dyDescent="0.15">
      <c r="B7" s="1">
        <v>5</v>
      </c>
      <c r="C7" s="1" t="s">
        <v>24</v>
      </c>
      <c r="D7" s="1"/>
      <c r="E7" s="1" t="s">
        <v>52</v>
      </c>
      <c r="F7" s="1" t="s">
        <v>53</v>
      </c>
      <c r="G7" s="1">
        <v>1</v>
      </c>
      <c r="H7" s="13">
        <v>3500</v>
      </c>
      <c r="I7" s="2">
        <f t="shared" si="0"/>
        <v>3500</v>
      </c>
      <c r="K7" s="6"/>
      <c r="L7" s="7" t="s">
        <v>33</v>
      </c>
      <c r="M7" s="6">
        <f>1.05*M6/(1-0.7)</f>
        <v>0.45499999999999996</v>
      </c>
      <c r="N7" s="6"/>
      <c r="O7" s="6">
        <f>O6*1.05/(1-0.7)</f>
        <v>3.5000000000000003E-2</v>
      </c>
      <c r="P7" s="6"/>
    </row>
    <row r="8" spans="2:16" ht="37.5" customHeight="1" x14ac:dyDescent="0.15">
      <c r="B8" s="1">
        <v>6</v>
      </c>
      <c r="C8" s="1" t="s">
        <v>13</v>
      </c>
      <c r="D8" s="1" t="s">
        <v>12</v>
      </c>
      <c r="E8" s="12">
        <f>O10</f>
        <v>105.95200000000001</v>
      </c>
      <c r="F8" s="1" t="s">
        <v>163</v>
      </c>
      <c r="G8" s="1">
        <v>2</v>
      </c>
      <c r="H8" s="13">
        <v>3300</v>
      </c>
      <c r="I8" s="2">
        <f t="shared" si="0"/>
        <v>6600</v>
      </c>
      <c r="K8" s="6"/>
      <c r="L8" s="7" t="s">
        <v>34</v>
      </c>
      <c r="M8" s="6">
        <v>450</v>
      </c>
      <c r="N8" s="6"/>
      <c r="O8" s="6">
        <v>50</v>
      </c>
      <c r="P8" s="6"/>
    </row>
    <row r="9" spans="2:16" ht="37.5" customHeight="1" x14ac:dyDescent="0.15">
      <c r="B9" s="1">
        <v>7</v>
      </c>
      <c r="C9" s="1" t="s">
        <v>14</v>
      </c>
      <c r="D9" s="1" t="s">
        <v>15</v>
      </c>
      <c r="E9" s="12">
        <f>M14</f>
        <v>93.333333333333329</v>
      </c>
      <c r="F9" s="1" t="s">
        <v>165</v>
      </c>
      <c r="G9" s="1">
        <v>2</v>
      </c>
      <c r="H9" s="13">
        <v>44000</v>
      </c>
      <c r="I9" s="2">
        <f t="shared" si="0"/>
        <v>88000</v>
      </c>
      <c r="K9" s="6"/>
      <c r="L9" s="6"/>
      <c r="M9" s="6" t="s">
        <v>123</v>
      </c>
      <c r="N9" s="6"/>
      <c r="O9" s="6" t="s">
        <v>36</v>
      </c>
      <c r="P9" s="6"/>
    </row>
    <row r="10" spans="2:16" ht="37.5" customHeight="1" x14ac:dyDescent="0.15">
      <c r="B10" s="1">
        <v>8</v>
      </c>
      <c r="C10" s="1" t="s">
        <v>19</v>
      </c>
      <c r="D10" s="1" t="s">
        <v>12</v>
      </c>
      <c r="E10" s="1">
        <f>M10</f>
        <v>105.95200000000001</v>
      </c>
      <c r="F10" s="1" t="s">
        <v>164</v>
      </c>
      <c r="G10" s="1">
        <v>2</v>
      </c>
      <c r="H10" s="13">
        <v>4200</v>
      </c>
      <c r="I10" s="2">
        <f t="shared" si="0"/>
        <v>8400</v>
      </c>
      <c r="K10" s="6"/>
      <c r="L10" s="7" t="s">
        <v>37</v>
      </c>
      <c r="M10" s="6">
        <f>K3*700*1.1*0.86/(M2*1)</f>
        <v>105.95200000000001</v>
      </c>
      <c r="N10" s="6"/>
      <c r="O10" s="6">
        <f>1.1*K3*700*0.86/(O2*1)</f>
        <v>105.95200000000001</v>
      </c>
      <c r="P10" s="6" t="s">
        <v>39</v>
      </c>
    </row>
    <row r="11" spans="2:16" ht="37.5" customHeight="1" x14ac:dyDescent="0.15">
      <c r="B11" s="1">
        <v>4</v>
      </c>
      <c r="C11" s="1" t="s">
        <v>25</v>
      </c>
      <c r="D11" s="1" t="s">
        <v>12</v>
      </c>
      <c r="E11" s="1">
        <f>M5</f>
        <v>2.6</v>
      </c>
      <c r="F11" s="1" t="s">
        <v>161</v>
      </c>
      <c r="G11" s="1">
        <v>2</v>
      </c>
      <c r="H11" s="13">
        <v>2200</v>
      </c>
      <c r="I11" s="2">
        <f t="shared" si="0"/>
        <v>4400</v>
      </c>
      <c r="K11" s="6"/>
      <c r="L11" s="7" t="s">
        <v>40</v>
      </c>
      <c r="M11" s="7" t="s">
        <v>41</v>
      </c>
      <c r="N11" s="6"/>
      <c r="O11" s="7" t="s">
        <v>42</v>
      </c>
      <c r="P11" s="6"/>
    </row>
    <row r="12" spans="2:16" ht="37.5" customHeight="1" x14ac:dyDescent="0.15">
      <c r="B12" s="1">
        <v>5</v>
      </c>
      <c r="C12" s="1" t="s">
        <v>26</v>
      </c>
      <c r="D12" s="1"/>
      <c r="E12" s="1" t="s">
        <v>160</v>
      </c>
      <c r="F12" s="1" t="s">
        <v>159</v>
      </c>
      <c r="G12" s="1">
        <v>1</v>
      </c>
      <c r="H12" s="13">
        <v>5200</v>
      </c>
      <c r="I12" s="2">
        <f t="shared" si="0"/>
        <v>5200</v>
      </c>
      <c r="K12" s="6"/>
      <c r="L12" s="7" t="s">
        <v>44</v>
      </c>
      <c r="M12" s="6">
        <f>M5</f>
        <v>2.6</v>
      </c>
      <c r="N12" s="6"/>
      <c r="O12" s="6">
        <f>O5</f>
        <v>0.2</v>
      </c>
      <c r="P12" s="6">
        <f>M12+O12</f>
        <v>2.8000000000000003</v>
      </c>
    </row>
    <row r="13" spans="2:16" ht="37.5" customHeight="1" x14ac:dyDescent="0.15">
      <c r="B13" s="1"/>
      <c r="C13" s="1"/>
      <c r="D13" s="1"/>
      <c r="E13" s="1"/>
      <c r="F13" s="1" t="s">
        <v>57</v>
      </c>
      <c r="G13" s="1"/>
      <c r="H13" s="2"/>
      <c r="I13" s="2">
        <f>SUM(I3:I12)</f>
        <v>600500</v>
      </c>
      <c r="K13" s="6"/>
      <c r="L13" s="7" t="s">
        <v>43</v>
      </c>
      <c r="M13" s="6">
        <f>M3*0.03</f>
        <v>1.56</v>
      </c>
      <c r="N13" s="6"/>
      <c r="O13" s="6">
        <f>0.03*O3</f>
        <v>0.12</v>
      </c>
      <c r="P13" s="6">
        <f>O13+M13</f>
        <v>1.6800000000000002</v>
      </c>
    </row>
    <row r="14" spans="2:16" ht="37.5" customHeight="1" x14ac:dyDescent="0.15">
      <c r="B14" s="1"/>
      <c r="C14" s="1" t="s">
        <v>93</v>
      </c>
      <c r="D14" s="1"/>
      <c r="E14" s="1" t="s">
        <v>55</v>
      </c>
      <c r="F14" s="1" t="s">
        <v>56</v>
      </c>
      <c r="G14" s="1"/>
      <c r="H14" s="1"/>
      <c r="I14" s="2">
        <f>I13*(1+0.5)</f>
        <v>900750</v>
      </c>
      <c r="K14" s="6" t="s">
        <v>48</v>
      </c>
      <c r="L14" s="9" t="s">
        <v>49</v>
      </c>
      <c r="M14" s="11">
        <f>K3*700000/(3000*10)</f>
        <v>93.333333333333329</v>
      </c>
      <c r="N14" s="10"/>
      <c r="O14" s="10"/>
      <c r="P14" s="10"/>
    </row>
    <row r="15" spans="2:16" ht="37.5" customHeight="1" x14ac:dyDescent="0.15"/>
    <row r="16" spans="2:16" ht="37.5" customHeight="1" x14ac:dyDescent="0.15">
      <c r="B16" s="18" t="s">
        <v>135</v>
      </c>
      <c r="C16" s="18"/>
      <c r="D16" s="18"/>
      <c r="E16" s="18"/>
      <c r="F16" s="18"/>
      <c r="G16" s="18"/>
      <c r="H16" s="18"/>
      <c r="I16" s="18"/>
      <c r="K16" s="6"/>
      <c r="L16" s="7" t="s">
        <v>29</v>
      </c>
      <c r="M16" s="6"/>
      <c r="N16" s="6"/>
      <c r="O16" s="6" t="s">
        <v>30</v>
      </c>
      <c r="P16" s="6"/>
    </row>
    <row r="17" spans="2:16" ht="37.5" customHeight="1" x14ac:dyDescent="0.15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16</v>
      </c>
      <c r="H17" s="1" t="s">
        <v>17</v>
      </c>
      <c r="I17" s="2" t="s">
        <v>20</v>
      </c>
      <c r="K17" s="6" t="s">
        <v>45</v>
      </c>
      <c r="L17" s="7" t="s">
        <v>38</v>
      </c>
      <c r="M17" s="6">
        <v>25</v>
      </c>
      <c r="N17" s="7"/>
      <c r="O17" s="7">
        <v>25</v>
      </c>
      <c r="P17" s="6"/>
    </row>
    <row r="18" spans="2:16" ht="37.5" customHeight="1" x14ac:dyDescent="0.15">
      <c r="B18" s="1">
        <v>1</v>
      </c>
      <c r="C18" s="1" t="s">
        <v>5</v>
      </c>
      <c r="D18" s="1" t="s">
        <v>6</v>
      </c>
      <c r="E18" s="1" t="s">
        <v>179</v>
      </c>
      <c r="F18" s="1" t="s">
        <v>138</v>
      </c>
      <c r="G18" s="1">
        <v>2</v>
      </c>
      <c r="H18" s="13">
        <f t="shared" ref="H18:H26" si="1">H3</f>
        <v>470000</v>
      </c>
      <c r="I18" s="5">
        <f>G18*H18</f>
        <v>940000</v>
      </c>
      <c r="K18" s="8">
        <v>8</v>
      </c>
      <c r="L18" s="7" t="s">
        <v>27</v>
      </c>
      <c r="M18" s="6">
        <f>(K18*700000/70)*1.3/1000</f>
        <v>104</v>
      </c>
      <c r="N18" s="6"/>
      <c r="O18" s="6">
        <f>(K18*700000/70)*0.1/1000</f>
        <v>8</v>
      </c>
      <c r="P18" s="6"/>
    </row>
    <row r="19" spans="2:16" ht="37.5" customHeight="1" x14ac:dyDescent="0.15">
      <c r="B19" s="1">
        <v>2</v>
      </c>
      <c r="C19" s="1" t="s">
        <v>9</v>
      </c>
      <c r="D19" s="1"/>
      <c r="E19" s="12">
        <f>P28</f>
        <v>3.3600000000000003</v>
      </c>
      <c r="F19" s="1" t="s">
        <v>158</v>
      </c>
      <c r="G19" s="1">
        <v>1</v>
      </c>
      <c r="H19" s="13">
        <v>3500</v>
      </c>
      <c r="I19" s="2">
        <f t="shared" ref="I19:I27" si="2">G19*H19</f>
        <v>3500</v>
      </c>
      <c r="K19" s="6"/>
      <c r="L19" s="7" t="s">
        <v>28</v>
      </c>
      <c r="M19" s="6">
        <f>M18*33.62</f>
        <v>3496.4799999999996</v>
      </c>
      <c r="N19" s="6"/>
      <c r="O19" s="6">
        <f>O18*33.62</f>
        <v>268.95999999999998</v>
      </c>
      <c r="P19" s="6"/>
    </row>
    <row r="20" spans="2:16" ht="37.5" customHeight="1" x14ac:dyDescent="0.15">
      <c r="B20" s="1">
        <v>3</v>
      </c>
      <c r="C20" s="1" t="s">
        <v>10</v>
      </c>
      <c r="D20" s="1"/>
      <c r="E20" s="1">
        <f>P27</f>
        <v>5.6000000000000005</v>
      </c>
      <c r="F20" s="1" t="s">
        <v>162</v>
      </c>
      <c r="G20" s="1">
        <v>1</v>
      </c>
      <c r="H20" s="13">
        <v>18000</v>
      </c>
      <c r="I20" s="2">
        <f t="shared" si="2"/>
        <v>18000</v>
      </c>
      <c r="K20" s="6"/>
      <c r="L20" s="7" t="s">
        <v>31</v>
      </c>
      <c r="M20" s="6">
        <f>M18*0.05</f>
        <v>5.2</v>
      </c>
      <c r="N20" s="6"/>
      <c r="O20" s="6">
        <f>O18*0.05</f>
        <v>0.4</v>
      </c>
      <c r="P20" s="6"/>
    </row>
    <row r="21" spans="2:16" ht="37.5" customHeight="1" x14ac:dyDescent="0.15">
      <c r="B21" s="1">
        <v>4</v>
      </c>
      <c r="C21" s="1" t="s">
        <v>23</v>
      </c>
      <c r="D21" s="1" t="s">
        <v>12</v>
      </c>
      <c r="E21" s="1">
        <f>O20</f>
        <v>0.4</v>
      </c>
      <c r="F21" s="1" t="s">
        <v>166</v>
      </c>
      <c r="G21" s="1">
        <v>2</v>
      </c>
      <c r="H21" s="13">
        <f t="shared" si="1"/>
        <v>1600</v>
      </c>
      <c r="I21" s="2">
        <f t="shared" si="2"/>
        <v>3200</v>
      </c>
      <c r="K21" s="6"/>
      <c r="L21" s="7" t="s">
        <v>32</v>
      </c>
      <c r="M21" s="6">
        <f>M20*3/60</f>
        <v>0.26</v>
      </c>
      <c r="N21" s="6"/>
      <c r="O21" s="6">
        <f>O20*3/60</f>
        <v>2.0000000000000004E-2</v>
      </c>
      <c r="P21" s="6"/>
    </row>
    <row r="22" spans="2:16" ht="37.5" customHeight="1" x14ac:dyDescent="0.15">
      <c r="B22" s="1">
        <v>5</v>
      </c>
      <c r="C22" s="1" t="s">
        <v>24</v>
      </c>
      <c r="D22" s="1"/>
      <c r="E22" s="1" t="s">
        <v>52</v>
      </c>
      <c r="F22" s="1" t="s">
        <v>53</v>
      </c>
      <c r="G22" s="1">
        <v>1</v>
      </c>
      <c r="H22" s="13">
        <f t="shared" si="1"/>
        <v>3500</v>
      </c>
      <c r="I22" s="2">
        <f t="shared" si="2"/>
        <v>3500</v>
      </c>
      <c r="K22" s="6"/>
      <c r="L22" s="7" t="s">
        <v>33</v>
      </c>
      <c r="M22" s="6">
        <f>1.05*M21/(1-0.7)</f>
        <v>0.90999999999999992</v>
      </c>
      <c r="N22" s="6"/>
      <c r="O22" s="6">
        <f>O21*1.05/(1-0.7)</f>
        <v>7.0000000000000007E-2</v>
      </c>
      <c r="P22" s="6"/>
    </row>
    <row r="23" spans="2:16" ht="37.5" customHeight="1" x14ac:dyDescent="0.15">
      <c r="B23" s="1">
        <v>6</v>
      </c>
      <c r="C23" s="1" t="s">
        <v>13</v>
      </c>
      <c r="D23" s="1" t="s">
        <v>12</v>
      </c>
      <c r="E23" s="12">
        <f>O25</f>
        <v>211.90400000000002</v>
      </c>
      <c r="F23" s="1" t="s">
        <v>167</v>
      </c>
      <c r="G23" s="1">
        <v>3</v>
      </c>
      <c r="H23" s="13">
        <f t="shared" si="1"/>
        <v>3300</v>
      </c>
      <c r="I23" s="2">
        <f t="shared" si="2"/>
        <v>9900</v>
      </c>
      <c r="K23" s="6"/>
      <c r="L23" s="7" t="s">
        <v>34</v>
      </c>
      <c r="M23" s="6">
        <v>680</v>
      </c>
      <c r="N23" s="6"/>
      <c r="O23" s="6">
        <v>50</v>
      </c>
      <c r="P23" s="6"/>
    </row>
    <row r="24" spans="2:16" ht="37.5" customHeight="1" x14ac:dyDescent="0.15">
      <c r="B24" s="1">
        <v>7</v>
      </c>
      <c r="C24" s="1" t="s">
        <v>14</v>
      </c>
      <c r="D24" s="1" t="s">
        <v>15</v>
      </c>
      <c r="E24" s="12">
        <f>M29</f>
        <v>186.66666666666666</v>
      </c>
      <c r="F24" s="1" t="s">
        <v>169</v>
      </c>
      <c r="G24" s="1">
        <v>2</v>
      </c>
      <c r="H24" s="13">
        <f t="shared" si="1"/>
        <v>44000</v>
      </c>
      <c r="I24" s="2">
        <f t="shared" si="2"/>
        <v>88000</v>
      </c>
      <c r="K24" s="6"/>
      <c r="L24" s="6"/>
      <c r="M24" s="6" t="s">
        <v>125</v>
      </c>
      <c r="N24" s="6"/>
      <c r="O24" s="6" t="s">
        <v>36</v>
      </c>
      <c r="P24" s="6"/>
    </row>
    <row r="25" spans="2:16" ht="37.5" customHeight="1" x14ac:dyDescent="0.15">
      <c r="B25" s="1">
        <v>8</v>
      </c>
      <c r="C25" s="1" t="s">
        <v>19</v>
      </c>
      <c r="D25" s="1" t="s">
        <v>12</v>
      </c>
      <c r="E25" s="1">
        <f>M25</f>
        <v>211.90400000000002</v>
      </c>
      <c r="F25" s="1" t="s">
        <v>168</v>
      </c>
      <c r="G25" s="1">
        <v>3</v>
      </c>
      <c r="H25" s="13">
        <f t="shared" si="1"/>
        <v>4200</v>
      </c>
      <c r="I25" s="2">
        <f t="shared" si="2"/>
        <v>12600</v>
      </c>
      <c r="K25" s="6"/>
      <c r="L25" s="7" t="s">
        <v>37</v>
      </c>
      <c r="M25" s="6">
        <f>K18*700*1.1*0.86/(M17*1)</f>
        <v>211.90400000000002</v>
      </c>
      <c r="N25" s="6"/>
      <c r="O25" s="6">
        <f>1.1*K18*700*0.86/(O17*1)</f>
        <v>211.90400000000002</v>
      </c>
      <c r="P25" s="6" t="s">
        <v>39</v>
      </c>
    </row>
    <row r="26" spans="2:16" ht="37.5" customHeight="1" x14ac:dyDescent="0.15">
      <c r="B26" s="1">
        <v>4</v>
      </c>
      <c r="C26" s="1" t="s">
        <v>25</v>
      </c>
      <c r="D26" s="1" t="s">
        <v>12</v>
      </c>
      <c r="E26" s="1">
        <f>M20</f>
        <v>5.2</v>
      </c>
      <c r="F26" s="1" t="s">
        <v>170</v>
      </c>
      <c r="G26" s="1">
        <v>2</v>
      </c>
      <c r="H26" s="13">
        <f t="shared" si="1"/>
        <v>2200</v>
      </c>
      <c r="I26" s="2">
        <f t="shared" si="2"/>
        <v>4400</v>
      </c>
      <c r="K26" s="6"/>
      <c r="L26" s="7" t="s">
        <v>40</v>
      </c>
      <c r="M26" s="7" t="s">
        <v>41</v>
      </c>
      <c r="N26" s="6"/>
      <c r="O26" s="7" t="s">
        <v>42</v>
      </c>
      <c r="P26" s="6"/>
    </row>
    <row r="27" spans="2:16" ht="37.5" customHeight="1" x14ac:dyDescent="0.15">
      <c r="B27" s="1">
        <v>5</v>
      </c>
      <c r="C27" s="1" t="s">
        <v>26</v>
      </c>
      <c r="D27" s="1"/>
      <c r="E27" s="1" t="s">
        <v>87</v>
      </c>
      <c r="F27" s="1" t="s">
        <v>126</v>
      </c>
      <c r="G27" s="1">
        <v>1</v>
      </c>
      <c r="H27" s="13">
        <v>5200</v>
      </c>
      <c r="I27" s="2">
        <f t="shared" si="2"/>
        <v>5200</v>
      </c>
      <c r="K27" s="6"/>
      <c r="L27" s="7" t="s">
        <v>44</v>
      </c>
      <c r="M27" s="6">
        <f>M20</f>
        <v>5.2</v>
      </c>
      <c r="N27" s="6"/>
      <c r="O27" s="6">
        <f>O20</f>
        <v>0.4</v>
      </c>
      <c r="P27" s="6">
        <f>M27+O27</f>
        <v>5.6000000000000005</v>
      </c>
    </row>
    <row r="28" spans="2:16" ht="37.5" customHeight="1" x14ac:dyDescent="0.15">
      <c r="B28" s="1"/>
      <c r="C28" s="1"/>
      <c r="D28" s="1"/>
      <c r="E28" s="1"/>
      <c r="F28" s="1" t="s">
        <v>57</v>
      </c>
      <c r="G28" s="1"/>
      <c r="H28" s="2"/>
      <c r="I28" s="2">
        <f>SUM(I18:I27)</f>
        <v>1088300</v>
      </c>
      <c r="K28" s="6"/>
      <c r="L28" s="7" t="s">
        <v>43</v>
      </c>
      <c r="M28" s="6">
        <f>M18*0.03</f>
        <v>3.12</v>
      </c>
      <c r="N28" s="6"/>
      <c r="O28" s="6">
        <f>0.03*O18</f>
        <v>0.24</v>
      </c>
      <c r="P28" s="6">
        <f>O28+M28</f>
        <v>3.3600000000000003</v>
      </c>
    </row>
    <row r="29" spans="2:16" ht="37.5" customHeight="1" x14ac:dyDescent="0.15">
      <c r="B29" s="1"/>
      <c r="C29" s="1" t="s">
        <v>92</v>
      </c>
      <c r="D29" s="1"/>
      <c r="E29" s="1" t="s">
        <v>55</v>
      </c>
      <c r="F29" s="1" t="s">
        <v>56</v>
      </c>
      <c r="G29" s="1"/>
      <c r="H29" s="1"/>
      <c r="I29" s="14">
        <f>I28*(1+0.5)</f>
        <v>1632450</v>
      </c>
      <c r="K29" s="6" t="s">
        <v>48</v>
      </c>
      <c r="L29" s="9" t="s">
        <v>49</v>
      </c>
      <c r="M29" s="11">
        <f>K18*700000/(3000*10)</f>
        <v>186.66666666666666</v>
      </c>
      <c r="N29" s="10"/>
      <c r="O29" s="10"/>
      <c r="P29" s="10"/>
    </row>
    <row r="30" spans="2:16" ht="37.5" customHeight="1" x14ac:dyDescent="0.15"/>
    <row r="31" spans="2:16" ht="37.5" customHeight="1" x14ac:dyDescent="0.15">
      <c r="B31" s="18" t="s">
        <v>136</v>
      </c>
      <c r="C31" s="18"/>
      <c r="D31" s="18"/>
      <c r="E31" s="18"/>
      <c r="F31" s="18"/>
      <c r="G31" s="18"/>
      <c r="H31" s="18"/>
      <c r="I31" s="18"/>
      <c r="K31" s="6"/>
      <c r="L31" s="7" t="s">
        <v>29</v>
      </c>
      <c r="M31" s="6"/>
      <c r="N31" s="6"/>
      <c r="O31" s="6" t="s">
        <v>30</v>
      </c>
      <c r="P31" s="6"/>
    </row>
    <row r="32" spans="2:16" ht="37.5" customHeight="1" x14ac:dyDescent="0.1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16</v>
      </c>
      <c r="H32" s="1" t="s">
        <v>17</v>
      </c>
      <c r="I32" s="2" t="s">
        <v>20</v>
      </c>
      <c r="K32" s="6" t="s">
        <v>45</v>
      </c>
      <c r="L32" s="7" t="s">
        <v>38</v>
      </c>
      <c r="M32" s="6">
        <v>25</v>
      </c>
      <c r="N32" s="7"/>
      <c r="O32" s="7">
        <v>25</v>
      </c>
      <c r="P32" s="6"/>
    </row>
    <row r="33" spans="2:16" ht="37.5" customHeight="1" x14ac:dyDescent="0.15">
      <c r="B33" s="1">
        <v>1</v>
      </c>
      <c r="C33" s="1" t="s">
        <v>5</v>
      </c>
      <c r="D33" s="1" t="s">
        <v>6</v>
      </c>
      <c r="E33" s="1" t="s">
        <v>179</v>
      </c>
      <c r="F33" s="1" t="s">
        <v>139</v>
      </c>
      <c r="G33" s="1">
        <v>3</v>
      </c>
      <c r="H33" s="13">
        <f t="shared" ref="H33:H40" si="3">H18</f>
        <v>470000</v>
      </c>
      <c r="I33" s="5">
        <f>G33*H33</f>
        <v>1410000</v>
      </c>
      <c r="K33" s="8">
        <v>12</v>
      </c>
      <c r="L33" s="7" t="s">
        <v>27</v>
      </c>
      <c r="M33" s="6">
        <f>(K33*700000/70)*1.3/1000</f>
        <v>156</v>
      </c>
      <c r="N33" s="6"/>
      <c r="O33" s="6">
        <f>(K33*700000/70)*0.1/1000</f>
        <v>12</v>
      </c>
      <c r="P33" s="6"/>
    </row>
    <row r="34" spans="2:16" ht="37.5" customHeight="1" x14ac:dyDescent="0.15">
      <c r="B34" s="1">
        <v>2</v>
      </c>
      <c r="C34" s="1" t="s">
        <v>9</v>
      </c>
      <c r="D34" s="1"/>
      <c r="E34" s="12">
        <f>P43</f>
        <v>5.04</v>
      </c>
      <c r="F34" s="1" t="s">
        <v>171</v>
      </c>
      <c r="G34" s="1">
        <v>1</v>
      </c>
      <c r="H34" s="13">
        <v>6000</v>
      </c>
      <c r="I34" s="2">
        <f t="shared" ref="I34:I42" si="4">G34*H34</f>
        <v>6000</v>
      </c>
      <c r="K34" s="6"/>
      <c r="L34" s="7" t="s">
        <v>28</v>
      </c>
      <c r="M34" s="6">
        <f>M33*33.62</f>
        <v>5244.7199999999993</v>
      </c>
      <c r="N34" s="6"/>
      <c r="O34" s="6">
        <f>O33*33.62</f>
        <v>403.43999999999994</v>
      </c>
      <c r="P34" s="6"/>
    </row>
    <row r="35" spans="2:16" ht="37.5" customHeight="1" x14ac:dyDescent="0.15">
      <c r="B35" s="1">
        <v>3</v>
      </c>
      <c r="C35" s="1" t="s">
        <v>10</v>
      </c>
      <c r="D35" s="1"/>
      <c r="E35" s="1">
        <f>P42</f>
        <v>8.4</v>
      </c>
      <c r="F35" s="1" t="s">
        <v>172</v>
      </c>
      <c r="G35" s="1">
        <v>1</v>
      </c>
      <c r="H35" s="13">
        <v>25500</v>
      </c>
      <c r="I35" s="2">
        <f t="shared" si="4"/>
        <v>25500</v>
      </c>
      <c r="K35" s="6"/>
      <c r="L35" s="7" t="s">
        <v>31</v>
      </c>
      <c r="M35" s="6">
        <f>M33*0.05</f>
        <v>7.8000000000000007</v>
      </c>
      <c r="N35" s="6"/>
      <c r="O35" s="6">
        <f>O33*0.05</f>
        <v>0.60000000000000009</v>
      </c>
      <c r="P35" s="6"/>
    </row>
    <row r="36" spans="2:16" ht="37.5" customHeight="1" x14ac:dyDescent="0.15">
      <c r="B36" s="1">
        <v>4</v>
      </c>
      <c r="C36" s="1" t="s">
        <v>23</v>
      </c>
      <c r="D36" s="1" t="s">
        <v>12</v>
      </c>
      <c r="E36" s="1">
        <f>O35</f>
        <v>0.60000000000000009</v>
      </c>
      <c r="F36" s="1" t="s">
        <v>173</v>
      </c>
      <c r="G36" s="1">
        <v>2</v>
      </c>
      <c r="H36" s="13">
        <f t="shared" si="3"/>
        <v>1600</v>
      </c>
      <c r="I36" s="2">
        <f t="shared" si="4"/>
        <v>3200</v>
      </c>
      <c r="K36" s="6"/>
      <c r="L36" s="7" t="s">
        <v>32</v>
      </c>
      <c r="M36" s="6">
        <f>M35*3/60</f>
        <v>0.39</v>
      </c>
      <c r="N36" s="6"/>
      <c r="O36" s="6">
        <f>O35*3/60</f>
        <v>3.0000000000000006E-2</v>
      </c>
      <c r="P36" s="6"/>
    </row>
    <row r="37" spans="2:16" ht="37.5" customHeight="1" x14ac:dyDescent="0.15">
      <c r="B37" s="1">
        <v>5</v>
      </c>
      <c r="C37" s="1" t="s">
        <v>24</v>
      </c>
      <c r="D37" s="1"/>
      <c r="E37" s="1" t="s">
        <v>52</v>
      </c>
      <c r="F37" s="1" t="s">
        <v>174</v>
      </c>
      <c r="G37" s="1">
        <v>1</v>
      </c>
      <c r="H37" s="13">
        <f t="shared" si="3"/>
        <v>3500</v>
      </c>
      <c r="I37" s="2">
        <f t="shared" si="4"/>
        <v>3500</v>
      </c>
      <c r="K37" s="6"/>
      <c r="L37" s="7" t="s">
        <v>33</v>
      </c>
      <c r="M37" s="6">
        <f>1.05*M36/(1-0.7)</f>
        <v>1.365</v>
      </c>
      <c r="N37" s="6"/>
      <c r="O37" s="6">
        <f>O36*1.05/(1-0.7)</f>
        <v>0.10500000000000001</v>
      </c>
      <c r="P37" s="6"/>
    </row>
    <row r="38" spans="2:16" ht="37.5" customHeight="1" x14ac:dyDescent="0.15">
      <c r="B38" s="1">
        <v>6</v>
      </c>
      <c r="C38" s="1" t="s">
        <v>13</v>
      </c>
      <c r="D38" s="1" t="s">
        <v>12</v>
      </c>
      <c r="E38" s="12">
        <f>O40</f>
        <v>317.85599999999999</v>
      </c>
      <c r="F38" s="1" t="s">
        <v>178</v>
      </c>
      <c r="G38" s="1">
        <v>3</v>
      </c>
      <c r="H38" s="13">
        <f t="shared" si="3"/>
        <v>3300</v>
      </c>
      <c r="I38" s="2">
        <f t="shared" si="4"/>
        <v>9900</v>
      </c>
      <c r="K38" s="6"/>
      <c r="L38" s="7" t="s">
        <v>34</v>
      </c>
      <c r="M38" s="6">
        <v>1400</v>
      </c>
      <c r="N38" s="6"/>
      <c r="O38" s="6">
        <v>100</v>
      </c>
      <c r="P38" s="6"/>
    </row>
    <row r="39" spans="2:16" ht="37.5" customHeight="1" x14ac:dyDescent="0.15">
      <c r="B39" s="1">
        <v>7</v>
      </c>
      <c r="C39" s="1" t="s">
        <v>14</v>
      </c>
      <c r="D39" s="1" t="s">
        <v>15</v>
      </c>
      <c r="E39" s="12">
        <f>M44</f>
        <v>280</v>
      </c>
      <c r="F39" s="1" t="s">
        <v>169</v>
      </c>
      <c r="G39" s="1">
        <v>3</v>
      </c>
      <c r="H39" s="13">
        <f t="shared" si="3"/>
        <v>44000</v>
      </c>
      <c r="I39" s="2">
        <f t="shared" si="4"/>
        <v>132000</v>
      </c>
      <c r="K39" s="6"/>
      <c r="L39" s="6"/>
      <c r="M39" s="6" t="s">
        <v>124</v>
      </c>
      <c r="N39" s="6"/>
      <c r="O39" s="6" t="s">
        <v>36</v>
      </c>
      <c r="P39" s="6"/>
    </row>
    <row r="40" spans="2:16" ht="37.5" customHeight="1" x14ac:dyDescent="0.15">
      <c r="B40" s="1">
        <v>8</v>
      </c>
      <c r="C40" s="1" t="s">
        <v>19</v>
      </c>
      <c r="D40" s="1" t="s">
        <v>12</v>
      </c>
      <c r="E40" s="1">
        <f>M40</f>
        <v>317.85599999999999</v>
      </c>
      <c r="F40" s="1" t="s">
        <v>177</v>
      </c>
      <c r="G40" s="1">
        <v>3</v>
      </c>
      <c r="H40" s="13">
        <f t="shared" si="3"/>
        <v>4200</v>
      </c>
      <c r="I40" s="2">
        <f t="shared" si="4"/>
        <v>12600</v>
      </c>
      <c r="K40" s="6"/>
      <c r="L40" s="7" t="s">
        <v>37</v>
      </c>
      <c r="M40" s="6">
        <f>K33*700*1.1*0.86/(M32*1)</f>
        <v>317.85599999999999</v>
      </c>
      <c r="N40" s="6"/>
      <c r="O40" s="6">
        <f>1.1*K33*700*0.86/(O32*1)</f>
        <v>317.85599999999999</v>
      </c>
      <c r="P40" s="6" t="s">
        <v>39</v>
      </c>
    </row>
    <row r="41" spans="2:16" ht="37.5" customHeight="1" x14ac:dyDescent="0.15">
      <c r="B41" s="1">
        <v>4</v>
      </c>
      <c r="C41" s="1" t="s">
        <v>25</v>
      </c>
      <c r="D41" s="1" t="s">
        <v>12</v>
      </c>
      <c r="E41" s="1">
        <f>M35</f>
        <v>7.8000000000000007</v>
      </c>
      <c r="F41" s="1" t="s">
        <v>176</v>
      </c>
      <c r="G41" s="1">
        <v>2</v>
      </c>
      <c r="H41" s="13">
        <v>3000</v>
      </c>
      <c r="I41" s="2">
        <f t="shared" si="4"/>
        <v>6000</v>
      </c>
      <c r="K41" s="6"/>
      <c r="L41" s="7" t="s">
        <v>40</v>
      </c>
      <c r="M41" s="7" t="s">
        <v>41</v>
      </c>
      <c r="N41" s="6"/>
      <c r="O41" s="7" t="s">
        <v>42</v>
      </c>
      <c r="P41" s="6"/>
    </row>
    <row r="42" spans="2:16" ht="37.5" customHeight="1" x14ac:dyDescent="0.15">
      <c r="B42" s="1">
        <v>5</v>
      </c>
      <c r="C42" s="1" t="s">
        <v>26</v>
      </c>
      <c r="D42" s="1"/>
      <c r="E42" s="1" t="s">
        <v>132</v>
      </c>
      <c r="F42" s="1" t="s">
        <v>175</v>
      </c>
      <c r="G42" s="1">
        <v>1</v>
      </c>
      <c r="H42" s="13">
        <v>7300</v>
      </c>
      <c r="I42" s="2">
        <f t="shared" si="4"/>
        <v>7300</v>
      </c>
      <c r="K42" s="6"/>
      <c r="L42" s="7" t="s">
        <v>44</v>
      </c>
      <c r="M42" s="6">
        <f>M35</f>
        <v>7.8000000000000007</v>
      </c>
      <c r="N42" s="6"/>
      <c r="O42" s="6">
        <f>O35</f>
        <v>0.60000000000000009</v>
      </c>
      <c r="P42" s="6">
        <f>M42+O42</f>
        <v>8.4</v>
      </c>
    </row>
    <row r="43" spans="2:16" ht="37.5" customHeight="1" x14ac:dyDescent="0.15">
      <c r="B43" s="1"/>
      <c r="C43" s="1"/>
      <c r="D43" s="1"/>
      <c r="E43" s="1"/>
      <c r="F43" s="1" t="s">
        <v>57</v>
      </c>
      <c r="G43" s="1"/>
      <c r="H43" s="2"/>
      <c r="I43" s="2">
        <f>SUM(I33:I42)</f>
        <v>1616000</v>
      </c>
      <c r="K43" s="6"/>
      <c r="L43" s="7" t="s">
        <v>43</v>
      </c>
      <c r="M43" s="6">
        <f>M33*0.03</f>
        <v>4.68</v>
      </c>
      <c r="N43" s="6"/>
      <c r="O43" s="6">
        <f>0.03*O33</f>
        <v>0.36</v>
      </c>
      <c r="P43" s="6">
        <f>O43+M43</f>
        <v>5.04</v>
      </c>
    </row>
    <row r="44" spans="2:16" ht="37.5" customHeight="1" x14ac:dyDescent="0.15">
      <c r="B44" s="1"/>
      <c r="C44" s="1" t="s">
        <v>92</v>
      </c>
      <c r="D44" s="1"/>
      <c r="E44" s="1" t="s">
        <v>55</v>
      </c>
      <c r="F44" s="1" t="s">
        <v>56</v>
      </c>
      <c r="G44" s="1"/>
      <c r="H44" s="1"/>
      <c r="I44" s="14">
        <f>I43*(1+0.5)</f>
        <v>2424000</v>
      </c>
      <c r="K44" s="6" t="s">
        <v>48</v>
      </c>
      <c r="L44" s="9" t="s">
        <v>49</v>
      </c>
      <c r="M44" s="11">
        <f>K33*700000/(3000*10)</f>
        <v>280</v>
      </c>
      <c r="N44" s="10"/>
      <c r="O44" s="10"/>
      <c r="P44" s="10"/>
    </row>
  </sheetData>
  <mergeCells count="3">
    <mergeCell ref="B1:I1"/>
    <mergeCell ref="B16:I16"/>
    <mergeCell ref="B31:I3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Normal="100" workbookViewId="0">
      <selection activeCell="F11" sqref="F11"/>
    </sheetView>
  </sheetViews>
  <sheetFormatPr defaultRowHeight="13.5" x14ac:dyDescent="0.15"/>
  <cols>
    <col min="3" max="3" width="15.375" customWidth="1"/>
    <col min="4" max="4" width="12" customWidth="1"/>
    <col min="5" max="5" width="23.5" customWidth="1"/>
    <col min="6" max="6" width="26.125" customWidth="1"/>
    <col min="9" max="9" width="12.375" customWidth="1"/>
    <col min="11" max="11" width="11.5" customWidth="1"/>
    <col min="12" max="12" width="13.75" customWidth="1"/>
    <col min="13" max="13" width="12.25" customWidth="1"/>
    <col min="15" max="15" width="12.25" customWidth="1"/>
  </cols>
  <sheetData>
    <row r="1" spans="2:16" ht="37.5" customHeight="1" x14ac:dyDescent="0.15">
      <c r="B1" s="18" t="s">
        <v>134</v>
      </c>
      <c r="C1" s="18"/>
      <c r="D1" s="18"/>
      <c r="E1" s="18"/>
      <c r="F1" s="18"/>
      <c r="G1" s="18"/>
      <c r="H1" s="18"/>
      <c r="I1" s="18"/>
      <c r="K1" s="6"/>
      <c r="L1" s="7" t="s">
        <v>29</v>
      </c>
      <c r="M1" s="6"/>
      <c r="N1" s="6"/>
      <c r="O1" s="6" t="s">
        <v>30</v>
      </c>
      <c r="P1" s="6"/>
    </row>
    <row r="2" spans="2:16" ht="37.5" customHeight="1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16</v>
      </c>
      <c r="H2" s="1" t="s">
        <v>17</v>
      </c>
      <c r="I2" s="2" t="s">
        <v>20</v>
      </c>
      <c r="K2" s="6" t="s">
        <v>45</v>
      </c>
      <c r="L2" s="7" t="s">
        <v>38</v>
      </c>
      <c r="M2" s="6">
        <v>25</v>
      </c>
      <c r="N2" s="7"/>
      <c r="O2" s="7">
        <v>25</v>
      </c>
      <c r="P2" s="6"/>
    </row>
    <row r="3" spans="2:16" ht="37.5" customHeight="1" x14ac:dyDescent="0.15">
      <c r="B3" s="1">
        <v>1</v>
      </c>
      <c r="C3" s="1" t="s">
        <v>5</v>
      </c>
      <c r="D3" s="1" t="s">
        <v>6</v>
      </c>
      <c r="E3" s="1" t="s">
        <v>179</v>
      </c>
      <c r="F3" s="1" t="s">
        <v>138</v>
      </c>
      <c r="G3" s="1">
        <v>1</v>
      </c>
      <c r="H3" s="13">
        <v>470000</v>
      </c>
      <c r="I3" s="5">
        <f>G3*H3</f>
        <v>470000</v>
      </c>
      <c r="K3" s="8">
        <v>4</v>
      </c>
      <c r="L3" s="7" t="s">
        <v>27</v>
      </c>
      <c r="M3" s="6">
        <f>(K3*700000/70)*1.3/1000</f>
        <v>52</v>
      </c>
      <c r="N3" s="6"/>
      <c r="O3" s="6">
        <f>(K3*700000/70)*0.1/1000</f>
        <v>4</v>
      </c>
      <c r="P3" s="6"/>
    </row>
    <row r="4" spans="2:16" ht="37.5" customHeight="1" x14ac:dyDescent="0.15">
      <c r="B4" s="1">
        <v>2</v>
      </c>
      <c r="C4" s="1" t="s">
        <v>9</v>
      </c>
      <c r="D4" s="1"/>
      <c r="E4" s="12">
        <f>P13</f>
        <v>1.6800000000000002</v>
      </c>
      <c r="F4" s="1" t="s">
        <v>157</v>
      </c>
      <c r="G4" s="1">
        <v>1</v>
      </c>
      <c r="H4" s="13">
        <v>1900</v>
      </c>
      <c r="I4" s="2">
        <f t="shared" ref="I4:I8" si="0">G4*H4</f>
        <v>1900</v>
      </c>
      <c r="K4" s="6"/>
      <c r="L4" s="7" t="s">
        <v>28</v>
      </c>
      <c r="M4" s="6">
        <f>M3*33.62</f>
        <v>1748.2399999999998</v>
      </c>
      <c r="N4" s="6"/>
      <c r="O4" s="6">
        <f>O3*33.62</f>
        <v>134.47999999999999</v>
      </c>
      <c r="P4" s="6"/>
    </row>
    <row r="5" spans="2:16" ht="37.5" customHeight="1" x14ac:dyDescent="0.15">
      <c r="B5" s="1">
        <v>3</v>
      </c>
      <c r="C5" s="1" t="s">
        <v>10</v>
      </c>
      <c r="D5" s="1"/>
      <c r="E5" s="1">
        <f>P12</f>
        <v>2.8000000000000003</v>
      </c>
      <c r="F5" s="1" t="s">
        <v>137</v>
      </c>
      <c r="G5" s="1">
        <v>1</v>
      </c>
      <c r="H5" s="13">
        <v>9300</v>
      </c>
      <c r="I5" s="2">
        <f t="shared" si="0"/>
        <v>9300</v>
      </c>
      <c r="K5" s="6"/>
      <c r="L5" s="7" t="s">
        <v>31</v>
      </c>
      <c r="M5" s="6">
        <f>M3*0.05</f>
        <v>2.6</v>
      </c>
      <c r="N5" s="6"/>
      <c r="O5" s="6">
        <f>O3*0.05</f>
        <v>0.2</v>
      </c>
      <c r="P5" s="6"/>
    </row>
    <row r="6" spans="2:16" ht="37.5" customHeight="1" x14ac:dyDescent="0.15">
      <c r="B6" s="1">
        <v>8</v>
      </c>
      <c r="C6" s="1" t="s">
        <v>19</v>
      </c>
      <c r="D6" s="1" t="s">
        <v>12</v>
      </c>
      <c r="E6" s="1">
        <f>M10</f>
        <v>105.95200000000001</v>
      </c>
      <c r="F6" s="1" t="s">
        <v>164</v>
      </c>
      <c r="G6" s="1">
        <v>2</v>
      </c>
      <c r="H6" s="13">
        <v>4200</v>
      </c>
      <c r="I6" s="2">
        <f t="shared" si="0"/>
        <v>8400</v>
      </c>
      <c r="K6" s="6"/>
      <c r="L6" s="7" t="s">
        <v>32</v>
      </c>
      <c r="M6" s="6">
        <f>M5*3/60</f>
        <v>0.13</v>
      </c>
      <c r="N6" s="6"/>
      <c r="O6" s="6">
        <f>O5*3/60</f>
        <v>1.0000000000000002E-2</v>
      </c>
      <c r="P6" s="6"/>
    </row>
    <row r="7" spans="2:16" ht="37.5" customHeight="1" x14ac:dyDescent="0.15">
      <c r="B7" s="1">
        <v>4</v>
      </c>
      <c r="C7" s="1" t="s">
        <v>25</v>
      </c>
      <c r="D7" s="1" t="s">
        <v>12</v>
      </c>
      <c r="E7" s="1">
        <f>M5</f>
        <v>2.6</v>
      </c>
      <c r="F7" s="1" t="s">
        <v>161</v>
      </c>
      <c r="G7" s="1">
        <v>2</v>
      </c>
      <c r="H7" s="13">
        <v>2200</v>
      </c>
      <c r="I7" s="2">
        <f t="shared" si="0"/>
        <v>4400</v>
      </c>
      <c r="K7" s="6"/>
      <c r="L7" s="7" t="s">
        <v>33</v>
      </c>
      <c r="M7" s="6">
        <f>1.05*M6/(1-0.7)</f>
        <v>0.45499999999999996</v>
      </c>
      <c r="N7" s="6"/>
      <c r="O7" s="6">
        <f>O6*1.05/(1-0.7)</f>
        <v>3.5000000000000003E-2</v>
      </c>
      <c r="P7" s="6"/>
    </row>
    <row r="8" spans="2:16" ht="37.5" customHeight="1" x14ac:dyDescent="0.15">
      <c r="B8" s="1">
        <v>5</v>
      </c>
      <c r="C8" s="1" t="s">
        <v>26</v>
      </c>
      <c r="D8" s="1"/>
      <c r="E8" s="1" t="s">
        <v>160</v>
      </c>
      <c r="F8" s="1" t="s">
        <v>159</v>
      </c>
      <c r="G8" s="1">
        <v>1</v>
      </c>
      <c r="H8" s="13">
        <v>5200</v>
      </c>
      <c r="I8" s="2">
        <f t="shared" si="0"/>
        <v>5200</v>
      </c>
      <c r="K8" s="6"/>
      <c r="L8" s="7" t="s">
        <v>34</v>
      </c>
      <c r="M8" s="6">
        <v>450</v>
      </c>
      <c r="N8" s="6"/>
      <c r="O8" s="6">
        <v>50</v>
      </c>
      <c r="P8" s="6"/>
    </row>
    <row r="9" spans="2:16" ht="37.5" customHeight="1" x14ac:dyDescent="0.15">
      <c r="B9" s="1"/>
      <c r="C9" s="1"/>
      <c r="D9" s="1"/>
      <c r="E9" s="1"/>
      <c r="F9" s="1" t="s">
        <v>57</v>
      </c>
      <c r="G9" s="1"/>
      <c r="H9" s="2"/>
      <c r="I9" s="2">
        <f>SUM(I3:I8)</f>
        <v>499200</v>
      </c>
      <c r="K9" s="6"/>
      <c r="L9" s="6"/>
      <c r="M9" s="6" t="s">
        <v>123</v>
      </c>
      <c r="N9" s="6"/>
      <c r="O9" s="6" t="s">
        <v>36</v>
      </c>
      <c r="P9" s="6"/>
    </row>
    <row r="10" spans="2:16" ht="37.5" customHeight="1" x14ac:dyDescent="0.15">
      <c r="B10" s="1"/>
      <c r="C10" s="1" t="s">
        <v>93</v>
      </c>
      <c r="D10" s="1"/>
      <c r="E10" s="1" t="s">
        <v>55</v>
      </c>
      <c r="F10" s="1" t="s">
        <v>56</v>
      </c>
      <c r="G10" s="1"/>
      <c r="H10" s="1"/>
      <c r="I10" s="2">
        <f>I9*(1+0.5)</f>
        <v>748800</v>
      </c>
      <c r="K10" s="6"/>
      <c r="L10" s="7" t="s">
        <v>37</v>
      </c>
      <c r="M10" s="6">
        <f>K3*700*1.1*0.86/(M2*1)</f>
        <v>105.95200000000001</v>
      </c>
      <c r="N10" s="6"/>
      <c r="O10" s="6">
        <f>1.1*K3*700*0.86/(O2*1)</f>
        <v>105.95200000000001</v>
      </c>
      <c r="P10" s="6" t="s">
        <v>39</v>
      </c>
    </row>
    <row r="11" spans="2:16" ht="37.5" customHeight="1" x14ac:dyDescent="0.15">
      <c r="K11" s="6"/>
      <c r="L11" s="7" t="s">
        <v>40</v>
      </c>
      <c r="M11" s="7" t="s">
        <v>41</v>
      </c>
      <c r="N11" s="6"/>
      <c r="O11" s="7" t="s">
        <v>42</v>
      </c>
      <c r="P11" s="6"/>
    </row>
    <row r="12" spans="2:16" ht="37.5" customHeight="1" x14ac:dyDescent="0.15">
      <c r="B12" s="18" t="s">
        <v>135</v>
      </c>
      <c r="C12" s="18"/>
      <c r="D12" s="18"/>
      <c r="E12" s="18"/>
      <c r="F12" s="18"/>
      <c r="G12" s="18"/>
      <c r="H12" s="18"/>
      <c r="I12" s="18"/>
      <c r="K12" s="6"/>
      <c r="L12" s="7" t="s">
        <v>44</v>
      </c>
      <c r="M12" s="6">
        <f>M5</f>
        <v>2.6</v>
      </c>
      <c r="N12" s="6"/>
      <c r="O12" s="6">
        <f>O5</f>
        <v>0.2</v>
      </c>
      <c r="P12" s="6">
        <f>M12+O12</f>
        <v>2.8000000000000003</v>
      </c>
    </row>
    <row r="13" spans="2:16" ht="37.5" customHeight="1" x14ac:dyDescent="0.15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16</v>
      </c>
      <c r="H13" s="1" t="s">
        <v>17</v>
      </c>
      <c r="I13" s="2" t="s">
        <v>20</v>
      </c>
      <c r="K13" s="6"/>
      <c r="L13" s="7" t="s">
        <v>43</v>
      </c>
      <c r="M13" s="6">
        <f>M3*0.03</f>
        <v>1.56</v>
      </c>
      <c r="N13" s="6"/>
      <c r="O13" s="6">
        <f>0.03*O3</f>
        <v>0.12</v>
      </c>
      <c r="P13" s="6">
        <f>O13+M13</f>
        <v>1.6800000000000002</v>
      </c>
    </row>
    <row r="14" spans="2:16" ht="37.5" customHeight="1" x14ac:dyDescent="0.15">
      <c r="B14" s="1">
        <v>1</v>
      </c>
      <c r="C14" s="1" t="s">
        <v>5</v>
      </c>
      <c r="D14" s="1" t="s">
        <v>6</v>
      </c>
      <c r="E14" s="1" t="s">
        <v>179</v>
      </c>
      <c r="F14" s="1" t="s">
        <v>138</v>
      </c>
      <c r="G14" s="1">
        <v>2</v>
      </c>
      <c r="H14" s="13">
        <f>H3</f>
        <v>470000</v>
      </c>
      <c r="I14" s="5">
        <f>G14*H14</f>
        <v>940000</v>
      </c>
      <c r="K14" s="6" t="s">
        <v>48</v>
      </c>
      <c r="L14" s="9" t="s">
        <v>49</v>
      </c>
      <c r="M14" s="11">
        <f>K3*700000/(3000*10)</f>
        <v>93.333333333333329</v>
      </c>
      <c r="N14" s="10"/>
      <c r="O14" s="10"/>
      <c r="P14" s="10"/>
    </row>
    <row r="15" spans="2:16" ht="37.5" customHeight="1" x14ac:dyDescent="0.15">
      <c r="B15" s="1">
        <v>2</v>
      </c>
      <c r="C15" s="1" t="s">
        <v>9</v>
      </c>
      <c r="D15" s="1"/>
      <c r="E15" s="12">
        <f>P28</f>
        <v>3.3600000000000003</v>
      </c>
      <c r="F15" s="1" t="s">
        <v>158</v>
      </c>
      <c r="G15" s="1">
        <v>1</v>
      </c>
      <c r="H15" s="13">
        <v>3500</v>
      </c>
      <c r="I15" s="2">
        <f t="shared" ref="I15:I19" si="1">G15*H15</f>
        <v>3500</v>
      </c>
    </row>
    <row r="16" spans="2:16" ht="37.5" customHeight="1" x14ac:dyDescent="0.15">
      <c r="B16" s="1">
        <v>3</v>
      </c>
      <c r="C16" s="1" t="s">
        <v>10</v>
      </c>
      <c r="D16" s="1"/>
      <c r="E16" s="1">
        <f>P27</f>
        <v>5.6000000000000005</v>
      </c>
      <c r="F16" s="1" t="s">
        <v>162</v>
      </c>
      <c r="G16" s="1">
        <v>1</v>
      </c>
      <c r="H16" s="13">
        <v>18000</v>
      </c>
      <c r="I16" s="2">
        <f t="shared" si="1"/>
        <v>18000</v>
      </c>
      <c r="K16" s="6"/>
      <c r="L16" s="7" t="s">
        <v>29</v>
      </c>
      <c r="M16" s="6"/>
      <c r="N16" s="6"/>
      <c r="O16" s="6" t="s">
        <v>30</v>
      </c>
      <c r="P16" s="6"/>
    </row>
    <row r="17" spans="2:16" ht="37.5" customHeight="1" x14ac:dyDescent="0.15">
      <c r="B17" s="1">
        <v>8</v>
      </c>
      <c r="C17" s="1" t="s">
        <v>19</v>
      </c>
      <c r="D17" s="1" t="s">
        <v>12</v>
      </c>
      <c r="E17" s="1">
        <f>M25</f>
        <v>211.90400000000002</v>
      </c>
      <c r="F17" s="1" t="s">
        <v>168</v>
      </c>
      <c r="G17" s="1">
        <v>3</v>
      </c>
      <c r="H17" s="13">
        <f>H6</f>
        <v>4200</v>
      </c>
      <c r="I17" s="2">
        <f t="shared" si="1"/>
        <v>12600</v>
      </c>
      <c r="K17" s="6" t="s">
        <v>45</v>
      </c>
      <c r="L17" s="7" t="s">
        <v>38</v>
      </c>
      <c r="M17" s="6">
        <v>25</v>
      </c>
      <c r="N17" s="7"/>
      <c r="O17" s="7">
        <v>25</v>
      </c>
      <c r="P17" s="6"/>
    </row>
    <row r="18" spans="2:16" ht="37.5" customHeight="1" x14ac:dyDescent="0.15">
      <c r="B18" s="1">
        <v>4</v>
      </c>
      <c r="C18" s="1" t="s">
        <v>25</v>
      </c>
      <c r="D18" s="1" t="s">
        <v>12</v>
      </c>
      <c r="E18" s="1">
        <f>M20</f>
        <v>5.2</v>
      </c>
      <c r="F18" s="1" t="s">
        <v>170</v>
      </c>
      <c r="G18" s="1">
        <v>2</v>
      </c>
      <c r="H18" s="13">
        <f>H7</f>
        <v>2200</v>
      </c>
      <c r="I18" s="2">
        <f t="shared" si="1"/>
        <v>4400</v>
      </c>
      <c r="K18" s="8">
        <v>8</v>
      </c>
      <c r="L18" s="7" t="s">
        <v>27</v>
      </c>
      <c r="M18" s="6">
        <f>(K18*700000/70)*1.3/1000</f>
        <v>104</v>
      </c>
      <c r="N18" s="6"/>
      <c r="O18" s="6">
        <f>(K18*700000/70)*0.1/1000</f>
        <v>8</v>
      </c>
      <c r="P18" s="6"/>
    </row>
    <row r="19" spans="2:16" ht="37.5" customHeight="1" x14ac:dyDescent="0.15">
      <c r="B19" s="1">
        <v>5</v>
      </c>
      <c r="C19" s="1" t="s">
        <v>26</v>
      </c>
      <c r="D19" s="1"/>
      <c r="E19" s="1" t="s">
        <v>87</v>
      </c>
      <c r="F19" s="1" t="s">
        <v>126</v>
      </c>
      <c r="G19" s="1">
        <v>1</v>
      </c>
      <c r="H19" s="13">
        <v>5200</v>
      </c>
      <c r="I19" s="2">
        <f t="shared" si="1"/>
        <v>5200</v>
      </c>
      <c r="K19" s="6"/>
      <c r="L19" s="7" t="s">
        <v>28</v>
      </c>
      <c r="M19" s="6">
        <f>M18*33.62</f>
        <v>3496.4799999999996</v>
      </c>
      <c r="N19" s="6"/>
      <c r="O19" s="6">
        <f>O18*33.62</f>
        <v>268.95999999999998</v>
      </c>
      <c r="P19" s="6"/>
    </row>
    <row r="20" spans="2:16" ht="37.5" customHeight="1" x14ac:dyDescent="0.15">
      <c r="B20" s="1"/>
      <c r="C20" s="1"/>
      <c r="D20" s="1"/>
      <c r="E20" s="1"/>
      <c r="F20" s="1" t="s">
        <v>57</v>
      </c>
      <c r="G20" s="1"/>
      <c r="H20" s="2"/>
      <c r="I20" s="2">
        <f>SUM(I14:I19)</f>
        <v>983700</v>
      </c>
      <c r="K20" s="6"/>
      <c r="L20" s="7" t="s">
        <v>31</v>
      </c>
      <c r="M20" s="6">
        <f>M18*0.05</f>
        <v>5.2</v>
      </c>
      <c r="N20" s="6"/>
      <c r="O20" s="6">
        <f>O18*0.05</f>
        <v>0.4</v>
      </c>
      <c r="P20" s="6"/>
    </row>
    <row r="21" spans="2:16" ht="37.5" customHeight="1" x14ac:dyDescent="0.15">
      <c r="B21" s="1"/>
      <c r="C21" s="1" t="s">
        <v>92</v>
      </c>
      <c r="D21" s="1"/>
      <c r="E21" s="1" t="s">
        <v>55</v>
      </c>
      <c r="F21" s="1" t="s">
        <v>56</v>
      </c>
      <c r="G21" s="1"/>
      <c r="H21" s="1"/>
      <c r="I21" s="14">
        <f>I20*(1+0.5)</f>
        <v>1475550</v>
      </c>
      <c r="K21" s="6"/>
      <c r="L21" s="7" t="s">
        <v>32</v>
      </c>
      <c r="M21" s="6">
        <f>M20*3/60</f>
        <v>0.26</v>
      </c>
      <c r="N21" s="6"/>
      <c r="O21" s="6">
        <f>O20*3/60</f>
        <v>2.0000000000000004E-2</v>
      </c>
      <c r="P21" s="6"/>
    </row>
    <row r="22" spans="2:16" ht="37.5" customHeight="1" x14ac:dyDescent="0.15">
      <c r="K22" s="6"/>
      <c r="L22" s="7" t="s">
        <v>33</v>
      </c>
      <c r="M22" s="6">
        <f>1.05*M21/(1-0.7)</f>
        <v>0.90999999999999992</v>
      </c>
      <c r="N22" s="6"/>
      <c r="O22" s="6">
        <f>O21*1.05/(1-0.7)</f>
        <v>7.0000000000000007E-2</v>
      </c>
      <c r="P22" s="6"/>
    </row>
    <row r="23" spans="2:16" ht="37.5" customHeight="1" x14ac:dyDescent="0.15">
      <c r="B23" s="18" t="s">
        <v>136</v>
      </c>
      <c r="C23" s="18"/>
      <c r="D23" s="18"/>
      <c r="E23" s="18"/>
      <c r="F23" s="18"/>
      <c r="G23" s="18"/>
      <c r="H23" s="18"/>
      <c r="I23" s="18"/>
      <c r="K23" s="6"/>
      <c r="L23" s="7" t="s">
        <v>34</v>
      </c>
      <c r="M23" s="6">
        <v>680</v>
      </c>
      <c r="N23" s="6"/>
      <c r="O23" s="6">
        <v>50</v>
      </c>
      <c r="P23" s="6"/>
    </row>
    <row r="24" spans="2:16" ht="37.5" customHeight="1" x14ac:dyDescent="0.15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16</v>
      </c>
      <c r="H24" s="1" t="s">
        <v>17</v>
      </c>
      <c r="I24" s="2" t="s">
        <v>20</v>
      </c>
      <c r="K24" s="6"/>
      <c r="L24" s="6"/>
      <c r="M24" s="6" t="s">
        <v>125</v>
      </c>
      <c r="N24" s="6"/>
      <c r="O24" s="6" t="s">
        <v>36</v>
      </c>
      <c r="P24" s="6"/>
    </row>
    <row r="25" spans="2:16" ht="37.5" customHeight="1" x14ac:dyDescent="0.15">
      <c r="B25" s="1">
        <v>1</v>
      </c>
      <c r="C25" s="1" t="s">
        <v>5</v>
      </c>
      <c r="D25" s="1" t="s">
        <v>6</v>
      </c>
      <c r="E25" s="1" t="s">
        <v>179</v>
      </c>
      <c r="F25" s="1" t="s">
        <v>139</v>
      </c>
      <c r="G25" s="1">
        <v>3</v>
      </c>
      <c r="H25" s="13">
        <f>H14</f>
        <v>470000</v>
      </c>
      <c r="I25" s="5">
        <f>G25*H25</f>
        <v>1410000</v>
      </c>
      <c r="K25" s="6"/>
      <c r="L25" s="7" t="s">
        <v>37</v>
      </c>
      <c r="M25" s="6">
        <f>K18*700*1.1*0.86/(M17*1)</f>
        <v>211.90400000000002</v>
      </c>
      <c r="N25" s="6"/>
      <c r="O25" s="6">
        <f>1.1*K18*700*0.86/(O17*1)</f>
        <v>211.90400000000002</v>
      </c>
      <c r="P25" s="6" t="s">
        <v>39</v>
      </c>
    </row>
    <row r="26" spans="2:16" ht="37.5" customHeight="1" x14ac:dyDescent="0.15">
      <c r="B26" s="1">
        <v>2</v>
      </c>
      <c r="C26" s="1" t="s">
        <v>9</v>
      </c>
      <c r="D26" s="1"/>
      <c r="E26" s="12">
        <f>P43</f>
        <v>5.04</v>
      </c>
      <c r="F26" s="1" t="s">
        <v>171</v>
      </c>
      <c r="G26" s="1">
        <v>1</v>
      </c>
      <c r="H26" s="13">
        <v>6000</v>
      </c>
      <c r="I26" s="2">
        <f t="shared" ref="I26:I30" si="2">G26*H26</f>
        <v>6000</v>
      </c>
      <c r="K26" s="6"/>
      <c r="L26" s="7" t="s">
        <v>40</v>
      </c>
      <c r="M26" s="7" t="s">
        <v>41</v>
      </c>
      <c r="N26" s="6"/>
      <c r="O26" s="7" t="s">
        <v>42</v>
      </c>
      <c r="P26" s="6"/>
    </row>
    <row r="27" spans="2:16" ht="37.5" customHeight="1" x14ac:dyDescent="0.15">
      <c r="B27" s="1">
        <v>3</v>
      </c>
      <c r="C27" s="1" t="s">
        <v>10</v>
      </c>
      <c r="D27" s="1"/>
      <c r="E27" s="1">
        <f>P42</f>
        <v>8.4</v>
      </c>
      <c r="F27" s="1" t="s">
        <v>172</v>
      </c>
      <c r="G27" s="1">
        <v>1</v>
      </c>
      <c r="H27" s="13">
        <v>25500</v>
      </c>
      <c r="I27" s="2">
        <f t="shared" si="2"/>
        <v>25500</v>
      </c>
      <c r="K27" s="6"/>
      <c r="L27" s="7" t="s">
        <v>44</v>
      </c>
      <c r="M27" s="6">
        <f>M20</f>
        <v>5.2</v>
      </c>
      <c r="N27" s="6"/>
      <c r="O27" s="6">
        <f>O20</f>
        <v>0.4</v>
      </c>
      <c r="P27" s="6">
        <f>M27+O27</f>
        <v>5.6000000000000005</v>
      </c>
    </row>
    <row r="28" spans="2:16" ht="37.5" customHeight="1" x14ac:dyDescent="0.15">
      <c r="B28" s="1">
        <v>8</v>
      </c>
      <c r="C28" s="1" t="s">
        <v>19</v>
      </c>
      <c r="D28" s="1" t="s">
        <v>12</v>
      </c>
      <c r="E28" s="1">
        <f>M40</f>
        <v>317.85599999999999</v>
      </c>
      <c r="F28" s="1" t="s">
        <v>177</v>
      </c>
      <c r="G28" s="1">
        <v>3</v>
      </c>
      <c r="H28" s="13">
        <f>H17</f>
        <v>4200</v>
      </c>
      <c r="I28" s="2">
        <f t="shared" si="2"/>
        <v>12600</v>
      </c>
      <c r="K28" s="6"/>
      <c r="L28" s="7" t="s">
        <v>43</v>
      </c>
      <c r="M28" s="6">
        <f>M18*0.03</f>
        <v>3.12</v>
      </c>
      <c r="N28" s="6"/>
      <c r="O28" s="6">
        <f>0.03*O18</f>
        <v>0.24</v>
      </c>
      <c r="P28" s="6">
        <f>O28+M28</f>
        <v>3.3600000000000003</v>
      </c>
    </row>
    <row r="29" spans="2:16" ht="37.5" customHeight="1" x14ac:dyDescent="0.15">
      <c r="B29" s="1">
        <v>4</v>
      </c>
      <c r="C29" s="1" t="s">
        <v>25</v>
      </c>
      <c r="D29" s="1" t="s">
        <v>12</v>
      </c>
      <c r="E29" s="1">
        <f>M35</f>
        <v>7.8000000000000007</v>
      </c>
      <c r="F29" s="1" t="s">
        <v>176</v>
      </c>
      <c r="G29" s="1">
        <v>2</v>
      </c>
      <c r="H29" s="13">
        <v>3000</v>
      </c>
      <c r="I29" s="2">
        <f t="shared" si="2"/>
        <v>6000</v>
      </c>
      <c r="K29" s="6" t="s">
        <v>48</v>
      </c>
      <c r="L29" s="9" t="s">
        <v>49</v>
      </c>
      <c r="M29" s="11">
        <f>K18*700000/(3000*10)</f>
        <v>186.66666666666666</v>
      </c>
      <c r="N29" s="10"/>
      <c r="O29" s="10"/>
      <c r="P29" s="10"/>
    </row>
    <row r="30" spans="2:16" ht="37.5" customHeight="1" x14ac:dyDescent="0.15">
      <c r="B30" s="1">
        <v>5</v>
      </c>
      <c r="C30" s="1" t="s">
        <v>26</v>
      </c>
      <c r="D30" s="1"/>
      <c r="E30" s="1" t="s">
        <v>132</v>
      </c>
      <c r="F30" s="1" t="s">
        <v>175</v>
      </c>
      <c r="G30" s="1">
        <v>1</v>
      </c>
      <c r="H30" s="13">
        <v>7300</v>
      </c>
      <c r="I30" s="2">
        <f t="shared" si="2"/>
        <v>7300</v>
      </c>
    </row>
    <row r="31" spans="2:16" ht="37.5" customHeight="1" x14ac:dyDescent="0.15">
      <c r="B31" s="1"/>
      <c r="C31" s="1"/>
      <c r="D31" s="1"/>
      <c r="E31" s="1"/>
      <c r="F31" s="1" t="s">
        <v>57</v>
      </c>
      <c r="G31" s="1"/>
      <c r="H31" s="2"/>
      <c r="I31" s="2">
        <f>SUM(I25:I30)</f>
        <v>1467400</v>
      </c>
      <c r="K31" s="6"/>
      <c r="L31" s="7" t="s">
        <v>29</v>
      </c>
      <c r="M31" s="6"/>
      <c r="N31" s="6"/>
      <c r="O31" s="6" t="s">
        <v>30</v>
      </c>
      <c r="P31" s="6"/>
    </row>
    <row r="32" spans="2:16" ht="37.5" customHeight="1" x14ac:dyDescent="0.15">
      <c r="B32" s="1"/>
      <c r="C32" s="1" t="s">
        <v>92</v>
      </c>
      <c r="D32" s="1"/>
      <c r="E32" s="1" t="s">
        <v>55</v>
      </c>
      <c r="F32" s="1" t="s">
        <v>56</v>
      </c>
      <c r="G32" s="1"/>
      <c r="H32" s="1"/>
      <c r="I32" s="14">
        <f>I31*(1+0.5)</f>
        <v>2201100</v>
      </c>
      <c r="K32" s="6" t="s">
        <v>45</v>
      </c>
      <c r="L32" s="7" t="s">
        <v>38</v>
      </c>
      <c r="M32" s="6">
        <v>25</v>
      </c>
      <c r="N32" s="7"/>
      <c r="O32" s="7">
        <v>25</v>
      </c>
      <c r="P32" s="6"/>
    </row>
    <row r="33" spans="11:16" ht="37.5" customHeight="1" x14ac:dyDescent="0.15">
      <c r="K33" s="8">
        <v>12</v>
      </c>
      <c r="L33" s="7" t="s">
        <v>27</v>
      </c>
      <c r="M33" s="6">
        <f>(K33*700000/70)*1.3/1000</f>
        <v>156</v>
      </c>
      <c r="N33" s="6"/>
      <c r="O33" s="6">
        <f>(K33*700000/70)*0.1/1000</f>
        <v>12</v>
      </c>
      <c r="P33" s="6"/>
    </row>
    <row r="34" spans="11:16" ht="37.5" customHeight="1" x14ac:dyDescent="0.15">
      <c r="K34" s="6"/>
      <c r="L34" s="7" t="s">
        <v>28</v>
      </c>
      <c r="M34" s="6">
        <f>M33*33.62</f>
        <v>5244.7199999999993</v>
      </c>
      <c r="N34" s="6"/>
      <c r="O34" s="6">
        <f>O33*33.62</f>
        <v>403.43999999999994</v>
      </c>
      <c r="P34" s="6"/>
    </row>
    <row r="35" spans="11:16" ht="37.5" customHeight="1" x14ac:dyDescent="0.15">
      <c r="K35" s="6"/>
      <c r="L35" s="7" t="s">
        <v>31</v>
      </c>
      <c r="M35" s="6">
        <f>M33*0.05</f>
        <v>7.8000000000000007</v>
      </c>
      <c r="N35" s="6"/>
      <c r="O35" s="6">
        <f>O33*0.05</f>
        <v>0.60000000000000009</v>
      </c>
      <c r="P35" s="6"/>
    </row>
    <row r="36" spans="11:16" ht="37.5" customHeight="1" x14ac:dyDescent="0.15">
      <c r="K36" s="6"/>
      <c r="L36" s="7" t="s">
        <v>32</v>
      </c>
      <c r="M36" s="6">
        <f>M35*3/60</f>
        <v>0.39</v>
      </c>
      <c r="N36" s="6"/>
      <c r="O36" s="6">
        <f>O35*3/60</f>
        <v>3.0000000000000006E-2</v>
      </c>
      <c r="P36" s="6"/>
    </row>
    <row r="37" spans="11:16" ht="37.5" customHeight="1" x14ac:dyDescent="0.15">
      <c r="K37" s="6"/>
      <c r="L37" s="7" t="s">
        <v>33</v>
      </c>
      <c r="M37" s="6">
        <f>1.05*M36/(1-0.7)</f>
        <v>1.365</v>
      </c>
      <c r="N37" s="6"/>
      <c r="O37" s="6">
        <f>O36*1.05/(1-0.7)</f>
        <v>0.10500000000000001</v>
      </c>
      <c r="P37" s="6"/>
    </row>
    <row r="38" spans="11:16" ht="37.5" customHeight="1" x14ac:dyDescent="0.15">
      <c r="K38" s="6"/>
      <c r="L38" s="7" t="s">
        <v>34</v>
      </c>
      <c r="M38" s="6">
        <v>1400</v>
      </c>
      <c r="N38" s="6"/>
      <c r="O38" s="6">
        <v>100</v>
      </c>
      <c r="P38" s="6"/>
    </row>
    <row r="39" spans="11:16" ht="37.5" customHeight="1" x14ac:dyDescent="0.15">
      <c r="K39" s="6"/>
      <c r="L39" s="6"/>
      <c r="M39" s="6" t="s">
        <v>124</v>
      </c>
      <c r="N39" s="6"/>
      <c r="O39" s="6" t="s">
        <v>36</v>
      </c>
      <c r="P39" s="6"/>
    </row>
    <row r="40" spans="11:16" ht="37.5" customHeight="1" x14ac:dyDescent="0.15">
      <c r="K40" s="6"/>
      <c r="L40" s="7" t="s">
        <v>37</v>
      </c>
      <c r="M40" s="6">
        <f>K33*700*1.1*0.86/(M32*1)</f>
        <v>317.85599999999999</v>
      </c>
      <c r="N40" s="6"/>
      <c r="O40" s="6">
        <f>1.1*K33*700*0.86/(O32*1)</f>
        <v>317.85599999999999</v>
      </c>
      <c r="P40" s="6" t="s">
        <v>39</v>
      </c>
    </row>
    <row r="41" spans="11:16" ht="37.5" customHeight="1" x14ac:dyDescent="0.15">
      <c r="K41" s="6"/>
      <c r="L41" s="7" t="s">
        <v>40</v>
      </c>
      <c r="M41" s="7" t="s">
        <v>41</v>
      </c>
      <c r="N41" s="6"/>
      <c r="O41" s="7" t="s">
        <v>42</v>
      </c>
      <c r="P41" s="6"/>
    </row>
    <row r="42" spans="11:16" ht="37.5" customHeight="1" x14ac:dyDescent="0.15">
      <c r="K42" s="6"/>
      <c r="L42" s="7" t="s">
        <v>44</v>
      </c>
      <c r="M42" s="6">
        <f>M35</f>
        <v>7.8000000000000007</v>
      </c>
      <c r="N42" s="6"/>
      <c r="O42" s="6">
        <f>O35</f>
        <v>0.60000000000000009</v>
      </c>
      <c r="P42" s="6">
        <f>M42+O42</f>
        <v>8.4</v>
      </c>
    </row>
    <row r="43" spans="11:16" ht="37.5" customHeight="1" x14ac:dyDescent="0.15">
      <c r="K43" s="6"/>
      <c r="L43" s="7" t="s">
        <v>43</v>
      </c>
      <c r="M43" s="6">
        <f>M33*0.03</f>
        <v>4.68</v>
      </c>
      <c r="N43" s="6"/>
      <c r="O43" s="6">
        <f>0.03*O33</f>
        <v>0.36</v>
      </c>
      <c r="P43" s="6">
        <f>O43+M43</f>
        <v>5.04</v>
      </c>
    </row>
    <row r="44" spans="11:16" ht="37.5" customHeight="1" x14ac:dyDescent="0.15">
      <c r="K44" s="6" t="s">
        <v>48</v>
      </c>
      <c r="L44" s="9" t="s">
        <v>49</v>
      </c>
      <c r="M44" s="11">
        <f>K33*700000/(3000*10)</f>
        <v>280</v>
      </c>
      <c r="N44" s="10"/>
      <c r="O44" s="10"/>
      <c r="P44" s="10"/>
    </row>
  </sheetData>
  <mergeCells count="3">
    <mergeCell ref="B1:I1"/>
    <mergeCell ref="B12:I12"/>
    <mergeCell ref="B23:I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700kw（间接）</vt:lpstr>
      <vt:lpstr>700kw（直接）</vt:lpstr>
      <vt:lpstr>1400kw（间接）</vt:lpstr>
      <vt:lpstr>1400kw（直接）</vt:lpstr>
      <vt:lpstr>2100kw（间接）</vt:lpstr>
      <vt:lpstr>2100kw（直接）</vt:lpstr>
      <vt:lpstr>2800kw（间接）</vt:lpstr>
      <vt:lpstr>2800kw（直接）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2015-11-11T09:17:15Z</dcterms:modified>
</cp:coreProperties>
</file>