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JI\Dropbox\3_writing\1_1d\1_lagrangian\"/>
    </mc:Choice>
  </mc:AlternateContent>
  <xr:revisionPtr revIDLastSave="0" documentId="13_ncr:1_{4C3C2B2A-84B3-4266-8DF3-9114DEADDC7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benchmark_equations" sheetId="1" r:id="rId1"/>
    <sheet name="order_of_magnitude" sheetId="2" r:id="rId2"/>
    <sheet name="miscellaneous diff" sheetId="3" r:id="rId3"/>
    <sheet name="benchmark_pois2diff2heml" sheetId="4" r:id="rId4"/>
    <sheet name="benchmark_Pois2Helm" sheetId="5" r:id="rId5"/>
    <sheet name="bench_diff_d_variant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3" i="6" l="1"/>
  <c r="I33" i="6"/>
  <c r="H33" i="6"/>
  <c r="G33" i="6"/>
  <c r="J32" i="6"/>
  <c r="I32" i="6"/>
  <c r="H32" i="6"/>
  <c r="G32" i="6"/>
  <c r="J31" i="6"/>
  <c r="I31" i="6"/>
  <c r="H31" i="6"/>
  <c r="G31" i="6"/>
  <c r="F31" i="6"/>
  <c r="J30" i="6"/>
  <c r="I30" i="6"/>
  <c r="H30" i="6"/>
  <c r="G30" i="6"/>
  <c r="F30" i="6"/>
  <c r="E30" i="6"/>
  <c r="J29" i="6"/>
  <c r="I29" i="6"/>
  <c r="H29" i="6"/>
  <c r="G29" i="6"/>
  <c r="F29" i="6"/>
  <c r="E29" i="6"/>
  <c r="F7" i="5"/>
  <c r="F6" i="5"/>
  <c r="F5" i="5"/>
  <c r="H61" i="3"/>
  <c r="O61" i="3" s="1"/>
  <c r="G61" i="3"/>
  <c r="N61" i="3" s="1"/>
  <c r="F61" i="3"/>
  <c r="M61" i="3" s="1"/>
  <c r="E61" i="3"/>
  <c r="L61" i="3" s="1"/>
  <c r="D61" i="3"/>
  <c r="K61" i="3" s="1"/>
  <c r="C61" i="3"/>
  <c r="J61" i="3" s="1"/>
  <c r="H60" i="3"/>
  <c r="O60" i="3" s="1"/>
  <c r="G60" i="3"/>
  <c r="N60" i="3" s="1"/>
  <c r="F60" i="3"/>
  <c r="M60" i="3" s="1"/>
  <c r="E60" i="3"/>
  <c r="L60" i="3" s="1"/>
  <c r="D60" i="3"/>
  <c r="K60" i="3" s="1"/>
  <c r="C60" i="3"/>
  <c r="J60" i="3" s="1"/>
  <c r="H59" i="3"/>
  <c r="O59" i="3" s="1"/>
  <c r="G59" i="3"/>
  <c r="N59" i="3" s="1"/>
  <c r="F59" i="3"/>
  <c r="M59" i="3" s="1"/>
  <c r="E59" i="3"/>
  <c r="L59" i="3" s="1"/>
  <c r="D59" i="3"/>
  <c r="K59" i="3" s="1"/>
  <c r="C59" i="3"/>
  <c r="J59" i="3" s="1"/>
  <c r="H58" i="3"/>
  <c r="O58" i="3" s="1"/>
  <c r="G58" i="3"/>
  <c r="N58" i="3" s="1"/>
  <c r="F58" i="3"/>
  <c r="M58" i="3" s="1"/>
  <c r="E58" i="3"/>
  <c r="L58" i="3" s="1"/>
  <c r="D58" i="3"/>
  <c r="K58" i="3" s="1"/>
  <c r="C58" i="3"/>
  <c r="J58" i="3" s="1"/>
  <c r="H57" i="3"/>
  <c r="O57" i="3" s="1"/>
  <c r="G57" i="3"/>
  <c r="N57" i="3" s="1"/>
  <c r="F57" i="3"/>
  <c r="M57" i="3" s="1"/>
  <c r="E57" i="3"/>
  <c r="L57" i="3" s="1"/>
  <c r="D57" i="3"/>
  <c r="K57" i="3" s="1"/>
  <c r="C57" i="3"/>
  <c r="J57" i="3" s="1"/>
  <c r="Q21" i="3"/>
  <c r="H21" i="3"/>
  <c r="R21" i="3" s="1"/>
  <c r="R20" i="3"/>
  <c r="Q20" i="3"/>
  <c r="Q19" i="3"/>
  <c r="H19" i="3"/>
  <c r="R19" i="3" s="1"/>
  <c r="R18" i="3"/>
  <c r="Q18" i="3"/>
  <c r="R17" i="3"/>
  <c r="Q17" i="3"/>
  <c r="R16" i="3"/>
  <c r="Q16" i="3"/>
  <c r="R15" i="3"/>
  <c r="Q15" i="3"/>
  <c r="R14" i="3"/>
  <c r="Q14" i="3"/>
  <c r="Q13" i="3"/>
  <c r="H13" i="3"/>
  <c r="R13" i="3" s="1"/>
  <c r="R12" i="3"/>
  <c r="Q12" i="3"/>
  <c r="H12" i="3"/>
  <c r="Q11" i="3"/>
  <c r="H11" i="3"/>
  <c r="R11" i="3" s="1"/>
  <c r="J69" i="2"/>
  <c r="I69" i="2"/>
  <c r="H69" i="2"/>
  <c r="F69" i="2"/>
  <c r="E69" i="2"/>
  <c r="J68" i="2"/>
  <c r="I68" i="2"/>
  <c r="H68" i="2"/>
  <c r="F68" i="2"/>
  <c r="E68" i="2"/>
  <c r="J67" i="2"/>
  <c r="I67" i="2"/>
  <c r="H67" i="2"/>
  <c r="F67" i="2"/>
  <c r="E67" i="2"/>
  <c r="J66" i="2"/>
  <c r="I66" i="2"/>
  <c r="H66" i="2"/>
  <c r="F66" i="2"/>
  <c r="E66" i="2"/>
  <c r="J65" i="2"/>
  <c r="I65" i="2"/>
  <c r="H65" i="2"/>
  <c r="F65" i="2"/>
  <c r="E65" i="2"/>
  <c r="J59" i="2"/>
  <c r="I59" i="2"/>
  <c r="H59" i="2"/>
  <c r="G59" i="2"/>
  <c r="J58" i="2"/>
  <c r="I58" i="2"/>
  <c r="H58" i="2"/>
  <c r="G58" i="2"/>
  <c r="J57" i="2"/>
  <c r="I57" i="2"/>
  <c r="H57" i="2"/>
  <c r="G57" i="2"/>
  <c r="F57" i="2"/>
  <c r="J56" i="2"/>
  <c r="I56" i="2"/>
  <c r="H56" i="2"/>
  <c r="G56" i="2"/>
  <c r="F56" i="2"/>
  <c r="E56" i="2"/>
  <c r="J55" i="2"/>
  <c r="I55" i="2"/>
  <c r="H55" i="2"/>
  <c r="G55" i="2"/>
  <c r="F55" i="2"/>
  <c r="E55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39" i="2"/>
  <c r="I39" i="2"/>
  <c r="H39" i="2"/>
  <c r="G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29" i="2"/>
  <c r="I29" i="2"/>
  <c r="H29" i="2"/>
  <c r="G29" i="2"/>
  <c r="J28" i="2"/>
  <c r="I28" i="2"/>
  <c r="H28" i="2"/>
  <c r="G28" i="2"/>
  <c r="J27" i="2"/>
  <c r="I27" i="2"/>
  <c r="H27" i="2"/>
  <c r="G27" i="2"/>
  <c r="F27" i="2"/>
  <c r="J26" i="2"/>
  <c r="I26" i="2"/>
  <c r="H26" i="2"/>
  <c r="G26" i="2"/>
  <c r="F26" i="2"/>
  <c r="E26" i="2"/>
  <c r="J25" i="2"/>
  <c r="I25" i="2"/>
  <c r="H25" i="2"/>
  <c r="G25" i="2"/>
  <c r="F25" i="2"/>
  <c r="E25" i="2"/>
  <c r="L27" i="1"/>
  <c r="K27" i="1"/>
  <c r="J27" i="1"/>
  <c r="F27" i="1"/>
  <c r="E27" i="1"/>
  <c r="D27" i="1"/>
  <c r="L26" i="1"/>
  <c r="K26" i="1"/>
  <c r="J26" i="1"/>
  <c r="F26" i="1"/>
  <c r="E26" i="1"/>
  <c r="D26" i="1"/>
  <c r="L25" i="1"/>
  <c r="K25" i="1"/>
  <c r="J25" i="1"/>
  <c r="F25" i="1"/>
  <c r="E25" i="1"/>
  <c r="D25" i="1"/>
</calcChain>
</file>

<file path=xl/sharedStrings.xml><?xml version="1.0" encoding="utf-8"?>
<sst xmlns="http://schemas.openxmlformats.org/spreadsheetml/2006/main" count="265" uniqueCount="82">
  <si>
    <t>order of convergence for Poisson, approximation order = 3 for each variable</t>
  </si>
  <si>
    <t>standard FEM</t>
  </si>
  <si>
    <t>mixed FEM</t>
  </si>
  <si>
    <t>refinement level</t>
  </si>
  <si>
    <t>poisson</t>
  </si>
  <si>
    <t>Poisson MBC</t>
  </si>
  <si>
    <t>diffusion</t>
  </si>
  <si>
    <t>helmholtz</t>
  </si>
  <si>
    <t>normal</t>
  </si>
  <si>
    <t>u</t>
  </si>
  <si>
    <t>u_x</t>
  </si>
  <si>
    <t>v</t>
  </si>
  <si>
    <t>u_xx</t>
  </si>
  <si>
    <t>v_x</t>
  </si>
  <si>
    <t>scaling</t>
  </si>
  <si>
    <t>||d||2</t>
  </si>
  <si>
    <t>||v||2</t>
  </si>
  <si>
    <t>||u||2</t>
  </si>
  <si>
    <t>virtual scaling</t>
  </si>
  <si>
    <t>case 1</t>
  </si>
  <si>
    <t>${(2 \pi c)}^{-2} \sin (2 \pi cx)$</t>
  </si>
  <si>
    <t>case 2</t>
  </si>
  <si>
    <t>$e^{-{c}{{(x-1/2)^2}}}$</t>
  </si>
  <si>
    <t>case 3</t>
  </si>
  <si>
    <t>${(2 \pi c)}^{-2}\sin (2 \pi c x)-\frac{x^2}{2}$</t>
  </si>
  <si>
    <t>case 4</t>
  </si>
  <si>
    <t>${(2 \pi c)}^{-1} \sin (2 \pi cx)$</t>
  </si>
  <si>
    <t>case 5</t>
  </si>
  <si>
    <t>${c}^{-1} x$</t>
  </si>
  <si>
    <t>std FEM, scheme S</t>
  </si>
  <si>
    <t>mix FEM, scaling</t>
  </si>
  <si>
    <t>The standard FEM</t>
  </si>
  <si>
    <t>The mixed FEM</t>
  </si>
  <si>
    <t>ux</t>
  </si>
  <si>
    <t>uxx</t>
  </si>
  <si>
    <t>u, M1</t>
  </si>
  <si>
    <t>ux, M2</t>
  </si>
  <si>
    <t>uxx, M1</t>
  </si>
  <si>
    <t>constant</t>
  </si>
  <si>
    <t>base</t>
  </si>
  <si>
    <t>||d(x)||2 ||u||2</t>
  </si>
  <si>
    <t>diff d=1+0.5sin(cx)</t>
  </si>
  <si>
    <t>diff d=1+cx</t>
  </si>
  <si>
    <t>Poisson</t>
  </si>
  <si>
    <t>std fem</t>
  </si>
  <si>
    <t>mix fem</t>
  </si>
  <si>
    <t>Case 1</t>
  </si>
  <si>
    <t>c</t>
  </si>
  <si>
    <t>||du||2</t>
  </si>
  <si>
    <t>Case 2</t>
  </si>
  <si>
    <t>Case 3</t>
  </si>
  <si>
    <t>Case 4</t>
  </si>
  <si>
    <t>Case 5</t>
  </si>
  <si>
    <t>influence of d(x) on alpha_R for the diffusion equation</t>
  </si>
  <si>
    <t>p=exp(-(x-0.5)^2)</t>
  </si>
  <si>
    <t>alpha_R</t>
  </si>
  <si>
    <t>SM</t>
  </si>
  <si>
    <t>MM</t>
  </si>
  <si>
    <t>ordinal</t>
  </si>
  <si>
    <t>d</t>
  </si>
  <si>
    <t>||ux||2</t>
  </si>
  <si>
    <t>||dux||2</t>
  </si>
  <si>
    <t>dux</t>
  </si>
  <si>
    <t>(dux)x</t>
  </si>
  <si>
    <t>notes</t>
  </si>
  <si>
    <t>||d||2*||u||2</t>
  </si>
  <si>
    <t>benchmark Poisson</t>
  </si>
  <si>
    <t>1+sin(100x)</t>
  </si>
  <si>
    <t>1+sin(10x)</t>
  </si>
  <si>
    <t>1+sin(x)</t>
  </si>
  <si>
    <t>1+x</t>
  </si>
  <si>
    <t>1+10x</t>
  </si>
  <si>
    <t>1+100x</t>
  </si>
  <si>
    <t>influence of magnitude of solution on alpha_R for the diffusion equation</t>
  </si>
  <si>
    <t>diffusion, u=${(2 \pi c)}^{-2} \sin (2 \pi cx)$,d=10</t>
  </si>
  <si>
    <t>poisson, p=exp(-(x-0.5)^2)</t>
  </si>
  <si>
    <t>diffusion, p=exp(-(x-0.5)^2), d=1+0.5sin(cx)</t>
  </si>
  <si>
    <t>helmholtz, p=exp(-(x-0.5)^2), d=1+0.5sin(x), r=c*</t>
  </si>
  <si>
    <t>* we show the upper bound here</t>
  </si>
  <si>
    <t>p=exp(-(x-0.5)^2), d=1, r=c</t>
  </si>
  <si>
    <t>benchmark diffusion, d=1+cx</t>
  </si>
  <si>
    <t>virtual and real scaling combined, in which only diffusion is real scaling, May 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</si>
</sst>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#,##0.000"/>
    <numFmt numFmtId="166" formatCode="_(* #,##0.00_);_(* \(#,##0.00\);_(* \-??_);_(@_)"/>
    <numFmt numFmtId="167" formatCode="0.0"/>
  </numFmts>
  <fonts count="22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0"/>
      <name val="Arial Unicode MS"/>
      <charset val="1"/>
    </font>
    <font>
      <sz val="11"/>
      <color rgb="FF999999"/>
      <name val="Calibri"/>
      <family val="2"/>
      <charset val="1"/>
    </font>
    <font>
      <sz val="11"/>
      <color rgb="FFFF3333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charset val="1"/>
    </font>
    <font>
      <sz val="11"/>
      <color rgb="FFCE181E"/>
      <name val="Calibri"/>
      <family val="2"/>
      <charset val="1"/>
    </font>
    <font>
      <sz val="11"/>
      <color rgb="FFB2B2B2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9999"/>
        <bgColor rgb="FF008080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6">
    <xf numFmtId="0" fontId="0" fillId="0" borderId="0"/>
    <xf numFmtId="166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8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1" fillId="8" borderId="0" applyBorder="0" applyProtection="0"/>
    <xf numFmtId="0" fontId="12" fillId="8" borderId="1" applyProtection="0"/>
    <xf numFmtId="0" fontId="12" fillId="8" borderId="1" applyProtection="0"/>
    <xf numFmtId="0" fontId="21" fillId="0" borderId="0" applyBorder="0" applyProtection="0"/>
    <xf numFmtId="0" fontId="21" fillId="0" borderId="0" applyBorder="0" applyProtection="0"/>
    <xf numFmtId="0" fontId="21" fillId="0" borderId="0" applyBorder="0" applyProtection="0"/>
    <xf numFmtId="0" fontId="21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55">
    <xf numFmtId="0" fontId="0" fillId="0" borderId="0" xfId="0"/>
    <xf numFmtId="0" fontId="0" fillId="0" borderId="3" xfId="0" applyFont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11" fontId="0" fillId="0" borderId="6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/>
    <xf numFmtId="0" fontId="0" fillId="0" borderId="5" xfId="0" applyBorder="1"/>
    <xf numFmtId="0" fontId="0" fillId="0" borderId="6" xfId="0" applyFont="1" applyBorder="1" applyAlignment="1">
      <alignment horizontal="center" vertical="center"/>
    </xf>
    <xf numFmtId="0" fontId="0" fillId="0" borderId="6" xfId="0" applyFont="1" applyBorder="1"/>
    <xf numFmtId="11" fontId="0" fillId="0" borderId="7" xfId="0" applyNumberFormat="1" applyBorder="1"/>
    <xf numFmtId="11" fontId="0" fillId="9" borderId="7" xfId="0" applyNumberFormat="1" applyFill="1" applyBorder="1"/>
    <xf numFmtId="11" fontId="0" fillId="0" borderId="0" xfId="0" applyNumberFormat="1"/>
    <xf numFmtId="2" fontId="0" fillId="0" borderId="3" xfId="0" applyNumberFormat="1" applyBorder="1"/>
    <xf numFmtId="11" fontId="0" fillId="0" borderId="3" xfId="0" applyNumberFormat="1" applyFont="1" applyBorder="1"/>
    <xf numFmtId="11" fontId="0" fillId="9" borderId="6" xfId="0" applyNumberFormat="1" applyFill="1" applyBorder="1"/>
    <xf numFmtId="11" fontId="0" fillId="0" borderId="6" xfId="0" applyNumberForma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1" fontId="0" fillId="0" borderId="0" xfId="0" applyNumberFormat="1" applyBorder="1"/>
    <xf numFmtId="11" fontId="0" fillId="0" borderId="0" xfId="0" applyNumberFormat="1" applyBorder="1"/>
    <xf numFmtId="164" fontId="0" fillId="9" borderId="3" xfId="0" applyNumberFormat="1" applyFill="1" applyBorder="1"/>
    <xf numFmtId="164" fontId="0" fillId="0" borderId="3" xfId="0" applyNumberFormat="1" applyBorder="1"/>
    <xf numFmtId="0" fontId="13" fillId="0" borderId="0" xfId="0" applyFont="1"/>
    <xf numFmtId="0" fontId="0" fillId="0" borderId="0" xfId="0" applyFont="1"/>
    <xf numFmtId="0" fontId="0" fillId="9" borderId="0" xfId="0" applyFont="1" applyFill="1"/>
    <xf numFmtId="164" fontId="0" fillId="0" borderId="0" xfId="0" applyNumberFormat="1"/>
    <xf numFmtId="11" fontId="14" fillId="0" borderId="0" xfId="0" applyNumberFormat="1" applyFont="1"/>
    <xf numFmtId="164" fontId="15" fillId="0" borderId="0" xfId="0" applyNumberFormat="1" applyFont="1"/>
    <xf numFmtId="164" fontId="16" fillId="0" borderId="0" xfId="0" applyNumberFormat="1" applyFont="1"/>
    <xf numFmtId="11" fontId="15" fillId="0" borderId="0" xfId="0" applyNumberFormat="1" applyFont="1"/>
    <xf numFmtId="164" fontId="17" fillId="0" borderId="0" xfId="0" applyNumberFormat="1" applyFont="1"/>
    <xf numFmtId="0" fontId="0" fillId="0" borderId="0" xfId="0" applyAlignment="1">
      <alignment horizontal="left"/>
    </xf>
    <xf numFmtId="4" fontId="0" fillId="0" borderId="0" xfId="0" applyNumberFormat="1"/>
    <xf numFmtId="165" fontId="0" fillId="0" borderId="0" xfId="0" applyNumberFormat="1"/>
    <xf numFmtId="11" fontId="0" fillId="9" borderId="0" xfId="0" applyNumberFormat="1" applyFill="1"/>
    <xf numFmtId="164" fontId="18" fillId="0" borderId="0" xfId="1" applyNumberFormat="1" applyBorder="1" applyAlignment="1" applyProtection="1"/>
    <xf numFmtId="2" fontId="0" fillId="0" borderId="0" xfId="0" applyNumberFormat="1"/>
    <xf numFmtId="11" fontId="0" fillId="11" borderId="0" xfId="0" applyNumberFormat="1" applyFill="1"/>
    <xf numFmtId="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64" fontId="19" fillId="0" borderId="0" xfId="0" applyNumberFormat="1" applyFont="1"/>
    <xf numFmtId="167" fontId="0" fillId="0" borderId="0" xfId="0" applyNumberFormat="1"/>
    <xf numFmtId="164" fontId="20" fillId="0" borderId="0" xfId="0" applyNumberFormat="1" applyFont="1"/>
    <xf numFmtId="11" fontId="0" fillId="9" borderId="0" xfId="0" applyNumberFormat="1" applyFill="1" applyBorder="1"/>
    <xf numFmtId="2" fontId="0" fillId="0" borderId="0" xfId="0" applyNumberFormat="1" applyBorder="1"/>
    <xf numFmtId="11" fontId="0" fillId="0" borderId="0" xfId="0" applyNumberFormat="1" applyFont="1" applyBorder="1"/>
  </cellXfs>
  <cellStyles count="36">
    <cellStyle name="Accent 1 17" xfId="2" xr:uid="{00000000-0005-0000-0000-000006000000}"/>
    <cellStyle name="Accent 1 5" xfId="3" xr:uid="{00000000-0005-0000-0000-000007000000}"/>
    <cellStyle name="Accent 16" xfId="4" xr:uid="{00000000-0005-0000-0000-000008000000}"/>
    <cellStyle name="Accent 2 18" xfId="5" xr:uid="{00000000-0005-0000-0000-000009000000}"/>
    <cellStyle name="Accent 2 6" xfId="6" xr:uid="{00000000-0005-0000-0000-00000A000000}"/>
    <cellStyle name="Accent 3 19" xfId="7" xr:uid="{00000000-0005-0000-0000-00000B000000}"/>
    <cellStyle name="Accent 3 7" xfId="8" xr:uid="{00000000-0005-0000-0000-00000C000000}"/>
    <cellStyle name="Accent 4" xfId="9" xr:uid="{00000000-0005-0000-0000-00000D000000}"/>
    <cellStyle name="Bad 13" xfId="10" xr:uid="{00000000-0005-0000-0000-00000E000000}"/>
    <cellStyle name="Bad 8" xfId="11" xr:uid="{00000000-0005-0000-0000-00000F000000}"/>
    <cellStyle name="Comma" xfId="1" builtinId="3"/>
    <cellStyle name="Error 15" xfId="12" xr:uid="{00000000-0005-0000-0000-000010000000}"/>
    <cellStyle name="Error 9" xfId="13" xr:uid="{00000000-0005-0000-0000-000011000000}"/>
    <cellStyle name="Footnote 10" xfId="14" xr:uid="{00000000-0005-0000-0000-000012000000}"/>
    <cellStyle name="Footnote 8" xfId="15" xr:uid="{00000000-0005-0000-0000-000013000000}"/>
    <cellStyle name="Good 11" xfId="16" xr:uid="{00000000-0005-0000-0000-000014000000}"/>
    <cellStyle name="Good 12" xfId="17" xr:uid="{00000000-0005-0000-0000-000015000000}"/>
    <cellStyle name="Heading 1 14" xfId="18" xr:uid="{00000000-0005-0000-0000-000016000000}"/>
    <cellStyle name="Heading 1 4" xfId="19" xr:uid="{00000000-0005-0000-0000-000017000000}"/>
    <cellStyle name="Heading 13" xfId="20" xr:uid="{00000000-0005-0000-0000-000018000000}"/>
    <cellStyle name="Heading 2 15" xfId="21" xr:uid="{00000000-0005-0000-0000-000019000000}"/>
    <cellStyle name="Heading 2 5" xfId="22" xr:uid="{00000000-0005-0000-0000-00001A000000}"/>
    <cellStyle name="Heading 3" xfId="23" xr:uid="{00000000-0005-0000-0000-00001B000000}"/>
    <cellStyle name="Hyperlink 16" xfId="24" xr:uid="{00000000-0005-0000-0000-00001C000000}"/>
    <cellStyle name="Hyperlink 9" xfId="25" xr:uid="{00000000-0005-0000-0000-00001D000000}"/>
    <cellStyle name="Neutral 12" xfId="26" xr:uid="{00000000-0005-0000-0000-00001E000000}"/>
    <cellStyle name="Neutral 17" xfId="27" xr:uid="{00000000-0005-0000-0000-00001F000000}"/>
    <cellStyle name="Normal" xfId="0" builtinId="0"/>
    <cellStyle name="Note 18" xfId="28" xr:uid="{00000000-0005-0000-0000-000020000000}"/>
    <cellStyle name="Note 7" xfId="29" xr:uid="{00000000-0005-0000-0000-000021000000}"/>
    <cellStyle name="Status 10" xfId="30" xr:uid="{00000000-0005-0000-0000-000022000000}"/>
    <cellStyle name="Status 19" xfId="31" xr:uid="{00000000-0005-0000-0000-000023000000}"/>
    <cellStyle name="Text 20" xfId="32" xr:uid="{00000000-0005-0000-0000-000024000000}"/>
    <cellStyle name="Text 6" xfId="33" xr:uid="{00000000-0005-0000-0000-000025000000}"/>
    <cellStyle name="Warning 14" xfId="34" xr:uid="{00000000-0005-0000-0000-000026000000}"/>
    <cellStyle name="Warning 21" xfId="35" xr:uid="{00000000-0005-0000-0000-00002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9999"/>
      <rgbColor rgb="FFBFBFBF"/>
      <rgbColor rgb="FF808080"/>
      <rgbColor rgb="FFA5A5A5"/>
      <rgbColor rgb="FFFF3333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2B2B2"/>
      <rgbColor rgb="FFFFCCCC"/>
      <rgbColor rgb="FF4472C4"/>
      <rgbColor rgb="FF33CCCC"/>
      <rgbColor rgb="FF99CC00"/>
      <rgbColor rgb="FFFFCC00"/>
      <rgbColor rgb="FFFF9900"/>
      <rgbColor rgb="FFED7D31"/>
      <rgbColor rgb="FF59595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'miscellaneous diff'!$I$10:$I$10</c:f>
              <c:strCache>
                <c:ptCount val="1"/>
                <c:pt idx="0">
                  <c:v>u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'miscellaneous diff'!$D$11:$D$21</c:f>
              <c:strCache>
                <c:ptCount val="11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1+sin(100x)</c:v>
                </c:pt>
                <c:pt idx="4">
                  <c:v>1+sin(10x)</c:v>
                </c:pt>
                <c:pt idx="5">
                  <c:v>1+sin(x)</c:v>
                </c:pt>
                <c:pt idx="6">
                  <c:v>1+x</c:v>
                </c:pt>
                <c:pt idx="7">
                  <c:v>1+10x</c:v>
                </c:pt>
                <c:pt idx="8">
                  <c:v>10</c:v>
                </c:pt>
                <c:pt idx="9">
                  <c:v>1+100x</c:v>
                </c:pt>
                <c:pt idx="10">
                  <c:v>100</c:v>
                </c:pt>
              </c:strCache>
            </c:strRef>
          </c:cat>
          <c:val>
            <c:numRef>
              <c:f>'miscellaneous diff'!$I$11:$I$21</c:f>
              <c:numCache>
                <c:formatCode>0.00E+00</c:formatCode>
                <c:ptCount val="11"/>
                <c:pt idx="0">
                  <c:v>2.0000000000000001E-17</c:v>
                </c:pt>
                <c:pt idx="1">
                  <c:v>4.9999999999999999E-20</c:v>
                </c:pt>
                <c:pt idx="2">
                  <c:v>2.0000000000000001E-17</c:v>
                </c:pt>
                <c:pt idx="3">
                  <c:v>2.0000000000000001E-18</c:v>
                </c:pt>
                <c:pt idx="4">
                  <c:v>2.0000000000000001E-18</c:v>
                </c:pt>
                <c:pt idx="5">
                  <c:v>2.0000000000000001E-18</c:v>
                </c:pt>
                <c:pt idx="6">
                  <c:v>2.0000000000000001E-18</c:v>
                </c:pt>
                <c:pt idx="7">
                  <c:v>2.0000000000000001E-18</c:v>
                </c:pt>
                <c:pt idx="8">
                  <c:v>2.0000000000000001E-17</c:v>
                </c:pt>
                <c:pt idx="9">
                  <c:v>2.0000000000000001E-18</c:v>
                </c:pt>
                <c:pt idx="10">
                  <c:v>2E-19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5-4678-9279-E646451F6437}"/>
            </c:ext>
          </c:extLst>
        </c:ser>
        <c:ser>
          <c:idx val="1"/>
          <c:order val="1"/>
          <c:tx>
            <c:strRef>
              <c:f>'miscellaneous diff'!$J$10:$J$10</c:f>
              <c:strCache>
                <c:ptCount val="1"/>
                <c:pt idx="0">
                  <c:v>ux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'miscellaneous diff'!$D$11:$D$21</c:f>
              <c:strCache>
                <c:ptCount val="11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1+sin(100x)</c:v>
                </c:pt>
                <c:pt idx="4">
                  <c:v>1+sin(10x)</c:v>
                </c:pt>
                <c:pt idx="5">
                  <c:v>1+sin(x)</c:v>
                </c:pt>
                <c:pt idx="6">
                  <c:v>1+x</c:v>
                </c:pt>
                <c:pt idx="7">
                  <c:v>1+10x</c:v>
                </c:pt>
                <c:pt idx="8">
                  <c:v>10</c:v>
                </c:pt>
                <c:pt idx="9">
                  <c:v>1+100x</c:v>
                </c:pt>
                <c:pt idx="10">
                  <c:v>100</c:v>
                </c:pt>
              </c:strCache>
            </c:strRef>
          </c:cat>
          <c:val>
            <c:numRef>
              <c:f>'miscellaneous diff'!$J$11:$J$21</c:f>
              <c:numCache>
                <c:formatCode>0.00E+00</c:formatCode>
                <c:ptCount val="11"/>
                <c:pt idx="0">
                  <c:v>4.9999999999999999E-17</c:v>
                </c:pt>
                <c:pt idx="1">
                  <c:v>2E-19</c:v>
                </c:pt>
                <c:pt idx="2">
                  <c:v>4.9999999999999999E-17</c:v>
                </c:pt>
                <c:pt idx="3">
                  <c:v>5.0000000000000004E-18</c:v>
                </c:pt>
                <c:pt idx="4">
                  <c:v>5.0000000000000004E-18</c:v>
                </c:pt>
                <c:pt idx="5">
                  <c:v>5.0000000000000004E-18</c:v>
                </c:pt>
                <c:pt idx="6">
                  <c:v>1.0000000000000001E-17</c:v>
                </c:pt>
                <c:pt idx="7">
                  <c:v>1.0000000000000001E-17</c:v>
                </c:pt>
                <c:pt idx="8">
                  <c:v>4.9999999999999999E-17</c:v>
                </c:pt>
                <c:pt idx="9">
                  <c:v>1.0000000000000001E-17</c:v>
                </c:pt>
                <c:pt idx="10">
                  <c:v>2.0000000000000001E-18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5-4678-9279-E646451F6437}"/>
            </c:ext>
          </c:extLst>
        </c:ser>
        <c:ser>
          <c:idx val="2"/>
          <c:order val="2"/>
          <c:tx>
            <c:strRef>
              <c:f>'miscellaneous diff'!$K$10:$K$10</c:f>
              <c:strCache>
                <c:ptCount val="1"/>
                <c:pt idx="0">
                  <c:v>uxx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'miscellaneous diff'!$D$11:$D$21</c:f>
              <c:strCache>
                <c:ptCount val="11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1+sin(100x)</c:v>
                </c:pt>
                <c:pt idx="4">
                  <c:v>1+sin(10x)</c:v>
                </c:pt>
                <c:pt idx="5">
                  <c:v>1+sin(x)</c:v>
                </c:pt>
                <c:pt idx="6">
                  <c:v>1+x</c:v>
                </c:pt>
                <c:pt idx="7">
                  <c:v>1+10x</c:v>
                </c:pt>
                <c:pt idx="8">
                  <c:v>10</c:v>
                </c:pt>
                <c:pt idx="9">
                  <c:v>1+100x</c:v>
                </c:pt>
                <c:pt idx="10">
                  <c:v>100</c:v>
                </c:pt>
              </c:strCache>
            </c:strRef>
          </c:cat>
          <c:val>
            <c:numRef>
              <c:f>'miscellaneous diff'!$K$11:$K$21</c:f>
              <c:numCache>
                <c:formatCode>0.00E+00</c:formatCode>
                <c:ptCount val="11"/>
                <c:pt idx="0">
                  <c:v>5.0000000000000004E-16</c:v>
                </c:pt>
                <c:pt idx="1">
                  <c:v>5.0000000000000004E-16</c:v>
                </c:pt>
                <c:pt idx="2">
                  <c:v>5.0000000000000004E-16</c:v>
                </c:pt>
                <c:pt idx="3">
                  <c:v>5.0000000000000004E-16</c:v>
                </c:pt>
                <c:pt idx="4">
                  <c:v>5.0000000000000004E-16</c:v>
                </c:pt>
                <c:pt idx="5">
                  <c:v>5.0000000000000004E-16</c:v>
                </c:pt>
                <c:pt idx="6">
                  <c:v>2E-16</c:v>
                </c:pt>
                <c:pt idx="7">
                  <c:v>2E-16</c:v>
                </c:pt>
                <c:pt idx="8">
                  <c:v>5.0000000000000004E-16</c:v>
                </c:pt>
                <c:pt idx="9">
                  <c:v>1.0000000000000001E-15</c:v>
                </c:pt>
                <c:pt idx="10">
                  <c:v>5.0000000000000004E-16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5-4678-9279-E646451F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4715129"/>
        <c:axId val="24333342"/>
      </c:lineChart>
      <c:catAx>
        <c:axId val="847151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24333342"/>
        <c:crosses val="autoZero"/>
        <c:auto val="1"/>
        <c:lblAlgn val="ctr"/>
        <c:lblOffset val="100"/>
        <c:noMultiLvlLbl val="1"/>
      </c:catAx>
      <c:valAx>
        <c:axId val="24333342"/>
        <c:scaling>
          <c:logBase val="10"/>
          <c:orientation val="minMax"/>
          <c:max val="9.9999999999999998E-1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847151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'miscellaneous diff'!$L$10:$L$10</c:f>
              <c:strCache>
                <c:ptCount val="1"/>
                <c:pt idx="0">
                  <c:v>u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'miscellaneous diff'!$D$11:$D$21</c:f>
              <c:strCache>
                <c:ptCount val="11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1+sin(100x)</c:v>
                </c:pt>
                <c:pt idx="4">
                  <c:v>1+sin(10x)</c:v>
                </c:pt>
                <c:pt idx="5">
                  <c:v>1+sin(x)</c:v>
                </c:pt>
                <c:pt idx="6">
                  <c:v>1+x</c:v>
                </c:pt>
                <c:pt idx="7">
                  <c:v>1+10x</c:v>
                </c:pt>
                <c:pt idx="8">
                  <c:v>10</c:v>
                </c:pt>
                <c:pt idx="9">
                  <c:v>1+100x</c:v>
                </c:pt>
                <c:pt idx="10">
                  <c:v>100</c:v>
                </c:pt>
              </c:strCache>
            </c:strRef>
          </c:cat>
          <c:val>
            <c:numRef>
              <c:f>'miscellaneous diff'!$L$11:$L$21</c:f>
              <c:numCache>
                <c:formatCode>0.00E+00</c:formatCode>
                <c:ptCount val="11"/>
                <c:pt idx="0">
                  <c:v>6.0000000000000006E-20</c:v>
                </c:pt>
                <c:pt idx="1">
                  <c:v>6.0000000000000006E-20</c:v>
                </c:pt>
                <c:pt idx="2">
                  <c:v>6.0000000000000006E-20</c:v>
                </c:pt>
                <c:pt idx="3">
                  <c:v>6.5000000000000001E-19</c:v>
                </c:pt>
                <c:pt idx="4">
                  <c:v>1.4999999999999999E-18</c:v>
                </c:pt>
                <c:pt idx="5">
                  <c:v>1.3E-18</c:v>
                </c:pt>
                <c:pt idx="6">
                  <c:v>8.1E-18</c:v>
                </c:pt>
                <c:pt idx="7">
                  <c:v>2.1599999999999999E-17</c:v>
                </c:pt>
                <c:pt idx="8">
                  <c:v>6.0000000000000006E-20</c:v>
                </c:pt>
                <c:pt idx="9">
                  <c:v>5.4000000000000002E-17</c:v>
                </c:pt>
                <c:pt idx="10">
                  <c:v>6.0000000000000006E-20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1-475F-8839-1F8E8269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9511406"/>
        <c:axId val="22668628"/>
      </c:lineChart>
      <c:catAx>
        <c:axId val="995114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22668628"/>
        <c:crosses val="autoZero"/>
        <c:auto val="1"/>
        <c:lblAlgn val="ctr"/>
        <c:lblOffset val="100"/>
        <c:noMultiLvlLbl val="1"/>
      </c:catAx>
      <c:valAx>
        <c:axId val="22668628"/>
        <c:scaling>
          <c:logBase val="10"/>
          <c:orientation val="minMax"/>
          <c:max val="1E-1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995114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dux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'miscellaneous diff'!$M$10:$M$10</c:f>
              <c:strCache>
                <c:ptCount val="1"/>
                <c:pt idx="0">
                  <c:v>dux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'miscellaneous diff'!$E$11:$E$21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 formatCode="#,##0.00">
                  <c:v>1.06</c:v>
                </c:pt>
                <c:pt idx="4" formatCode="#,##0.00">
                  <c:v>1.1399999999999999</c:v>
                </c:pt>
                <c:pt idx="5" formatCode="#,##0.00">
                  <c:v>1.23</c:v>
                </c:pt>
                <c:pt idx="6" formatCode="0.0">
                  <c:v>1.5275252316519501</c:v>
                </c:pt>
                <c:pt idx="7" formatCode="0.0">
                  <c:v>6.6583281184793899</c:v>
                </c:pt>
                <c:pt idx="8">
                  <c:v>10</c:v>
                </c:pt>
                <c:pt idx="9" formatCode="0.0">
                  <c:v>58.603185351423797</c:v>
                </c:pt>
                <c:pt idx="10">
                  <c:v>100</c:v>
                </c:pt>
              </c:numCache>
            </c:numRef>
          </c:xVal>
          <c:yVal>
            <c:numRef>
              <c:f>'miscellaneous diff'!$M$11:$M$21</c:f>
              <c:numCache>
                <c:formatCode>0.00E+00</c:formatCode>
                <c:ptCount val="11"/>
                <c:pt idx="0">
                  <c:v>1.4000000000000001E-18</c:v>
                </c:pt>
                <c:pt idx="1">
                  <c:v>1.3999999999999999E-17</c:v>
                </c:pt>
                <c:pt idx="2">
                  <c:v>1.4000000000000001E-16</c:v>
                </c:pt>
                <c:pt idx="3">
                  <c:v>5.5999999999999998E-17</c:v>
                </c:pt>
                <c:pt idx="4">
                  <c:v>5.5999999999999998E-17</c:v>
                </c:pt>
                <c:pt idx="5">
                  <c:v>5.5999999999999998E-17</c:v>
                </c:pt>
                <c:pt idx="6">
                  <c:v>1.96E-16</c:v>
                </c:pt>
                <c:pt idx="7">
                  <c:v>5.6000000000000003E-16</c:v>
                </c:pt>
                <c:pt idx="8">
                  <c:v>1.4000000000000001E-15</c:v>
                </c:pt>
                <c:pt idx="9">
                  <c:v>2.5199999999999999E-15</c:v>
                </c:pt>
                <c:pt idx="10">
                  <c:v>1.4E-14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0-42F0-BF08-4C75F928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1952"/>
        <c:axId val="21531238"/>
      </c:scatterChart>
      <c:valAx>
        <c:axId val="80521952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21531238"/>
        <c:crosses val="autoZero"/>
        <c:crossBetween val="midCat"/>
      </c:valAx>
      <c:valAx>
        <c:axId val="21531238"/>
        <c:scaling>
          <c:logBase val="10"/>
          <c:orientation val="minMax"/>
          <c:max val="1E-1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805219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(dux)x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'miscellaneous diff'!$N$10:$N$10</c:f>
              <c:strCache>
                <c:ptCount val="1"/>
                <c:pt idx="0">
                  <c:v>(dux)x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'miscellaneous diff'!$E$11:$E$21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 formatCode="#,##0.00">
                  <c:v>1.06</c:v>
                </c:pt>
                <c:pt idx="4" formatCode="#,##0.00">
                  <c:v>1.1399999999999999</c:v>
                </c:pt>
                <c:pt idx="5" formatCode="#,##0.00">
                  <c:v>1.23</c:v>
                </c:pt>
                <c:pt idx="6" formatCode="0.0">
                  <c:v>1.5275252316519501</c:v>
                </c:pt>
                <c:pt idx="7" formatCode="0.0">
                  <c:v>6.6583281184793899</c:v>
                </c:pt>
                <c:pt idx="8">
                  <c:v>10</c:v>
                </c:pt>
                <c:pt idx="9" formatCode="0.0">
                  <c:v>58.603185351423797</c:v>
                </c:pt>
                <c:pt idx="10">
                  <c:v>100</c:v>
                </c:pt>
              </c:numCache>
            </c:numRef>
          </c:xVal>
          <c:yVal>
            <c:numRef>
              <c:f>'miscellaneous diff'!$N$11:$N$21</c:f>
              <c:numCache>
                <c:formatCode>0.00E+00</c:formatCode>
                <c:ptCount val="11"/>
                <c:pt idx="0">
                  <c:v>2.1999999999999998E-18</c:v>
                </c:pt>
                <c:pt idx="1">
                  <c:v>2.2E-17</c:v>
                </c:pt>
                <c:pt idx="2">
                  <c:v>2.2E-16</c:v>
                </c:pt>
                <c:pt idx="3">
                  <c:v>5.4999999999999996E-16</c:v>
                </c:pt>
                <c:pt idx="4">
                  <c:v>5.4999999999999996E-16</c:v>
                </c:pt>
                <c:pt idx="5">
                  <c:v>5.4999999999999996E-16</c:v>
                </c:pt>
                <c:pt idx="6">
                  <c:v>3.2999999999999999E-16</c:v>
                </c:pt>
                <c:pt idx="7">
                  <c:v>1.0999999999999999E-15</c:v>
                </c:pt>
                <c:pt idx="8">
                  <c:v>2.1999999999999999E-15</c:v>
                </c:pt>
                <c:pt idx="9">
                  <c:v>1.1E-14</c:v>
                </c:pt>
                <c:pt idx="10">
                  <c:v>2.2000000000000001E-14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B-49DE-9865-D44C1C8F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613"/>
        <c:axId val="52594825"/>
      </c:scatterChart>
      <c:valAx>
        <c:axId val="10471613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52594825"/>
        <c:crosses val="autoZero"/>
        <c:crossBetween val="midCat"/>
      </c:valAx>
      <c:valAx>
        <c:axId val="52594825"/>
        <c:scaling>
          <c:logBase val="10"/>
          <c:orientation val="minMax"/>
          <c:max val="9.9999999999999998E-1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104716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315720</xdr:colOff>
      <xdr:row>23</xdr:row>
      <xdr:rowOff>62640</xdr:rowOff>
    </xdr:from>
    <xdr:to>
      <xdr:col>11</xdr:col>
      <xdr:colOff>482400</xdr:colOff>
      <xdr:row>38</xdr:row>
      <xdr:rowOff>143640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165600</xdr:colOff>
      <xdr:row>0</xdr:row>
      <xdr:rowOff>87120</xdr:rowOff>
    </xdr:from>
    <xdr:to>
      <xdr:col>26</xdr:col>
      <xdr:colOff>469440</xdr:colOff>
      <xdr:row>15</xdr:row>
      <xdr:rowOff>86040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156600</xdr:colOff>
      <xdr:row>15</xdr:row>
      <xdr:rowOff>109440</xdr:rowOff>
    </xdr:from>
    <xdr:to>
      <xdr:col>25</xdr:col>
      <xdr:colOff>429840</xdr:colOff>
      <xdr:row>29</xdr:row>
      <xdr:rowOff>150120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130680</xdr:colOff>
      <xdr:row>30</xdr:row>
      <xdr:rowOff>54360</xdr:rowOff>
    </xdr:from>
    <xdr:to>
      <xdr:col>26</xdr:col>
      <xdr:colOff>194760</xdr:colOff>
      <xdr:row>43</xdr:row>
      <xdr:rowOff>118440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X33"/>
  <sheetViews>
    <sheetView tabSelected="1" topLeftCell="A11" zoomScale="113" zoomScaleNormal="113" workbookViewId="0">
      <selection activeCell="A34" sqref="A34"/>
    </sheetView>
  </sheetViews>
  <sheetFormatPr defaultRowHeight="14.4"/>
  <cols>
    <col min="1" max="1025" width="8.6640625" customWidth="1"/>
  </cols>
  <sheetData>
    <row r="7" spans="1:24">
      <c r="O7" t="s">
        <v>0</v>
      </c>
    </row>
    <row r="8" spans="1:24">
      <c r="B8" s="10"/>
      <c r="C8" s="9" t="s">
        <v>1</v>
      </c>
      <c r="D8" s="9"/>
      <c r="E8" s="9"/>
      <c r="F8" s="9"/>
      <c r="G8" s="9"/>
      <c r="H8" s="11"/>
      <c r="I8" s="8" t="s">
        <v>2</v>
      </c>
      <c r="J8" s="8"/>
      <c r="K8" s="8"/>
      <c r="L8" s="8"/>
      <c r="M8" s="8"/>
      <c r="P8" s="12"/>
      <c r="Q8" s="12" t="s">
        <v>3</v>
      </c>
      <c r="R8" s="12"/>
      <c r="S8" s="12"/>
      <c r="T8" s="12"/>
      <c r="U8" s="12"/>
      <c r="V8" s="12" t="s">
        <v>3</v>
      </c>
      <c r="W8" s="12"/>
      <c r="X8" s="12"/>
    </row>
    <row r="9" spans="1:24">
      <c r="B9" s="10"/>
      <c r="C9" s="13" t="s">
        <v>4</v>
      </c>
      <c r="D9" s="13" t="s">
        <v>5</v>
      </c>
      <c r="E9" s="13" t="s">
        <v>6</v>
      </c>
      <c r="F9" s="13" t="s">
        <v>7</v>
      </c>
      <c r="H9" s="13"/>
      <c r="I9" s="13" t="s">
        <v>4</v>
      </c>
      <c r="J9" s="13" t="s">
        <v>5</v>
      </c>
      <c r="K9" s="13" t="s">
        <v>6</v>
      </c>
      <c r="L9" s="13" t="s">
        <v>7</v>
      </c>
      <c r="P9" s="12"/>
      <c r="Q9" s="14">
        <v>2</v>
      </c>
      <c r="R9" s="14">
        <v>3</v>
      </c>
      <c r="S9" s="14">
        <v>4</v>
      </c>
      <c r="T9" s="14"/>
      <c r="U9" s="12"/>
      <c r="V9" s="13">
        <v>2</v>
      </c>
      <c r="W9" s="13">
        <v>3</v>
      </c>
      <c r="X9" s="13">
        <v>4</v>
      </c>
    </row>
    <row r="10" spans="1:24">
      <c r="A10" s="7" t="s">
        <v>8</v>
      </c>
      <c r="B10" s="16" t="s">
        <v>9</v>
      </c>
      <c r="C10" s="17">
        <v>2.0000000000000001E-17</v>
      </c>
      <c r="D10" s="17">
        <v>7.0000000000000003E-17</v>
      </c>
      <c r="E10" s="18">
        <v>4.9999999999999999E-17</v>
      </c>
      <c r="F10" s="17">
        <v>2.0000000000000001E-17</v>
      </c>
      <c r="H10" s="17" t="s">
        <v>9</v>
      </c>
      <c r="I10" s="17">
        <v>9.9999999999999998E-20</v>
      </c>
      <c r="J10" s="19">
        <v>3.0000000000000001E-17</v>
      </c>
      <c r="K10" s="17">
        <v>9.9999999999999998E-20</v>
      </c>
      <c r="L10" s="18">
        <v>1.0000000000000001E-17</v>
      </c>
      <c r="P10" s="13" t="s">
        <v>9</v>
      </c>
      <c r="Q10" s="20">
        <v>3.97</v>
      </c>
      <c r="R10" s="20">
        <v>3.99</v>
      </c>
      <c r="S10" s="20">
        <v>4</v>
      </c>
      <c r="T10" s="20"/>
      <c r="U10" s="21" t="s">
        <v>9</v>
      </c>
      <c r="V10" s="20">
        <v>3.96</v>
      </c>
      <c r="W10" s="20">
        <v>3.99</v>
      </c>
      <c r="X10" s="20">
        <v>4</v>
      </c>
    </row>
    <row r="11" spans="1:24">
      <c r="A11" s="7"/>
      <c r="B11" s="16" t="s">
        <v>10</v>
      </c>
      <c r="C11" s="22">
        <v>4.9999999999999999E-17</v>
      </c>
      <c r="D11" s="23">
        <v>9.9999999999999998E-17</v>
      </c>
      <c r="E11" s="23">
        <v>4.9999999999999999E-17</v>
      </c>
      <c r="F11" s="23">
        <v>2.0000000000000001E-17</v>
      </c>
      <c r="H11" s="23" t="s">
        <v>11</v>
      </c>
      <c r="I11" s="22">
        <v>4.9999999999999999E-17</v>
      </c>
      <c r="J11" s="19">
        <v>1.0000000000000001E-17</v>
      </c>
      <c r="K11" s="23">
        <v>1.0000000000000001E-17</v>
      </c>
      <c r="L11" s="23">
        <v>1.0000000000000001E-17</v>
      </c>
      <c r="P11" s="13" t="s">
        <v>10</v>
      </c>
      <c r="Q11" s="20">
        <v>4.0199999999999996</v>
      </c>
      <c r="R11" s="20">
        <v>4</v>
      </c>
      <c r="S11" s="20">
        <v>4</v>
      </c>
      <c r="T11" s="20"/>
      <c r="U11" s="21" t="s">
        <v>11</v>
      </c>
      <c r="V11" s="20">
        <v>4.0199999999999996</v>
      </c>
      <c r="W11" s="20">
        <v>4</v>
      </c>
      <c r="X11" s="20">
        <v>4</v>
      </c>
    </row>
    <row r="12" spans="1:24">
      <c r="A12" s="7"/>
      <c r="B12" s="16" t="s">
        <v>12</v>
      </c>
      <c r="C12" s="22">
        <v>1.0000000000000001E-15</v>
      </c>
      <c r="D12" s="23">
        <v>5.0000000000000004E-16</v>
      </c>
      <c r="E12" s="23">
        <v>5.0000000000000004E-16</v>
      </c>
      <c r="F12" s="23">
        <v>5.0000000000000004E-16</v>
      </c>
      <c r="H12" s="23" t="s">
        <v>13</v>
      </c>
      <c r="I12" s="23">
        <v>2E-16</v>
      </c>
      <c r="J12" s="19">
        <v>2E-16</v>
      </c>
      <c r="K12" s="22">
        <v>5E-15</v>
      </c>
      <c r="L12" s="23">
        <v>2E-16</v>
      </c>
      <c r="P12" s="13" t="s">
        <v>12</v>
      </c>
      <c r="Q12" s="13">
        <v>3.87</v>
      </c>
      <c r="R12" s="13">
        <v>3.98</v>
      </c>
      <c r="S12" s="20">
        <v>4</v>
      </c>
      <c r="T12" s="20"/>
      <c r="U12" s="21" t="s">
        <v>13</v>
      </c>
      <c r="V12" s="20">
        <v>3.86</v>
      </c>
      <c r="W12" s="20">
        <v>3.98</v>
      </c>
      <c r="X12" s="20">
        <v>4</v>
      </c>
    </row>
    <row r="13" spans="1:24">
      <c r="A13" s="15"/>
      <c r="B13" s="16"/>
      <c r="C13" s="52"/>
      <c r="D13" s="27"/>
      <c r="E13" s="27"/>
      <c r="F13" s="27"/>
      <c r="H13" s="23"/>
      <c r="I13" s="27"/>
      <c r="J13" s="19"/>
      <c r="K13" s="52"/>
      <c r="L13" s="27"/>
      <c r="P13" s="25"/>
      <c r="Q13" s="25"/>
      <c r="R13" s="25"/>
      <c r="S13" s="53"/>
      <c r="T13" s="53"/>
      <c r="U13" s="54"/>
      <c r="V13" s="53"/>
      <c r="W13" s="53"/>
      <c r="X13" s="53"/>
    </row>
    <row r="14" spans="1:24">
      <c r="A14" s="15"/>
      <c r="B14" s="16"/>
      <c r="C14" s="52"/>
      <c r="D14" s="27"/>
      <c r="E14" s="27"/>
      <c r="F14" s="27"/>
      <c r="H14" s="23"/>
      <c r="I14" s="27"/>
      <c r="J14" s="19"/>
      <c r="K14" s="52"/>
      <c r="L14" s="27"/>
      <c r="P14" s="25"/>
      <c r="Q14" s="25"/>
      <c r="R14" s="25"/>
      <c r="S14" s="53"/>
      <c r="T14" s="53"/>
      <c r="U14" s="54"/>
      <c r="V14" s="53"/>
      <c r="W14" s="53"/>
      <c r="X14" s="53"/>
    </row>
    <row r="15" spans="1:24">
      <c r="A15" s="15"/>
      <c r="B15" s="16"/>
      <c r="D15" s="27"/>
      <c r="E15" s="27"/>
      <c r="F15" s="27"/>
      <c r="H15" s="23"/>
      <c r="I15" s="27"/>
      <c r="J15" s="19"/>
      <c r="L15" s="27"/>
      <c r="P15" s="25"/>
      <c r="Q15" s="25"/>
      <c r="R15" s="25"/>
      <c r="S15" s="53"/>
      <c r="T15" s="53"/>
      <c r="U15" s="54"/>
      <c r="V15" s="53"/>
      <c r="W15" s="53"/>
      <c r="X15" s="53"/>
    </row>
    <row r="16" spans="1:24">
      <c r="A16" s="15"/>
      <c r="B16" s="16"/>
      <c r="C16" s="13" t="s">
        <v>4</v>
      </c>
      <c r="D16" s="13" t="s">
        <v>5</v>
      </c>
      <c r="E16" s="13" t="s">
        <v>6</v>
      </c>
      <c r="F16" s="13" t="s">
        <v>7</v>
      </c>
      <c r="H16" s="23"/>
      <c r="I16" s="13" t="s">
        <v>4</v>
      </c>
      <c r="J16" s="13" t="s">
        <v>5</v>
      </c>
      <c r="K16" s="13" t="s">
        <v>6</v>
      </c>
      <c r="L16" s="13" t="s">
        <v>7</v>
      </c>
      <c r="P16" s="25"/>
      <c r="Q16" s="25"/>
      <c r="R16" s="25"/>
      <c r="S16" s="53"/>
      <c r="T16" s="53"/>
      <c r="U16" s="54"/>
      <c r="V16" s="53"/>
      <c r="W16" s="53"/>
      <c r="X16" s="53"/>
    </row>
    <row r="17" spans="1:12">
      <c r="A17" s="7" t="s">
        <v>14</v>
      </c>
      <c r="B17" s="16" t="s">
        <v>9</v>
      </c>
      <c r="E17" s="23">
        <v>4.9999999999999999E-17</v>
      </c>
      <c r="H17" s="23" t="s">
        <v>9</v>
      </c>
      <c r="K17" s="19">
        <v>2.0000000000000001E-18</v>
      </c>
    </row>
    <row r="18" spans="1:12">
      <c r="A18" s="7"/>
      <c r="B18" s="16" t="s">
        <v>10</v>
      </c>
      <c r="E18" s="23">
        <v>4.9999999999999999E-17</v>
      </c>
      <c r="H18" s="23" t="s">
        <v>11</v>
      </c>
      <c r="K18" s="19">
        <v>1.0000000000000001E-17</v>
      </c>
    </row>
    <row r="19" spans="1:12">
      <c r="A19" s="7"/>
      <c r="B19" s="16" t="s">
        <v>12</v>
      </c>
      <c r="E19" s="23">
        <v>5.0000000000000004E-16</v>
      </c>
      <c r="H19" s="23" t="s">
        <v>13</v>
      </c>
      <c r="K19" s="19">
        <v>5.0000000000000004E-16</v>
      </c>
    </row>
    <row r="20" spans="1:12">
      <c r="A20" s="24"/>
      <c r="B20" s="25"/>
      <c r="E20" s="26"/>
      <c r="H20" s="26"/>
      <c r="K20" s="19"/>
    </row>
    <row r="21" spans="1:12">
      <c r="H21" t="s">
        <v>15</v>
      </c>
      <c r="J21">
        <v>1</v>
      </c>
      <c r="K21" s="27">
        <v>1.53</v>
      </c>
      <c r="L21">
        <v>2.63</v>
      </c>
    </row>
    <row r="22" spans="1:12">
      <c r="H22" t="s">
        <v>16</v>
      </c>
      <c r="J22">
        <v>0.5</v>
      </c>
      <c r="K22" s="27">
        <v>4.4000000000000004</v>
      </c>
      <c r="L22">
        <v>0.75</v>
      </c>
    </row>
    <row r="23" spans="1:12">
      <c r="B23" t="s">
        <v>17</v>
      </c>
      <c r="D23">
        <v>0.92</v>
      </c>
      <c r="E23" s="27">
        <v>0.71</v>
      </c>
      <c r="F23">
        <v>1.26</v>
      </c>
      <c r="H23" t="s">
        <v>17</v>
      </c>
      <c r="J23">
        <v>0.92</v>
      </c>
      <c r="K23" s="27">
        <v>0.71</v>
      </c>
      <c r="L23">
        <v>1.26</v>
      </c>
    </row>
    <row r="24" spans="1:12">
      <c r="D24" s="13" t="s">
        <v>5</v>
      </c>
      <c r="E24" s="13" t="s">
        <v>6</v>
      </c>
      <c r="F24" s="13" t="s">
        <v>7</v>
      </c>
      <c r="J24" s="13" t="s">
        <v>5</v>
      </c>
      <c r="K24" s="13" t="s">
        <v>6</v>
      </c>
      <c r="L24" s="13" t="s">
        <v>7</v>
      </c>
    </row>
    <row r="25" spans="1:12">
      <c r="A25" s="6" t="s">
        <v>18</v>
      </c>
      <c r="B25" s="16" t="s">
        <v>9</v>
      </c>
      <c r="D25" s="28">
        <f>D10/D$23</f>
        <v>7.6086956521739126E-17</v>
      </c>
      <c r="E25" s="29">
        <f>E10/E$23</f>
        <v>7.0422535211267606E-17</v>
      </c>
      <c r="F25" s="29">
        <f>F10/F$23</f>
        <v>1.5873015873015874E-17</v>
      </c>
      <c r="J25" s="28">
        <f>J10/J$23</f>
        <v>3.2608695652173912E-17</v>
      </c>
      <c r="K25" s="29">
        <f>K10/K$23</f>
        <v>1.4084507042253521E-19</v>
      </c>
      <c r="L25" s="29">
        <f>L10/L$23</f>
        <v>7.9365079365079369E-18</v>
      </c>
    </row>
    <row r="26" spans="1:12">
      <c r="A26" s="6"/>
      <c r="B26" s="16" t="s">
        <v>10</v>
      </c>
      <c r="D26" s="28">
        <f>D11/D$23</f>
        <v>1.0869565217391303E-16</v>
      </c>
      <c r="E26" s="29">
        <f>E11/E$23</f>
        <v>7.0422535211267606E-17</v>
      </c>
      <c r="F26" s="29">
        <f>F11/F$23</f>
        <v>1.5873015873015874E-17</v>
      </c>
      <c r="J26" s="28">
        <f>J11/J$23/J21</f>
        <v>1.0869565217391305E-17</v>
      </c>
      <c r="K26" s="29">
        <f>K11/K$23/K21</f>
        <v>9.205560158335635E-18</v>
      </c>
      <c r="L26" s="29">
        <f>L11/L$23/L21</f>
        <v>3.0176836260486452E-18</v>
      </c>
    </row>
    <row r="27" spans="1:12">
      <c r="A27" s="6"/>
      <c r="B27" s="16" t="s">
        <v>12</v>
      </c>
      <c r="D27" s="29">
        <f>D12/D$23</f>
        <v>5.4347826086956525E-16</v>
      </c>
      <c r="E27" s="28">
        <f>E12/E$23</f>
        <v>7.0422535211267615E-16</v>
      </c>
      <c r="F27" s="29">
        <f>F12/F$23</f>
        <v>3.9682539682539684E-16</v>
      </c>
      <c r="J27" s="29">
        <f>J12/J$22</f>
        <v>3.9999999999999999E-16</v>
      </c>
      <c r="K27" s="28">
        <f>K12/K$22</f>
        <v>1.1363636363636363E-15</v>
      </c>
      <c r="L27" s="29">
        <f>L12/L$22</f>
        <v>2.6666666666666668E-16</v>
      </c>
    </row>
    <row r="30" spans="1:12">
      <c r="A30" s="15"/>
      <c r="B30" s="16"/>
      <c r="C30" s="13" t="s">
        <v>4</v>
      </c>
      <c r="D30" s="13" t="s">
        <v>5</v>
      </c>
      <c r="E30" s="13" t="s">
        <v>6</v>
      </c>
      <c r="F30" s="13" t="s">
        <v>7</v>
      </c>
      <c r="H30" s="23"/>
      <c r="I30" s="13" t="s">
        <v>4</v>
      </c>
      <c r="J30" s="13" t="s">
        <v>5</v>
      </c>
      <c r="K30" s="13" t="s">
        <v>6</v>
      </c>
      <c r="L30" s="13" t="s">
        <v>7</v>
      </c>
    </row>
    <row r="31" spans="1:12">
      <c r="A31" s="6" t="s">
        <v>81</v>
      </c>
      <c r="B31" s="16" t="s">
        <v>9</v>
      </c>
      <c r="D31">
        <v>7.6086956521739126E-17</v>
      </c>
      <c r="E31" s="23">
        <v>4.9999999999999999E-17</v>
      </c>
      <c r="F31">
        <v>1.5873015873015874E-17</v>
      </c>
      <c r="H31" s="23" t="s">
        <v>9</v>
      </c>
      <c r="J31">
        <v>3.2608695652173912E-17</v>
      </c>
      <c r="K31" s="19">
        <v>2.0000000000000001E-18</v>
      </c>
      <c r="L31">
        <v>7.9365079365079369E-18</v>
      </c>
    </row>
    <row r="32" spans="1:12">
      <c r="A32" s="6"/>
      <c r="B32" s="16" t="s">
        <v>10</v>
      </c>
      <c r="D32">
        <v>1.0869565217391303E-16</v>
      </c>
      <c r="E32" s="23">
        <v>4.9999999999999999E-17</v>
      </c>
      <c r="F32">
        <v>1.5873015873015874E-17</v>
      </c>
      <c r="H32" s="23" t="s">
        <v>11</v>
      </c>
      <c r="J32">
        <v>1.0869565217391305E-17</v>
      </c>
      <c r="K32" s="19">
        <v>1.0000000000000001E-17</v>
      </c>
      <c r="L32">
        <v>3.0176836260486452E-18</v>
      </c>
    </row>
    <row r="33" spans="1:12">
      <c r="A33" s="6"/>
      <c r="B33" s="16" t="s">
        <v>12</v>
      </c>
      <c r="D33">
        <v>5.4347826086956525E-16</v>
      </c>
      <c r="E33" s="23">
        <v>5.0000000000000004E-16</v>
      </c>
      <c r="F33">
        <v>3.9682539682539684E-16</v>
      </c>
      <c r="H33" s="23" t="s">
        <v>13</v>
      </c>
      <c r="J33">
        <v>3.9999999999999999E-16</v>
      </c>
      <c r="K33" s="19">
        <v>5.0000000000000004E-16</v>
      </c>
      <c r="L33">
        <v>2.6666666666666668E-16</v>
      </c>
    </row>
  </sheetData>
  <mergeCells count="6">
    <mergeCell ref="A31:A33"/>
    <mergeCell ref="C8:G8"/>
    <mergeCell ref="I8:M8"/>
    <mergeCell ref="A10:A12"/>
    <mergeCell ref="A17:A19"/>
    <mergeCell ref="A25:A2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"/>
  <sheetViews>
    <sheetView topLeftCell="A6" zoomScaleNormal="100" workbookViewId="0">
      <selection activeCell="F25" sqref="F25"/>
    </sheetView>
  </sheetViews>
  <sheetFormatPr defaultRowHeight="14.4"/>
  <cols>
    <col min="1" max="1025" width="8.6640625" customWidth="1"/>
  </cols>
  <sheetData>
    <row r="1" spans="2:17">
      <c r="C1" t="s">
        <v>9</v>
      </c>
    </row>
    <row r="2" spans="2:17">
      <c r="B2" t="s">
        <v>19</v>
      </c>
      <c r="C2" s="30" t="s">
        <v>20</v>
      </c>
    </row>
    <row r="3" spans="2:17">
      <c r="B3" t="s">
        <v>21</v>
      </c>
      <c r="C3" s="30" t="s">
        <v>22</v>
      </c>
    </row>
    <row r="4" spans="2:17">
      <c r="B4" t="s">
        <v>23</v>
      </c>
      <c r="C4" s="30" t="s">
        <v>24</v>
      </c>
    </row>
    <row r="5" spans="2:17">
      <c r="B5" t="s">
        <v>25</v>
      </c>
      <c r="C5" s="30" t="s">
        <v>26</v>
      </c>
    </row>
    <row r="6" spans="2:17">
      <c r="B6" t="s">
        <v>27</v>
      </c>
      <c r="C6" s="30" t="s">
        <v>28</v>
      </c>
    </row>
    <row r="10" spans="2:17">
      <c r="C10" s="5" t="s">
        <v>29</v>
      </c>
      <c r="D10" s="5"/>
      <c r="E10" s="5"/>
      <c r="F10" s="5" t="s">
        <v>30</v>
      </c>
      <c r="G10" s="5"/>
      <c r="H10" s="5"/>
      <c r="K10" s="13"/>
      <c r="L10" s="9" t="s">
        <v>31</v>
      </c>
      <c r="M10" s="9"/>
      <c r="N10" s="11"/>
      <c r="O10" s="9" t="s">
        <v>32</v>
      </c>
      <c r="P10" s="9"/>
    </row>
    <row r="11" spans="2:17">
      <c r="C11" t="s">
        <v>9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K11" s="13"/>
      <c r="L11" s="13" t="s">
        <v>38</v>
      </c>
      <c r="M11" s="13" t="s">
        <v>39</v>
      </c>
      <c r="N11" s="13"/>
      <c r="O11" s="13" t="s">
        <v>38</v>
      </c>
      <c r="P11" s="13" t="s">
        <v>39</v>
      </c>
    </row>
    <row r="12" spans="2:17">
      <c r="B12" t="s">
        <v>19</v>
      </c>
      <c r="C12" s="19">
        <v>2.0000000000000001E-17</v>
      </c>
      <c r="D12" s="19">
        <v>4.9999999999999999E-17</v>
      </c>
      <c r="E12" s="19">
        <v>5.0000000000000004E-16</v>
      </c>
      <c r="F12" s="19">
        <v>5.0000000000000004E-18</v>
      </c>
      <c r="G12" s="19">
        <v>4.9999999999999999E-17</v>
      </c>
      <c r="H12" s="19">
        <v>5.0000000000000004E-16</v>
      </c>
      <c r="J12" s="31"/>
      <c r="K12" s="13" t="s">
        <v>9</v>
      </c>
      <c r="L12" s="21">
        <v>2.0000000000000001E-17</v>
      </c>
      <c r="M12" s="21" t="s">
        <v>17</v>
      </c>
      <c r="N12" s="21" t="s">
        <v>9</v>
      </c>
      <c r="O12" s="21">
        <v>1.0000000000000001E-18</v>
      </c>
      <c r="P12" s="21" t="s">
        <v>17</v>
      </c>
      <c r="Q12" s="19"/>
    </row>
    <row r="13" spans="2:17">
      <c r="B13" t="s">
        <v>21</v>
      </c>
      <c r="C13" s="19">
        <v>2.0000000000000001E-17</v>
      </c>
      <c r="D13" s="19">
        <v>4.9999999999999999E-17</v>
      </c>
      <c r="E13" s="19">
        <v>5.0000000000000004E-16</v>
      </c>
      <c r="F13" s="19">
        <v>9.9999999999999998E-20</v>
      </c>
      <c r="G13" s="19">
        <v>9.9999999999999998E-17</v>
      </c>
      <c r="H13" s="19">
        <v>5.0000000000000004E-16</v>
      </c>
      <c r="J13" s="31"/>
      <c r="K13" s="13" t="s">
        <v>10</v>
      </c>
      <c r="L13" s="21">
        <v>4.9999999999999999E-17</v>
      </c>
      <c r="M13" s="21" t="s">
        <v>17</v>
      </c>
      <c r="N13" s="21" t="s">
        <v>11</v>
      </c>
      <c r="O13" s="21">
        <v>9.9999999999999998E-17</v>
      </c>
      <c r="P13" s="21" t="s">
        <v>40</v>
      </c>
      <c r="Q13" s="19"/>
    </row>
    <row r="14" spans="2:17">
      <c r="B14" t="s">
        <v>23</v>
      </c>
      <c r="C14" s="19">
        <v>2.0000000000000001E-17</v>
      </c>
      <c r="D14" s="19">
        <v>4.9999999999999999E-17</v>
      </c>
      <c r="E14" s="19">
        <v>5.0000000000000004E-16</v>
      </c>
      <c r="F14" s="19">
        <v>1.0000000000000001E-18</v>
      </c>
      <c r="G14" s="19">
        <v>9.9999999999999998E-17</v>
      </c>
      <c r="H14" s="19">
        <v>5.0000000000000004E-16</v>
      </c>
      <c r="J14" s="31"/>
      <c r="K14" s="13" t="s">
        <v>12</v>
      </c>
      <c r="L14" s="21">
        <v>5.0000000000000004E-16</v>
      </c>
      <c r="M14" s="21" t="s">
        <v>17</v>
      </c>
      <c r="N14" s="21" t="s">
        <v>13</v>
      </c>
      <c r="O14" s="21">
        <v>5.0000000000000004E-16</v>
      </c>
      <c r="P14" s="21" t="s">
        <v>16</v>
      </c>
      <c r="Q14" s="19"/>
    </row>
    <row r="15" spans="2:17">
      <c r="B15" t="s">
        <v>25</v>
      </c>
      <c r="C15" s="19">
        <v>2.0000000000000001E-17</v>
      </c>
      <c r="D15" s="19">
        <v>4.9999999999999999E-17</v>
      </c>
      <c r="E15" s="19">
        <v>5.0000000000000004E-16</v>
      </c>
      <c r="F15" s="19">
        <v>1.0000000000000001E-18</v>
      </c>
      <c r="G15" s="19">
        <v>9.9999999999999998E-17</v>
      </c>
      <c r="H15" s="19">
        <v>5.0000000000000004E-16</v>
      </c>
    </row>
    <row r="16" spans="2:17">
      <c r="B16" t="s">
        <v>27</v>
      </c>
      <c r="C16" s="19">
        <v>2.0000000000000001E-17</v>
      </c>
      <c r="D16" s="19">
        <v>4.9999999999999999E-17</v>
      </c>
      <c r="E16" s="19">
        <v>5.0000000000000004E-16</v>
      </c>
      <c r="F16" s="19">
        <v>5.0000000000000004E-18</v>
      </c>
      <c r="G16" s="19">
        <v>9.9999999999999998E-17</v>
      </c>
      <c r="H16" s="19">
        <v>5.0000000000000004E-16</v>
      </c>
    </row>
    <row r="17" spans="1:21">
      <c r="B17" t="s">
        <v>41</v>
      </c>
      <c r="C17" s="19">
        <v>2.0000000000000001E-18</v>
      </c>
      <c r="D17" s="19">
        <v>5.0000000000000004E-18</v>
      </c>
      <c r="E17" s="19">
        <v>5.0000000000000004E-16</v>
      </c>
    </row>
    <row r="18" spans="1:21">
      <c r="B18" t="s">
        <v>42</v>
      </c>
      <c r="C18" s="19">
        <v>4.9999999999999999E-17</v>
      </c>
      <c r="D18" s="19">
        <v>4.9999999999999999E-17</v>
      </c>
      <c r="E18" s="19">
        <v>5.0000000000000004E-16</v>
      </c>
    </row>
    <row r="20" spans="1:21">
      <c r="E20" s="7" t="s">
        <v>43</v>
      </c>
      <c r="F20" s="7"/>
      <c r="G20" s="7"/>
      <c r="H20" s="7"/>
      <c r="I20" s="7"/>
      <c r="J20" s="7"/>
    </row>
    <row r="21" spans="1:21">
      <c r="A21" s="32"/>
      <c r="E21" s="33">
        <v>2.0000000000000001E-17</v>
      </c>
      <c r="F21" s="33">
        <v>4.9999999999999999E-17</v>
      </c>
      <c r="G21" s="33">
        <v>5.0000000000000004E-16</v>
      </c>
      <c r="H21" s="19">
        <v>5.0000000000000004E-18</v>
      </c>
      <c r="I21" s="34">
        <v>4.9999999999999999E-17</v>
      </c>
      <c r="J21" s="19">
        <v>5.0000000000000004E-16</v>
      </c>
    </row>
    <row r="22" spans="1:21">
      <c r="H22" s="34">
        <v>9.9999999999999998E-20</v>
      </c>
      <c r="I22" s="19">
        <v>4.9999999999999999E-17</v>
      </c>
      <c r="J22" s="34">
        <v>1.0000000000000001E-15</v>
      </c>
    </row>
    <row r="23" spans="1:21">
      <c r="E23" s="4" t="s">
        <v>44</v>
      </c>
      <c r="F23" s="4"/>
      <c r="G23" s="4"/>
      <c r="H23" s="3" t="s">
        <v>45</v>
      </c>
      <c r="I23" s="3"/>
      <c r="J23" s="3"/>
    </row>
    <row r="24" spans="1:21">
      <c r="A24" s="32" t="s">
        <v>46</v>
      </c>
      <c r="B24" t="s">
        <v>47</v>
      </c>
      <c r="C24" t="s">
        <v>17</v>
      </c>
      <c r="D24" t="s">
        <v>48</v>
      </c>
      <c r="E24" s="16" t="s">
        <v>9</v>
      </c>
      <c r="F24" s="16" t="s">
        <v>33</v>
      </c>
      <c r="G24" s="16" t="s">
        <v>34</v>
      </c>
      <c r="H24" s="16" t="s">
        <v>9</v>
      </c>
      <c r="I24" s="16" t="s">
        <v>33</v>
      </c>
      <c r="J24" s="16" t="s">
        <v>34</v>
      </c>
    </row>
    <row r="25" spans="1:21">
      <c r="A25" s="2" t="s">
        <v>8</v>
      </c>
      <c r="B25" s="33">
        <v>0.01</v>
      </c>
      <c r="C25" s="33">
        <v>9.1999999999999993</v>
      </c>
      <c r="D25" s="19">
        <v>16</v>
      </c>
      <c r="E25" s="33">
        <f t="shared" ref="E25:G26" si="0">E$21*$C25</f>
        <v>1.8400000000000001E-16</v>
      </c>
      <c r="F25" s="33">
        <f t="shared" si="0"/>
        <v>4.5999999999999998E-16</v>
      </c>
      <c r="G25" s="33">
        <f t="shared" si="0"/>
        <v>4.5999999999999998E-15</v>
      </c>
      <c r="H25" s="35">
        <f>H$21*$C25*0.2</f>
        <v>9.2000000000000004E-18</v>
      </c>
      <c r="I25" s="35">
        <f>I$22*$C25*2</f>
        <v>9.1999999999999996E-16</v>
      </c>
      <c r="J25" s="36">
        <f>J$21*$D25*1</f>
        <v>8.0000000000000006E-15</v>
      </c>
    </row>
    <row r="26" spans="1:21">
      <c r="A26" s="2"/>
      <c r="B26" s="33">
        <v>0.1</v>
      </c>
      <c r="C26" s="33">
        <v>0.88</v>
      </c>
      <c r="D26" s="19">
        <v>1.5</v>
      </c>
      <c r="E26" s="33">
        <f t="shared" si="0"/>
        <v>1.7600000000000002E-17</v>
      </c>
      <c r="F26" s="33">
        <f t="shared" si="0"/>
        <v>4.4E-17</v>
      </c>
      <c r="G26" s="33">
        <f t="shared" si="0"/>
        <v>4.4000000000000005E-16</v>
      </c>
      <c r="H26" s="35">
        <f>H$21*$C26*0.2</f>
        <v>8.8000000000000013E-19</v>
      </c>
      <c r="I26" s="35">
        <f>I$22*$C26*2</f>
        <v>8.8E-17</v>
      </c>
      <c r="J26" s="36">
        <f>J$21*$D26*1</f>
        <v>7.5000000000000006E-16</v>
      </c>
    </row>
    <row r="27" spans="1:21">
      <c r="A27" s="2"/>
      <c r="B27" s="33">
        <v>1</v>
      </c>
      <c r="C27" s="33">
        <v>1.7999999999999999E-2</v>
      </c>
      <c r="D27" s="19">
        <v>0.11</v>
      </c>
      <c r="E27" s="35">
        <v>7.1999999999999995E-20</v>
      </c>
      <c r="F27" s="33">
        <f>F$21*$C27</f>
        <v>8.9999999999999983E-19</v>
      </c>
      <c r="G27" s="33">
        <f>G$21*$C27</f>
        <v>8.9999999999999999E-18</v>
      </c>
      <c r="H27" s="35">
        <f>H$21*$C27*0.2</f>
        <v>1.8000000000000002E-20</v>
      </c>
      <c r="I27" s="35">
        <f>I$22*$C27*2</f>
        <v>1.7999999999999997E-18</v>
      </c>
      <c r="J27" s="36">
        <f>J$21*$D27*1</f>
        <v>5.5000000000000006E-17</v>
      </c>
    </row>
    <row r="28" spans="1:21">
      <c r="A28" s="2"/>
      <c r="B28" s="33">
        <v>10</v>
      </c>
      <c r="C28" s="33">
        <v>1.8000000000000001E-4</v>
      </c>
      <c r="D28" s="19">
        <v>1.0999999999999999E-2</v>
      </c>
      <c r="E28" s="35">
        <v>1.3999999999999999E-23</v>
      </c>
      <c r="F28" s="35">
        <v>8.9999999999999997E-22</v>
      </c>
      <c r="G28" s="33">
        <f>G$21*$C28</f>
        <v>9.0000000000000015E-20</v>
      </c>
      <c r="H28" s="35">
        <f>H$21*$C28*0.2</f>
        <v>1.8000000000000004E-22</v>
      </c>
      <c r="I28" s="35">
        <f>I$22*$C28*2</f>
        <v>1.8000000000000002E-20</v>
      </c>
      <c r="J28" s="36">
        <f>J$21*$D28*1</f>
        <v>5.5E-18</v>
      </c>
    </row>
    <row r="29" spans="1:21">
      <c r="A29" s="2"/>
      <c r="B29" s="33">
        <v>100</v>
      </c>
      <c r="C29" s="33">
        <v>1.7999999999999999E-6</v>
      </c>
      <c r="D29" s="19">
        <v>1.1000000000000001E-3</v>
      </c>
      <c r="E29" s="35">
        <v>1.3999999999999999E-25</v>
      </c>
      <c r="F29" s="35">
        <v>3.5999999999999999E-25</v>
      </c>
      <c r="G29" s="33">
        <f>G$21*$C29</f>
        <v>8.9999999999999997E-22</v>
      </c>
      <c r="H29" s="35">
        <f>H$21*$C29*0.2</f>
        <v>1.8000000000000004E-24</v>
      </c>
      <c r="I29" s="35">
        <f>I$22*$C29*2</f>
        <v>1.7999999999999999E-22</v>
      </c>
      <c r="J29" s="36">
        <f>J$21*$D29*1</f>
        <v>5.5000000000000006E-19</v>
      </c>
    </row>
    <row r="30" spans="1:21">
      <c r="B30" s="33"/>
      <c r="C30" s="33"/>
      <c r="E30" s="37"/>
      <c r="F30" s="37"/>
      <c r="P30" s="19"/>
      <c r="R30" s="19"/>
      <c r="S30" s="19"/>
      <c r="T30" s="19"/>
      <c r="U30" s="19"/>
    </row>
    <row r="31" spans="1:21">
      <c r="E31" s="33">
        <v>2.0000000000000001E-17</v>
      </c>
      <c r="F31" s="33">
        <v>4.9999999999999999E-17</v>
      </c>
      <c r="G31" s="33">
        <v>5.0000000000000004E-16</v>
      </c>
      <c r="H31" s="19">
        <v>9.9999999999999998E-20</v>
      </c>
      <c r="I31" s="34">
        <v>4.9999999999999999E-17</v>
      </c>
      <c r="J31" s="19">
        <v>5.0000000000000004E-16</v>
      </c>
      <c r="P31" s="19"/>
      <c r="R31" s="19"/>
      <c r="S31" s="19"/>
      <c r="T31" s="19"/>
      <c r="U31" s="19"/>
    </row>
    <row r="32" spans="1:21">
      <c r="E32" s="33"/>
      <c r="F32" s="33"/>
      <c r="G32" s="33"/>
      <c r="H32" s="34">
        <v>9.9999999999999998E-20</v>
      </c>
      <c r="I32" s="19">
        <v>9.9999999999999998E-17</v>
      </c>
      <c r="J32" s="34">
        <v>1.0000000000000001E-15</v>
      </c>
      <c r="P32" s="19"/>
      <c r="R32" s="19"/>
      <c r="S32" s="19"/>
      <c r="T32" s="19"/>
      <c r="U32" s="19"/>
    </row>
    <row r="33" spans="1:21">
      <c r="E33" s="4" t="s">
        <v>44</v>
      </c>
      <c r="F33" s="4"/>
      <c r="G33" s="4"/>
      <c r="H33" s="3" t="s">
        <v>45</v>
      </c>
      <c r="I33" s="3"/>
      <c r="J33" s="3"/>
      <c r="P33" s="19"/>
      <c r="R33" s="19"/>
      <c r="S33" s="19"/>
      <c r="T33" s="19"/>
      <c r="U33" s="19"/>
    </row>
    <row r="34" spans="1:21">
      <c r="A34" s="32" t="s">
        <v>49</v>
      </c>
      <c r="B34" t="s">
        <v>47</v>
      </c>
      <c r="C34" t="s">
        <v>17</v>
      </c>
      <c r="D34" t="s">
        <v>48</v>
      </c>
      <c r="E34" s="16" t="s">
        <v>9</v>
      </c>
      <c r="F34" s="16" t="s">
        <v>33</v>
      </c>
      <c r="G34" s="16" t="s">
        <v>34</v>
      </c>
      <c r="H34" s="16" t="s">
        <v>9</v>
      </c>
      <c r="I34" s="16" t="s">
        <v>33</v>
      </c>
      <c r="J34" s="16" t="s">
        <v>34</v>
      </c>
      <c r="P34" s="19"/>
      <c r="R34" s="19"/>
      <c r="S34" s="19"/>
      <c r="T34" s="19"/>
      <c r="U34" s="19"/>
    </row>
    <row r="35" spans="1:21">
      <c r="A35" s="2" t="s">
        <v>8</v>
      </c>
      <c r="B35" s="33">
        <v>1E-4</v>
      </c>
      <c r="C35" s="33">
        <v>1</v>
      </c>
      <c r="D35" s="19">
        <v>5.8E-5</v>
      </c>
      <c r="E35" s="33">
        <f t="shared" ref="E35:G38" si="1">E$31*$C35</f>
        <v>2.0000000000000001E-17</v>
      </c>
      <c r="F35" s="33">
        <f t="shared" si="1"/>
        <v>4.9999999999999999E-17</v>
      </c>
      <c r="G35" s="33">
        <f t="shared" si="1"/>
        <v>5.0000000000000004E-16</v>
      </c>
      <c r="H35" s="36">
        <f>H$31*$C35*1</f>
        <v>9.9999999999999998E-20</v>
      </c>
      <c r="I35" s="36">
        <f>I$32*$C35*1</f>
        <v>9.9999999999999998E-17</v>
      </c>
      <c r="J35" s="36">
        <f>J$31*$D35*1</f>
        <v>2.9E-20</v>
      </c>
      <c r="P35" s="19"/>
      <c r="R35" s="19"/>
      <c r="S35" s="19"/>
      <c r="T35" s="19"/>
      <c r="U35" s="19"/>
    </row>
    <row r="36" spans="1:21">
      <c r="A36" s="2"/>
      <c r="B36" s="33">
        <v>0.01</v>
      </c>
      <c r="C36" s="33">
        <v>1</v>
      </c>
      <c r="D36" s="19">
        <v>5.7999999999999996E-3</v>
      </c>
      <c r="E36" s="33">
        <f t="shared" si="1"/>
        <v>2.0000000000000001E-17</v>
      </c>
      <c r="F36" s="33">
        <f t="shared" si="1"/>
        <v>4.9999999999999999E-17</v>
      </c>
      <c r="G36" s="33">
        <f t="shared" si="1"/>
        <v>5.0000000000000004E-16</v>
      </c>
      <c r="H36" s="36">
        <f>H$31*$C36*1</f>
        <v>9.9999999999999998E-20</v>
      </c>
      <c r="I36" s="36">
        <f>I$32*$C36*1</f>
        <v>9.9999999999999998E-17</v>
      </c>
      <c r="J36" s="36">
        <f>J$31*$D36*1</f>
        <v>2.9E-18</v>
      </c>
      <c r="P36" s="19"/>
      <c r="R36" s="19"/>
      <c r="S36" s="19"/>
      <c r="T36" s="19"/>
      <c r="U36" s="19"/>
    </row>
    <row r="37" spans="1:21">
      <c r="A37" s="2"/>
      <c r="B37" s="33">
        <v>1</v>
      </c>
      <c r="C37" s="33">
        <v>0.92</v>
      </c>
      <c r="D37" s="19">
        <v>0.5</v>
      </c>
      <c r="E37" s="33">
        <f t="shared" si="1"/>
        <v>1.8400000000000001E-17</v>
      </c>
      <c r="F37" s="33">
        <f t="shared" si="1"/>
        <v>4.6000000000000002E-17</v>
      </c>
      <c r="G37" s="33">
        <f t="shared" si="1"/>
        <v>4.6000000000000008E-16</v>
      </c>
      <c r="H37" s="36">
        <f>H$31*$C37*1</f>
        <v>9.1999999999999997E-20</v>
      </c>
      <c r="I37" s="36">
        <f>I$32*$C37*1</f>
        <v>9.2000000000000004E-17</v>
      </c>
      <c r="J37" s="36">
        <f>J$31*$D37*1</f>
        <v>2.5000000000000002E-16</v>
      </c>
      <c r="P37" s="19"/>
      <c r="R37" s="19"/>
      <c r="S37" s="19"/>
      <c r="T37" s="19"/>
      <c r="U37" s="19"/>
    </row>
    <row r="38" spans="1:21">
      <c r="A38" s="2"/>
      <c r="B38" s="33">
        <v>100</v>
      </c>
      <c r="C38" s="33">
        <v>0.35</v>
      </c>
      <c r="D38">
        <v>3.5</v>
      </c>
      <c r="E38" s="33">
        <f t="shared" si="1"/>
        <v>6.9999999999999997E-18</v>
      </c>
      <c r="F38" s="33">
        <f t="shared" si="1"/>
        <v>1.7499999999999998E-17</v>
      </c>
      <c r="G38" s="33">
        <f t="shared" si="1"/>
        <v>1.7500000000000001E-16</v>
      </c>
      <c r="H38" s="36">
        <f>H$31*$C38*1</f>
        <v>3.4999999999999994E-20</v>
      </c>
      <c r="I38" s="36">
        <f>I$32*$C38*1</f>
        <v>3.4999999999999996E-17</v>
      </c>
      <c r="J38" s="36">
        <f>J$31*$D38*1</f>
        <v>1.75E-15</v>
      </c>
    </row>
    <row r="39" spans="1:21">
      <c r="A39" s="2"/>
      <c r="B39" s="33">
        <v>10000</v>
      </c>
      <c r="C39" s="33">
        <v>0.11</v>
      </c>
      <c r="D39">
        <v>11</v>
      </c>
      <c r="E39" s="35">
        <v>6.5999999999999995E-19</v>
      </c>
      <c r="F39" s="35">
        <v>1.6E-18</v>
      </c>
      <c r="G39" s="33">
        <f>G$31*$C39</f>
        <v>5.5000000000000006E-17</v>
      </c>
      <c r="H39" s="36">
        <f>H$31*$C39*1</f>
        <v>1.1E-20</v>
      </c>
      <c r="I39" s="36">
        <f>I$32*$C39*1</f>
        <v>1.1E-17</v>
      </c>
      <c r="J39" s="36">
        <f>J$31*$D39*1</f>
        <v>5.5000000000000002E-15</v>
      </c>
      <c r="O39" s="19"/>
      <c r="P39" s="19"/>
      <c r="Q39" s="19"/>
    </row>
    <row r="40" spans="1:21">
      <c r="O40" s="19"/>
      <c r="P40" s="19"/>
      <c r="Q40" s="19"/>
    </row>
    <row r="41" spans="1:21">
      <c r="E41" s="33">
        <v>2.0000000000000001E-17</v>
      </c>
      <c r="F41" s="33">
        <v>4.9999999999999999E-17</v>
      </c>
      <c r="G41" s="33">
        <v>5.0000000000000004E-16</v>
      </c>
      <c r="H41" s="19">
        <v>1.0000000000000001E-18</v>
      </c>
      <c r="I41" s="34">
        <v>2.0000000000000001E-17</v>
      </c>
      <c r="J41" s="19">
        <v>5.0000000000000004E-16</v>
      </c>
      <c r="O41" s="19"/>
      <c r="P41" s="19"/>
      <c r="Q41" s="19"/>
    </row>
    <row r="42" spans="1:21">
      <c r="E42" s="33"/>
      <c r="F42" s="33"/>
      <c r="G42" s="33"/>
      <c r="H42" s="34">
        <v>9.9999999999999998E-20</v>
      </c>
      <c r="I42" s="19">
        <v>9.9999999999999998E-17</v>
      </c>
      <c r="J42" s="34">
        <v>5.0000000000000004E-16</v>
      </c>
      <c r="O42" s="19"/>
      <c r="P42" s="19"/>
      <c r="Q42" s="19"/>
    </row>
    <row r="43" spans="1:21">
      <c r="E43" s="4" t="s">
        <v>44</v>
      </c>
      <c r="F43" s="4"/>
      <c r="G43" s="4"/>
      <c r="H43" s="3" t="s">
        <v>45</v>
      </c>
      <c r="I43" s="3"/>
      <c r="J43" s="3"/>
      <c r="O43" s="19"/>
      <c r="P43" s="19"/>
      <c r="Q43" s="19"/>
    </row>
    <row r="44" spans="1:21">
      <c r="A44" s="32" t="s">
        <v>50</v>
      </c>
      <c r="B44" t="s">
        <v>47</v>
      </c>
      <c r="C44" t="s">
        <v>17</v>
      </c>
      <c r="D44" t="s">
        <v>48</v>
      </c>
      <c r="E44" s="16" t="s">
        <v>9</v>
      </c>
      <c r="F44" s="16" t="s">
        <v>33</v>
      </c>
      <c r="G44" s="16" t="s">
        <v>34</v>
      </c>
      <c r="H44" s="16" t="s">
        <v>9</v>
      </c>
      <c r="I44" s="16" t="s">
        <v>33</v>
      </c>
      <c r="J44" s="16" t="s">
        <v>34</v>
      </c>
      <c r="O44" s="19"/>
      <c r="P44" s="19"/>
      <c r="Q44" s="19"/>
    </row>
    <row r="45" spans="1:21">
      <c r="A45" s="2" t="s">
        <v>8</v>
      </c>
      <c r="B45" s="33">
        <v>1E-4</v>
      </c>
      <c r="C45" s="33">
        <v>920</v>
      </c>
      <c r="D45" s="19">
        <v>1600</v>
      </c>
      <c r="E45" s="33">
        <f t="shared" ref="E45:G49" si="2">E$41*$C45</f>
        <v>1.8400000000000002E-14</v>
      </c>
      <c r="F45" s="33">
        <f t="shared" si="2"/>
        <v>4.6E-14</v>
      </c>
      <c r="G45" s="33">
        <f t="shared" si="2"/>
        <v>4.6000000000000006E-13</v>
      </c>
      <c r="H45" s="38">
        <f>H$41*$C45*0.2</f>
        <v>1.8400000000000003E-16</v>
      </c>
      <c r="I45" s="36">
        <f>I$42*$C45*1</f>
        <v>9.1999999999999999E-14</v>
      </c>
      <c r="J45" s="36">
        <f>J$41*$D45*1</f>
        <v>8.0000000000000002E-13</v>
      </c>
      <c r="O45" s="19"/>
      <c r="P45" s="19"/>
      <c r="Q45" s="19"/>
    </row>
    <row r="46" spans="1:21">
      <c r="A46" s="2"/>
      <c r="B46" s="33">
        <v>0.01</v>
      </c>
      <c r="C46" s="33">
        <v>9</v>
      </c>
      <c r="D46">
        <v>15.4</v>
      </c>
      <c r="E46" s="33">
        <f t="shared" si="2"/>
        <v>1.8000000000000002E-16</v>
      </c>
      <c r="F46" s="33">
        <f t="shared" si="2"/>
        <v>4.5000000000000002E-16</v>
      </c>
      <c r="G46" s="33">
        <f t="shared" si="2"/>
        <v>4.5000000000000005E-15</v>
      </c>
      <c r="H46" s="38">
        <f>H$41*$C46*0.2</f>
        <v>1.8000000000000004E-18</v>
      </c>
      <c r="I46" s="36">
        <f>I$42*$C46*1</f>
        <v>9.0000000000000003E-16</v>
      </c>
      <c r="J46" s="36">
        <f>J$41*$D46*1</f>
        <v>7.7000000000000013E-15</v>
      </c>
      <c r="O46" s="19"/>
      <c r="P46" s="19"/>
      <c r="Q46" s="19"/>
    </row>
    <row r="47" spans="1:21">
      <c r="A47" s="2"/>
      <c r="B47" s="33">
        <v>1</v>
      </c>
      <c r="C47" s="33">
        <v>0.23</v>
      </c>
      <c r="D47">
        <v>0.59</v>
      </c>
      <c r="E47" s="33">
        <f t="shared" si="2"/>
        <v>4.6000000000000002E-18</v>
      </c>
      <c r="F47" s="33">
        <f t="shared" si="2"/>
        <v>1.15E-17</v>
      </c>
      <c r="G47" s="33">
        <f t="shared" si="2"/>
        <v>1.1500000000000002E-16</v>
      </c>
      <c r="H47" s="38">
        <f>H$41*$C47*0.2</f>
        <v>4.600000000000001E-20</v>
      </c>
      <c r="I47" s="36">
        <f>I$42*$C47*1</f>
        <v>2.3000000000000001E-17</v>
      </c>
      <c r="J47" s="36">
        <f>J$41*$D47*1</f>
        <v>2.9500000000000001E-16</v>
      </c>
      <c r="O47" s="19"/>
      <c r="P47" s="19"/>
      <c r="Q47" s="19"/>
    </row>
    <row r="48" spans="1:21">
      <c r="A48" s="2"/>
      <c r="B48" s="33">
        <v>100</v>
      </c>
      <c r="C48" s="33">
        <v>0.22</v>
      </c>
      <c r="D48">
        <v>0.57999999999999996</v>
      </c>
      <c r="E48" s="33">
        <f t="shared" si="2"/>
        <v>4.4000000000000005E-18</v>
      </c>
      <c r="F48" s="33">
        <f t="shared" si="2"/>
        <v>1.1E-17</v>
      </c>
      <c r="G48" s="33">
        <f t="shared" si="2"/>
        <v>1.1000000000000001E-16</v>
      </c>
      <c r="H48" s="38">
        <f>H$41*$C48*0.1</f>
        <v>2.2000000000000005E-20</v>
      </c>
      <c r="I48" s="36">
        <f>I$42*$C48*1</f>
        <v>2.2E-17</v>
      </c>
      <c r="J48" s="36">
        <f>J$41*$D48*1</f>
        <v>2.8999999999999998E-16</v>
      </c>
      <c r="O48" s="19"/>
      <c r="P48" s="19"/>
      <c r="Q48" s="19"/>
    </row>
    <row r="49" spans="1:17">
      <c r="A49" s="2"/>
      <c r="B49" s="33">
        <v>10000</v>
      </c>
      <c r="C49" s="33">
        <v>0.22</v>
      </c>
      <c r="D49">
        <v>0.57999999999999996</v>
      </c>
      <c r="E49" s="33">
        <f t="shared" si="2"/>
        <v>4.4000000000000005E-18</v>
      </c>
      <c r="F49" s="33">
        <f t="shared" si="2"/>
        <v>1.1E-17</v>
      </c>
      <c r="G49" s="33">
        <f t="shared" si="2"/>
        <v>1.1000000000000001E-16</v>
      </c>
      <c r="H49" s="38">
        <f>H$41*$C49*0.1</f>
        <v>2.2000000000000005E-20</v>
      </c>
      <c r="I49" s="36">
        <f>I$42*$C49*1</f>
        <v>2.2E-17</v>
      </c>
      <c r="J49" s="36">
        <f>J$41*$D49*1</f>
        <v>2.8999999999999998E-16</v>
      </c>
      <c r="O49" s="19"/>
      <c r="P49" s="19"/>
      <c r="Q49" s="19"/>
    </row>
    <row r="51" spans="1:17">
      <c r="E51" s="33">
        <v>2.0000000000000001E-17</v>
      </c>
      <c r="F51" s="33">
        <v>4.9999999999999999E-17</v>
      </c>
      <c r="G51" s="33">
        <v>5.0000000000000004E-16</v>
      </c>
      <c r="H51" s="19">
        <v>1.0000000000000001E-18</v>
      </c>
      <c r="I51" s="34">
        <v>2.0000000000000001E-17</v>
      </c>
      <c r="J51" s="19">
        <v>5.0000000000000004E-16</v>
      </c>
    </row>
    <row r="52" spans="1:17">
      <c r="E52" s="33"/>
      <c r="F52" s="33"/>
      <c r="G52" s="33"/>
      <c r="H52" s="34">
        <v>9.9999999999999998E-20</v>
      </c>
      <c r="I52" s="19">
        <v>9.9999999999999998E-17</v>
      </c>
      <c r="J52" s="34">
        <v>5.0000000000000004E-16</v>
      </c>
    </row>
    <row r="53" spans="1:17">
      <c r="E53" s="4" t="s">
        <v>44</v>
      </c>
      <c r="F53" s="4"/>
      <c r="G53" s="4"/>
      <c r="H53" s="3" t="s">
        <v>45</v>
      </c>
      <c r="I53" s="3"/>
      <c r="J53" s="3"/>
    </row>
    <row r="54" spans="1:17">
      <c r="A54" s="32" t="s">
        <v>51</v>
      </c>
      <c r="B54" t="s">
        <v>47</v>
      </c>
      <c r="C54" t="s">
        <v>17</v>
      </c>
      <c r="D54" t="s">
        <v>48</v>
      </c>
      <c r="E54" s="16" t="s">
        <v>9</v>
      </c>
      <c r="F54" s="16" t="s">
        <v>33</v>
      </c>
      <c r="G54" s="16" t="s">
        <v>34</v>
      </c>
      <c r="H54" s="16" t="s">
        <v>9</v>
      </c>
      <c r="I54" s="16" t="s">
        <v>33</v>
      </c>
      <c r="J54" s="16" t="s">
        <v>34</v>
      </c>
    </row>
    <row r="55" spans="1:17">
      <c r="A55" s="2" t="s">
        <v>8</v>
      </c>
      <c r="B55" s="33">
        <v>0.01</v>
      </c>
      <c r="C55" s="33">
        <v>0.57999999999999996</v>
      </c>
      <c r="D55">
        <v>1</v>
      </c>
      <c r="E55" s="33">
        <f t="shared" ref="E55:G56" si="3">E$51*$C55</f>
        <v>1.16E-17</v>
      </c>
      <c r="F55" s="33">
        <f t="shared" si="3"/>
        <v>2.8999999999999997E-17</v>
      </c>
      <c r="G55" s="33">
        <f t="shared" si="3"/>
        <v>2.8999999999999998E-16</v>
      </c>
      <c r="H55" s="38">
        <f>H$51*$C55*0.2</f>
        <v>1.16E-19</v>
      </c>
      <c r="I55" s="36">
        <f>I$52*$C55*1</f>
        <v>5.7999999999999993E-17</v>
      </c>
      <c r="J55" s="36">
        <f>J$51*$D55*1</f>
        <v>5.0000000000000004E-16</v>
      </c>
    </row>
    <row r="56" spans="1:17">
      <c r="A56" s="2"/>
      <c r="B56" s="33">
        <v>0.1</v>
      </c>
      <c r="C56" s="33">
        <v>0.55000000000000004</v>
      </c>
      <c r="D56">
        <v>0.94</v>
      </c>
      <c r="E56" s="33">
        <f t="shared" si="3"/>
        <v>1.1000000000000002E-17</v>
      </c>
      <c r="F56" s="33">
        <f t="shared" si="3"/>
        <v>2.7500000000000003E-17</v>
      </c>
      <c r="G56" s="33">
        <f t="shared" si="3"/>
        <v>2.7500000000000003E-16</v>
      </c>
      <c r="H56" s="38">
        <f>H$51*$C56*0.2</f>
        <v>1.1000000000000002E-19</v>
      </c>
      <c r="I56" s="36">
        <f>I$52*$C56*1</f>
        <v>5.5000000000000006E-17</v>
      </c>
      <c r="J56" s="36">
        <f>J$51*$D56*1</f>
        <v>4.7000000000000004E-16</v>
      </c>
    </row>
    <row r="57" spans="1:17">
      <c r="A57" s="2"/>
      <c r="B57" s="33">
        <v>1</v>
      </c>
      <c r="C57" s="33">
        <v>0.11</v>
      </c>
      <c r="D57">
        <v>0.71</v>
      </c>
      <c r="E57" s="35">
        <v>6.5999999999999995E-19</v>
      </c>
      <c r="F57" s="33">
        <f>F$51*$C57</f>
        <v>5.5E-18</v>
      </c>
      <c r="G57" s="33">
        <f>G$51*$C57</f>
        <v>5.5000000000000006E-17</v>
      </c>
      <c r="H57" s="38">
        <f>H$51*$C57*0.2</f>
        <v>2.2000000000000005E-20</v>
      </c>
      <c r="I57" s="36">
        <f>I$52*$C57*1</f>
        <v>1.1E-17</v>
      </c>
      <c r="J57" s="36">
        <f>J$51*$D57*1</f>
        <v>3.55E-16</v>
      </c>
    </row>
    <row r="58" spans="1:17">
      <c r="A58" s="2"/>
      <c r="B58" s="33">
        <v>10</v>
      </c>
      <c r="C58" s="33">
        <v>1.0999999999999999E-2</v>
      </c>
      <c r="D58">
        <v>0.71</v>
      </c>
      <c r="E58" s="35">
        <v>8.8000000000000002E-22</v>
      </c>
      <c r="F58" s="35">
        <v>3.3E-20</v>
      </c>
      <c r="G58" s="33">
        <f>G$51*$C58</f>
        <v>5.5E-18</v>
      </c>
      <c r="H58" s="38">
        <f>H$51*$C58*0.2</f>
        <v>2.2000000000000001E-21</v>
      </c>
      <c r="I58" s="36">
        <f>I$52*$C58*1</f>
        <v>1.0999999999999999E-18</v>
      </c>
      <c r="J58" s="36">
        <f>J$51*$D58*1</f>
        <v>3.55E-16</v>
      </c>
    </row>
    <row r="59" spans="1:17">
      <c r="A59" s="2"/>
      <c r="B59" s="33">
        <v>100</v>
      </c>
      <c r="C59" s="33">
        <v>1.1000000000000001E-3</v>
      </c>
      <c r="D59">
        <v>0.71</v>
      </c>
      <c r="E59" s="35">
        <v>4.3999999999999999E-23</v>
      </c>
      <c r="F59" s="35">
        <v>5.5000000000000001E-22</v>
      </c>
      <c r="G59" s="33">
        <f>G$51*$C59</f>
        <v>5.5000000000000006E-19</v>
      </c>
      <c r="H59" s="38">
        <f>H$51*$C59*0.2</f>
        <v>2.2000000000000005E-22</v>
      </c>
      <c r="I59" s="36">
        <f>I$52*$C59*1</f>
        <v>1.0999999999999999E-19</v>
      </c>
      <c r="J59" s="36">
        <f>J$51*$D59*1</f>
        <v>3.55E-16</v>
      </c>
    </row>
    <row r="61" spans="1:17">
      <c r="E61" s="33">
        <v>2.0000000000000001E-17</v>
      </c>
      <c r="F61" s="33">
        <v>4.9999999999999999E-17</v>
      </c>
      <c r="G61" s="33">
        <v>5.0000000000000004E-16</v>
      </c>
      <c r="H61" s="19">
        <v>5.0000000000000004E-18</v>
      </c>
      <c r="I61" s="34">
        <v>3.0000000000000001E-17</v>
      </c>
      <c r="J61" s="19">
        <v>5.0000000000000004E-16</v>
      </c>
    </row>
    <row r="62" spans="1:17">
      <c r="E62" s="33"/>
      <c r="F62" s="33"/>
      <c r="G62" s="33"/>
      <c r="H62" s="34">
        <v>1.0000000000000001E-18</v>
      </c>
      <c r="I62" s="19">
        <v>9.9999999999999998E-17</v>
      </c>
      <c r="J62" s="34">
        <v>5.0000000000000004E-16</v>
      </c>
    </row>
    <row r="63" spans="1:17">
      <c r="E63" s="4" t="s">
        <v>44</v>
      </c>
      <c r="F63" s="4"/>
      <c r="G63" s="4"/>
      <c r="H63" s="3" t="s">
        <v>45</v>
      </c>
      <c r="I63" s="3"/>
      <c r="J63" s="3"/>
    </row>
    <row r="64" spans="1:17">
      <c r="A64" s="32" t="s">
        <v>52</v>
      </c>
      <c r="B64" t="s">
        <v>47</v>
      </c>
      <c r="C64" t="s">
        <v>17</v>
      </c>
      <c r="D64" t="s">
        <v>48</v>
      </c>
      <c r="E64" s="16" t="s">
        <v>9</v>
      </c>
      <c r="F64" s="16" t="s">
        <v>33</v>
      </c>
      <c r="G64" s="16" t="s">
        <v>34</v>
      </c>
      <c r="H64" s="16" t="s">
        <v>9</v>
      </c>
      <c r="I64" s="16" t="s">
        <v>33</v>
      </c>
      <c r="J64" s="16" t="s">
        <v>34</v>
      </c>
    </row>
    <row r="65" spans="1:10">
      <c r="A65" s="2" t="s">
        <v>8</v>
      </c>
      <c r="B65" s="33">
        <v>1E-4</v>
      </c>
      <c r="C65" s="33">
        <v>5800</v>
      </c>
      <c r="D65" s="19">
        <v>10000</v>
      </c>
      <c r="E65" s="33">
        <f t="shared" ref="E65:F69" si="4">E$61*$C65</f>
        <v>1.1600000000000001E-13</v>
      </c>
      <c r="F65" s="33">
        <f t="shared" si="4"/>
        <v>2.8999999999999998E-13</v>
      </c>
      <c r="G65" s="33">
        <v>0</v>
      </c>
      <c r="H65" s="35">
        <f>H$61*$C65*0.2</f>
        <v>5.8000000000000012E-15</v>
      </c>
      <c r="I65" s="36">
        <f>I$62*$C65*1</f>
        <v>5.7999999999999995E-13</v>
      </c>
      <c r="J65" s="36">
        <f>J$61*$D65</f>
        <v>5.0000000000000005E-12</v>
      </c>
    </row>
    <row r="66" spans="1:10">
      <c r="A66" s="2"/>
      <c r="B66" s="33">
        <v>0.01</v>
      </c>
      <c r="C66" s="33">
        <v>58</v>
      </c>
      <c r="D66" s="19">
        <v>100</v>
      </c>
      <c r="E66" s="33">
        <f t="shared" si="4"/>
        <v>1.1600000000000001E-15</v>
      </c>
      <c r="F66" s="33">
        <f t="shared" si="4"/>
        <v>2.8999999999999998E-15</v>
      </c>
      <c r="G66" s="33">
        <v>0</v>
      </c>
      <c r="H66" s="35">
        <f>H$61*$C66*0.2</f>
        <v>5.8000000000000006E-17</v>
      </c>
      <c r="I66" s="36">
        <f>I$62*$C66*1</f>
        <v>5.7999999999999996E-15</v>
      </c>
      <c r="J66" s="36">
        <f>J$61*$D66</f>
        <v>5.0000000000000002E-14</v>
      </c>
    </row>
    <row r="67" spans="1:10">
      <c r="A67" s="2"/>
      <c r="B67" s="33">
        <v>1</v>
      </c>
      <c r="C67" s="33">
        <v>0.57999999999999996</v>
      </c>
      <c r="D67" s="19">
        <v>1</v>
      </c>
      <c r="E67" s="33">
        <f t="shared" si="4"/>
        <v>1.16E-17</v>
      </c>
      <c r="F67" s="33">
        <f t="shared" si="4"/>
        <v>2.8999999999999997E-17</v>
      </c>
      <c r="G67" s="33">
        <v>0</v>
      </c>
      <c r="H67" s="35">
        <f>H$61*$C67*0.2</f>
        <v>5.8E-19</v>
      </c>
      <c r="I67" s="36">
        <f>I$62*$C67*1</f>
        <v>5.7999999999999993E-17</v>
      </c>
      <c r="J67" s="36">
        <f>J$61*$D67</f>
        <v>5.0000000000000004E-16</v>
      </c>
    </row>
    <row r="68" spans="1:10">
      <c r="A68" s="2"/>
      <c r="B68" s="33">
        <v>100</v>
      </c>
      <c r="C68" s="33">
        <v>5.7999999999999996E-3</v>
      </c>
      <c r="D68" s="19">
        <v>0.01</v>
      </c>
      <c r="E68" s="33">
        <f t="shared" si="4"/>
        <v>1.16E-19</v>
      </c>
      <c r="F68" s="33">
        <f t="shared" si="4"/>
        <v>2.9E-19</v>
      </c>
      <c r="G68" s="33">
        <v>0</v>
      </c>
      <c r="H68" s="35">
        <f>H$61*$C68*0.2</f>
        <v>5.8E-21</v>
      </c>
      <c r="I68" s="36">
        <f>I$62*$C68*1</f>
        <v>5.8E-19</v>
      </c>
      <c r="J68" s="36">
        <f>J$61*$D68</f>
        <v>5.0000000000000004E-18</v>
      </c>
    </row>
    <row r="69" spans="1:10">
      <c r="A69" s="2"/>
      <c r="B69" s="33">
        <v>10000</v>
      </c>
      <c r="C69" s="33">
        <v>5.8E-5</v>
      </c>
      <c r="D69" s="19">
        <v>1E-4</v>
      </c>
      <c r="E69" s="33">
        <f t="shared" si="4"/>
        <v>1.1600000000000001E-21</v>
      </c>
      <c r="F69" s="33">
        <f t="shared" si="4"/>
        <v>2.9E-21</v>
      </c>
      <c r="G69" s="33">
        <v>0</v>
      </c>
      <c r="H69" s="35">
        <f>H$61*$C69*0.2</f>
        <v>5.8000000000000003E-23</v>
      </c>
      <c r="I69" s="36">
        <f>I$62*$C69*1</f>
        <v>5.8E-21</v>
      </c>
      <c r="J69" s="36">
        <f>J$61*$D69</f>
        <v>5.0000000000000005E-20</v>
      </c>
    </row>
  </sheetData>
  <mergeCells count="20">
    <mergeCell ref="A55:A59"/>
    <mergeCell ref="E63:G63"/>
    <mergeCell ref="H63:J63"/>
    <mergeCell ref="A65:A69"/>
    <mergeCell ref="A35:A39"/>
    <mergeCell ref="E43:G43"/>
    <mergeCell ref="H43:J43"/>
    <mergeCell ref="A45:A49"/>
    <mergeCell ref="E53:G53"/>
    <mergeCell ref="H53:J53"/>
    <mergeCell ref="E23:G23"/>
    <mergeCell ref="H23:J23"/>
    <mergeCell ref="A25:A29"/>
    <mergeCell ref="E33:G33"/>
    <mergeCell ref="H33:J33"/>
    <mergeCell ref="C10:E10"/>
    <mergeCell ref="F10:H10"/>
    <mergeCell ref="L10:M10"/>
    <mergeCell ref="O10:P10"/>
    <mergeCell ref="E20:J2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AB61"/>
  <sheetViews>
    <sheetView zoomScale="70" zoomScaleNormal="70" workbookViewId="0">
      <selection activeCell="C7" sqref="C7"/>
    </sheetView>
  </sheetViews>
  <sheetFormatPr defaultRowHeight="14.4"/>
  <cols>
    <col min="1" max="3" width="8.6640625" customWidth="1"/>
    <col min="4" max="4" width="12.109375" customWidth="1"/>
    <col min="5" max="16" width="8.6640625" customWidth="1"/>
    <col min="17" max="17" width="14.44140625" customWidth="1"/>
    <col min="18" max="1025" width="8.6640625" customWidth="1"/>
  </cols>
  <sheetData>
    <row r="6" spans="2:28">
      <c r="C6" t="s">
        <v>53</v>
      </c>
    </row>
    <row r="7" spans="2:28">
      <c r="C7" t="s">
        <v>54</v>
      </c>
    </row>
    <row r="8" spans="2:28">
      <c r="I8" t="s">
        <v>55</v>
      </c>
    </row>
    <row r="9" spans="2:28">
      <c r="I9" s="1" t="s">
        <v>56</v>
      </c>
      <c r="J9" s="1"/>
      <c r="K9" s="1"/>
      <c r="L9" s="1" t="s">
        <v>57</v>
      </c>
      <c r="M9" s="1"/>
      <c r="N9" s="1"/>
    </row>
    <row r="10" spans="2:28">
      <c r="C10" t="s">
        <v>58</v>
      </c>
      <c r="D10" t="s">
        <v>59</v>
      </c>
      <c r="E10" t="s">
        <v>15</v>
      </c>
      <c r="F10" t="s">
        <v>17</v>
      </c>
      <c r="G10" t="s">
        <v>60</v>
      </c>
      <c r="H10" t="s">
        <v>61</v>
      </c>
      <c r="I10" s="13" t="s">
        <v>9</v>
      </c>
      <c r="J10" s="13" t="s">
        <v>33</v>
      </c>
      <c r="K10" s="13" t="s">
        <v>34</v>
      </c>
      <c r="L10" s="13" t="s">
        <v>9</v>
      </c>
      <c r="M10" s="13" t="s">
        <v>62</v>
      </c>
      <c r="N10" s="13" t="s">
        <v>63</v>
      </c>
      <c r="O10" t="s">
        <v>64</v>
      </c>
      <c r="Q10" t="s">
        <v>65</v>
      </c>
    </row>
    <row r="11" spans="2:28">
      <c r="B11" s="19"/>
      <c r="C11">
        <v>1</v>
      </c>
      <c r="D11" s="39">
        <v>0.01</v>
      </c>
      <c r="E11" s="39">
        <v>0.01</v>
      </c>
      <c r="F11" s="31">
        <v>0.92</v>
      </c>
      <c r="G11" s="40">
        <v>0.5</v>
      </c>
      <c r="H11" s="41">
        <f>0.5*E11</f>
        <v>5.0000000000000001E-3</v>
      </c>
      <c r="I11" s="42">
        <v>2.0000000000000001E-17</v>
      </c>
      <c r="J11" s="42">
        <v>4.9999999999999999E-17</v>
      </c>
      <c r="K11" s="42">
        <v>5.0000000000000004E-16</v>
      </c>
      <c r="L11" s="19">
        <v>6.0000000000000006E-20</v>
      </c>
      <c r="M11" s="19">
        <v>1.4000000000000001E-18</v>
      </c>
      <c r="N11" s="19">
        <v>2.1999999999999998E-18</v>
      </c>
      <c r="Q11" s="43">
        <f t="shared" ref="Q11:Q21" si="0">E11*F11</f>
        <v>9.1999999999999998E-3</v>
      </c>
      <c r="R11" s="44">
        <f t="shared" ref="R11:R21" si="1">H11/G11/E11</f>
        <v>1</v>
      </c>
    </row>
    <row r="12" spans="2:28">
      <c r="B12" s="19"/>
      <c r="C12">
        <v>2</v>
      </c>
      <c r="D12" s="39">
        <v>0.1</v>
      </c>
      <c r="E12" s="39">
        <v>0.1</v>
      </c>
      <c r="F12" s="31">
        <v>0.92</v>
      </c>
      <c r="G12" s="40">
        <v>0.5</v>
      </c>
      <c r="H12" s="41">
        <f>0.5*E12</f>
        <v>0.05</v>
      </c>
      <c r="I12" s="19">
        <v>4.9999999999999999E-20</v>
      </c>
      <c r="J12" s="19">
        <v>2E-19</v>
      </c>
      <c r="K12" s="19">
        <v>5.0000000000000004E-16</v>
      </c>
      <c r="L12" s="19">
        <v>6.0000000000000006E-20</v>
      </c>
      <c r="M12" s="19">
        <v>1.3999999999999999E-17</v>
      </c>
      <c r="N12" s="19">
        <v>2.2E-17</v>
      </c>
      <c r="Q12" s="43">
        <f t="shared" si="0"/>
        <v>9.2000000000000012E-2</v>
      </c>
      <c r="R12" s="44">
        <f t="shared" si="1"/>
        <v>1</v>
      </c>
    </row>
    <row r="13" spans="2:28">
      <c r="B13" s="19"/>
      <c r="C13">
        <v>3</v>
      </c>
      <c r="D13" s="39">
        <v>1</v>
      </c>
      <c r="E13" s="39">
        <v>1</v>
      </c>
      <c r="F13" s="31">
        <v>0.92</v>
      </c>
      <c r="G13" s="40">
        <v>0.5</v>
      </c>
      <c r="H13" s="41">
        <f>0.5*E13</f>
        <v>0.5</v>
      </c>
      <c r="I13" s="19">
        <v>2.0000000000000001E-17</v>
      </c>
      <c r="J13" s="19">
        <v>4.9999999999999999E-17</v>
      </c>
      <c r="K13" s="19">
        <v>5.0000000000000004E-16</v>
      </c>
      <c r="L13" s="45">
        <v>6.0000000000000006E-20</v>
      </c>
      <c r="M13" s="19">
        <v>1.4000000000000001E-16</v>
      </c>
      <c r="N13" s="19">
        <v>2.2E-16</v>
      </c>
      <c r="O13" t="s">
        <v>66</v>
      </c>
      <c r="Q13" s="43">
        <f t="shared" si="0"/>
        <v>0.92</v>
      </c>
      <c r="R13" s="44">
        <f t="shared" si="1"/>
        <v>1</v>
      </c>
    </row>
    <row r="14" spans="2:28">
      <c r="B14" s="19"/>
      <c r="C14">
        <v>8</v>
      </c>
      <c r="D14" s="39" t="s">
        <v>67</v>
      </c>
      <c r="E14" s="46">
        <v>1.06</v>
      </c>
      <c r="F14" s="31">
        <v>0.92</v>
      </c>
      <c r="G14" s="40">
        <v>0.5</v>
      </c>
      <c r="H14" s="41">
        <v>0.53</v>
      </c>
      <c r="I14" s="19">
        <v>2.0000000000000001E-18</v>
      </c>
      <c r="J14" s="19">
        <v>5.0000000000000004E-18</v>
      </c>
      <c r="K14" s="19">
        <v>5.0000000000000004E-16</v>
      </c>
      <c r="L14" s="19">
        <v>6.5000000000000001E-19</v>
      </c>
      <c r="M14" s="19">
        <v>5.5999999999999998E-17</v>
      </c>
      <c r="N14" s="19">
        <v>5.4999999999999996E-16</v>
      </c>
      <c r="Q14" s="43">
        <f t="shared" si="0"/>
        <v>0.97520000000000007</v>
      </c>
      <c r="R14" s="44">
        <f t="shared" si="1"/>
        <v>1</v>
      </c>
      <c r="AA14">
        <v>1</v>
      </c>
      <c r="AB14" s="39">
        <v>0.01</v>
      </c>
    </row>
    <row r="15" spans="2:28">
      <c r="B15" s="19"/>
      <c r="C15">
        <v>7</v>
      </c>
      <c r="D15" s="39" t="s">
        <v>68</v>
      </c>
      <c r="E15" s="46">
        <v>1.1399999999999999</v>
      </c>
      <c r="F15" s="31">
        <v>0.92</v>
      </c>
      <c r="G15" s="40">
        <v>0.5</v>
      </c>
      <c r="H15" s="41">
        <v>0.63</v>
      </c>
      <c r="I15" s="19">
        <v>2.0000000000000001E-18</v>
      </c>
      <c r="J15" s="19">
        <v>5.0000000000000004E-18</v>
      </c>
      <c r="K15" s="19">
        <v>5.0000000000000004E-16</v>
      </c>
      <c r="L15" s="19">
        <v>1.4999999999999999E-18</v>
      </c>
      <c r="M15" s="19">
        <v>5.5999999999999998E-17</v>
      </c>
      <c r="N15" s="19">
        <v>5.4999999999999996E-16</v>
      </c>
      <c r="Q15" s="43">
        <f t="shared" si="0"/>
        <v>1.0488</v>
      </c>
      <c r="R15" s="44">
        <f t="shared" si="1"/>
        <v>1.1052631578947369</v>
      </c>
      <c r="AA15">
        <v>2</v>
      </c>
      <c r="AB15" s="39">
        <v>0.1</v>
      </c>
    </row>
    <row r="16" spans="2:28">
      <c r="B16" s="19"/>
      <c r="C16">
        <v>6</v>
      </c>
      <c r="D16" s="39" t="s">
        <v>69</v>
      </c>
      <c r="E16" s="46">
        <v>1.23</v>
      </c>
      <c r="F16" s="31">
        <v>0.92</v>
      </c>
      <c r="G16" s="40">
        <v>0.5</v>
      </c>
      <c r="H16" s="41">
        <v>0.62</v>
      </c>
      <c r="I16" s="19">
        <v>2.0000000000000001E-18</v>
      </c>
      <c r="J16" s="19">
        <v>5.0000000000000004E-18</v>
      </c>
      <c r="K16" s="19">
        <v>5.0000000000000004E-16</v>
      </c>
      <c r="L16" s="19">
        <v>1.3E-18</v>
      </c>
      <c r="M16" s="19">
        <v>5.5999999999999998E-17</v>
      </c>
      <c r="N16" s="19">
        <v>5.4999999999999996E-16</v>
      </c>
      <c r="Q16" s="43">
        <f t="shared" si="0"/>
        <v>1.1315999999999999</v>
      </c>
      <c r="R16" s="44">
        <f t="shared" si="1"/>
        <v>1.0081300813008129</v>
      </c>
      <c r="AA16">
        <v>3</v>
      </c>
      <c r="AB16" s="39">
        <v>1</v>
      </c>
    </row>
    <row r="17" spans="1:28">
      <c r="B17" s="19"/>
      <c r="C17">
        <v>9</v>
      </c>
      <c r="D17" s="39" t="s">
        <v>70</v>
      </c>
      <c r="E17" s="47">
        <v>1.5275252316519501</v>
      </c>
      <c r="F17" s="31">
        <v>0.92</v>
      </c>
      <c r="G17" s="40">
        <v>0.5</v>
      </c>
      <c r="H17" s="40">
        <v>0.77</v>
      </c>
      <c r="I17" s="19">
        <v>2.0000000000000001E-18</v>
      </c>
      <c r="J17" s="19">
        <v>1.0000000000000001E-17</v>
      </c>
      <c r="K17" s="19">
        <v>2E-16</v>
      </c>
      <c r="L17" s="19">
        <v>8.1E-18</v>
      </c>
      <c r="M17" s="19">
        <v>1.96E-16</v>
      </c>
      <c r="N17" s="19">
        <v>3.2999999999999999E-16</v>
      </c>
      <c r="Q17" s="43">
        <f t="shared" si="0"/>
        <v>1.4053232131197941</v>
      </c>
      <c r="R17" s="44">
        <f t="shared" si="1"/>
        <v>1.0081666528902826</v>
      </c>
      <c r="AB17" s="39"/>
    </row>
    <row r="18" spans="1:28">
      <c r="B18" s="19"/>
      <c r="C18">
        <v>10</v>
      </c>
      <c r="D18" s="39" t="s">
        <v>71</v>
      </c>
      <c r="E18" s="47">
        <v>6.6583281184793899</v>
      </c>
      <c r="F18" s="31">
        <v>0.92</v>
      </c>
      <c r="G18" s="40">
        <v>0.5</v>
      </c>
      <c r="H18" s="40">
        <v>3.53</v>
      </c>
      <c r="I18" s="19">
        <v>2.0000000000000001E-18</v>
      </c>
      <c r="J18" s="19">
        <v>1.0000000000000001E-17</v>
      </c>
      <c r="K18" s="19">
        <v>2E-16</v>
      </c>
      <c r="L18" s="19">
        <v>2.1599999999999999E-17</v>
      </c>
      <c r="M18" s="19">
        <v>5.6000000000000003E-16</v>
      </c>
      <c r="N18" s="19">
        <v>1.0999999999999999E-15</v>
      </c>
      <c r="Q18" s="43">
        <f t="shared" si="0"/>
        <v>6.1256618690010392</v>
      </c>
      <c r="R18" s="44">
        <f t="shared" si="1"/>
        <v>1.0603262372134856</v>
      </c>
      <c r="AB18" s="39"/>
    </row>
    <row r="19" spans="1:28">
      <c r="B19" s="19"/>
      <c r="C19">
        <v>4</v>
      </c>
      <c r="D19" s="39">
        <v>10</v>
      </c>
      <c r="E19" s="39">
        <v>10</v>
      </c>
      <c r="F19" s="31">
        <v>0.92</v>
      </c>
      <c r="G19" s="40">
        <v>0.5</v>
      </c>
      <c r="H19" s="41">
        <f>0.5*E19</f>
        <v>5</v>
      </c>
      <c r="I19" s="19">
        <v>2.0000000000000001E-17</v>
      </c>
      <c r="J19" s="19">
        <v>4.9999999999999999E-17</v>
      </c>
      <c r="K19" s="19">
        <v>5.0000000000000004E-16</v>
      </c>
      <c r="L19" s="19">
        <v>6.0000000000000006E-20</v>
      </c>
      <c r="M19" s="19">
        <v>1.4000000000000001E-15</v>
      </c>
      <c r="N19" s="19">
        <v>2.1999999999999999E-15</v>
      </c>
      <c r="Q19" s="43">
        <f t="shared" si="0"/>
        <v>9.2000000000000011</v>
      </c>
      <c r="R19" s="44">
        <f t="shared" si="1"/>
        <v>1</v>
      </c>
      <c r="AA19">
        <v>4</v>
      </c>
      <c r="AB19" s="39">
        <v>10</v>
      </c>
    </row>
    <row r="20" spans="1:28">
      <c r="B20" s="19"/>
      <c r="C20">
        <v>11</v>
      </c>
      <c r="D20" s="39" t="s">
        <v>72</v>
      </c>
      <c r="E20" s="47">
        <v>58.603185351423797</v>
      </c>
      <c r="F20" s="31">
        <v>0.92</v>
      </c>
      <c r="G20" s="40">
        <v>0.5</v>
      </c>
      <c r="H20" s="40">
        <v>31.62</v>
      </c>
      <c r="I20" s="19">
        <v>2.0000000000000001E-18</v>
      </c>
      <c r="J20" s="19">
        <v>1.0000000000000001E-17</v>
      </c>
      <c r="K20" s="19">
        <v>1.0000000000000001E-15</v>
      </c>
      <c r="L20" s="42">
        <v>5.4000000000000002E-17</v>
      </c>
      <c r="M20" s="19">
        <v>2.5199999999999999E-15</v>
      </c>
      <c r="N20" s="19">
        <v>1.1E-14</v>
      </c>
      <c r="Q20" s="43">
        <f t="shared" si="0"/>
        <v>53.914930523309899</v>
      </c>
      <c r="R20" s="44">
        <f t="shared" si="1"/>
        <v>1.0791222289500266</v>
      </c>
      <c r="AA20">
        <v>5</v>
      </c>
      <c r="AB20" s="39">
        <v>100</v>
      </c>
    </row>
    <row r="21" spans="1:28">
      <c r="B21" s="19"/>
      <c r="C21">
        <v>5</v>
      </c>
      <c r="D21" s="39">
        <v>100</v>
      </c>
      <c r="E21" s="39">
        <v>100</v>
      </c>
      <c r="F21" s="31">
        <v>0.92</v>
      </c>
      <c r="G21" s="40">
        <v>0.5</v>
      </c>
      <c r="H21" s="41">
        <f>0.5*E21</f>
        <v>50</v>
      </c>
      <c r="I21" s="19">
        <v>2E-19</v>
      </c>
      <c r="J21" s="19">
        <v>2.0000000000000001E-18</v>
      </c>
      <c r="K21" s="19">
        <v>5.0000000000000004E-16</v>
      </c>
      <c r="L21" s="19">
        <v>6.0000000000000006E-20</v>
      </c>
      <c r="M21" s="19">
        <v>1.4E-14</v>
      </c>
      <c r="N21" s="19">
        <v>2.2000000000000001E-14</v>
      </c>
      <c r="Q21" s="43">
        <f t="shared" si="0"/>
        <v>92</v>
      </c>
      <c r="R21" s="44">
        <f t="shared" si="1"/>
        <v>1</v>
      </c>
      <c r="AA21">
        <v>6</v>
      </c>
      <c r="AB21" s="46">
        <v>1.23</v>
      </c>
    </row>
    <row r="22" spans="1:28">
      <c r="B22" s="48"/>
      <c r="D22" s="39"/>
      <c r="E22" s="39"/>
      <c r="F22" s="39"/>
      <c r="G22" s="39"/>
      <c r="H22" s="39"/>
      <c r="I22" s="19"/>
      <c r="J22" s="19"/>
      <c r="K22" s="19"/>
      <c r="Q22" s="39"/>
      <c r="AA22">
        <v>7</v>
      </c>
      <c r="AB22" s="47">
        <v>1.5275252316519501</v>
      </c>
    </row>
    <row r="23" spans="1:28">
      <c r="B23" s="48"/>
      <c r="D23" s="39"/>
      <c r="E23" s="39"/>
      <c r="F23" s="39"/>
      <c r="G23" s="39"/>
      <c r="H23" s="39"/>
      <c r="I23" s="19"/>
      <c r="J23" s="19"/>
      <c r="K23" s="19"/>
      <c r="Q23" s="39"/>
      <c r="AA23">
        <v>8</v>
      </c>
      <c r="AB23" s="47">
        <v>6.6583281184793899</v>
      </c>
    </row>
    <row r="24" spans="1:28">
      <c r="AA24">
        <v>9</v>
      </c>
      <c r="AB24" s="47">
        <v>58.603185351423797</v>
      </c>
    </row>
    <row r="25" spans="1:28">
      <c r="A25" s="39"/>
      <c r="B25" s="19"/>
      <c r="K25" s="19"/>
      <c r="AB25" s="47"/>
    </row>
    <row r="26" spans="1:28">
      <c r="A26" s="39"/>
      <c r="B26" s="19"/>
      <c r="J26" s="39"/>
      <c r="K26" s="19"/>
      <c r="AB26" s="39"/>
    </row>
    <row r="27" spans="1:28">
      <c r="A27" s="39"/>
      <c r="B27" s="19"/>
      <c r="K27" s="19"/>
      <c r="AB27" s="47"/>
    </row>
    <row r="28" spans="1:28">
      <c r="AB28" s="39"/>
    </row>
    <row r="50" spans="3:15">
      <c r="C50" t="s">
        <v>73</v>
      </c>
    </row>
    <row r="51" spans="3:15">
      <c r="H51">
        <v>10</v>
      </c>
    </row>
    <row r="52" spans="3:15">
      <c r="C52" s="7" t="s">
        <v>74</v>
      </c>
      <c r="D52" s="7"/>
      <c r="E52" s="7"/>
      <c r="F52" s="7"/>
      <c r="G52" s="7"/>
      <c r="H52" s="7"/>
    </row>
    <row r="53" spans="3:15">
      <c r="C53" s="33">
        <v>2.0000000000000001E-17</v>
      </c>
      <c r="D53" s="33">
        <v>4.9999999999999999E-17</v>
      </c>
      <c r="E53" s="33">
        <v>5.0000000000000004E-16</v>
      </c>
      <c r="F53" s="19">
        <v>5.0000000000000004E-18</v>
      </c>
      <c r="G53" s="34">
        <v>4.9999999999999999E-17</v>
      </c>
      <c r="H53" s="19">
        <v>5.0000000000000004E-16</v>
      </c>
    </row>
    <row r="54" spans="3:15">
      <c r="F54" s="34">
        <v>9.9999999999999998E-20</v>
      </c>
      <c r="G54" s="19">
        <v>4.9999999999999999E-17</v>
      </c>
      <c r="H54" s="34">
        <v>1.0000000000000001E-15</v>
      </c>
    </row>
    <row r="55" spans="3:15">
      <c r="C55" s="4" t="s">
        <v>44</v>
      </c>
      <c r="D55" s="4"/>
      <c r="E55" s="4"/>
      <c r="F55" s="3" t="s">
        <v>45</v>
      </c>
      <c r="G55" s="3"/>
      <c r="H55" s="3"/>
      <c r="J55" s="4" t="s">
        <v>44</v>
      </c>
      <c r="K55" s="4"/>
      <c r="L55" s="4"/>
      <c r="M55" s="3" t="s">
        <v>45</v>
      </c>
      <c r="N55" s="3"/>
      <c r="O55" s="3"/>
    </row>
    <row r="56" spans="3:15">
      <c r="C56" s="16" t="s">
        <v>9</v>
      </c>
      <c r="D56" s="16" t="s">
        <v>33</v>
      </c>
      <c r="E56" s="16" t="s">
        <v>34</v>
      </c>
      <c r="F56" s="16" t="s">
        <v>9</v>
      </c>
      <c r="G56" s="16" t="s">
        <v>33</v>
      </c>
      <c r="H56" s="16" t="s">
        <v>34</v>
      </c>
      <c r="J56" s="16" t="s">
        <v>9</v>
      </c>
      <c r="K56" s="16" t="s">
        <v>33</v>
      </c>
      <c r="L56" s="16" t="s">
        <v>34</v>
      </c>
      <c r="M56" s="16" t="s">
        <v>9</v>
      </c>
      <c r="N56" s="16" t="s">
        <v>33</v>
      </c>
      <c r="O56" s="16" t="s">
        <v>34</v>
      </c>
    </row>
    <row r="57" spans="3:15">
      <c r="C57" s="49">
        <f>C$53*order_of_magnitude!$C25*0.8</f>
        <v>1.4720000000000001E-16</v>
      </c>
      <c r="D57" s="33">
        <f>D$53*order_of_magnitude!$C25</f>
        <v>4.5999999999999998E-16</v>
      </c>
      <c r="E57" s="33">
        <f>E$53*order_of_magnitude!$C25</f>
        <v>4.5999999999999998E-15</v>
      </c>
      <c r="F57" s="35">
        <f>F$53*order_of_magnitude!$C25*0.2</f>
        <v>9.2000000000000004E-18</v>
      </c>
      <c r="G57" s="35">
        <f>G$54*order_of_magnitude!$C25*$H$51*2</f>
        <v>9.1999999999999996E-15</v>
      </c>
      <c r="H57" s="36">
        <f>H$53*order_of_magnitude!$D25*$H$51*1</f>
        <v>8.0000000000000013E-14</v>
      </c>
      <c r="J57" s="50">
        <f>C57/order_of_magnitude!E25</f>
        <v>0.8</v>
      </c>
      <c r="K57" s="50">
        <f>D57/order_of_magnitude!F25</f>
        <v>1</v>
      </c>
      <c r="L57" s="50">
        <f>E57/order_of_magnitude!G25</f>
        <v>1</v>
      </c>
      <c r="M57" s="50">
        <f>F57/order_of_magnitude!H25</f>
        <v>1</v>
      </c>
      <c r="N57" s="50">
        <f>G57/order_of_magnitude!I25</f>
        <v>10</v>
      </c>
      <c r="O57" s="50">
        <f>H57/order_of_magnitude!J25</f>
        <v>10</v>
      </c>
    </row>
    <row r="58" spans="3:15">
      <c r="C58" s="49">
        <f>C$53*order_of_magnitude!$C26*0.8</f>
        <v>1.4080000000000002E-17</v>
      </c>
      <c r="D58" s="33">
        <f>D$53*order_of_magnitude!$C26</f>
        <v>4.4E-17</v>
      </c>
      <c r="E58" s="33">
        <f>E$53*order_of_magnitude!$C26</f>
        <v>4.4000000000000005E-16</v>
      </c>
      <c r="F58" s="35">
        <f>F$53*order_of_magnitude!$C26*0.2</f>
        <v>8.8000000000000013E-19</v>
      </c>
      <c r="G58" s="35">
        <f>G$54*order_of_magnitude!$C26*$H$51*2</f>
        <v>8.8E-16</v>
      </c>
      <c r="H58" s="36">
        <f>H$53*order_of_magnitude!$D26*$H$51*1</f>
        <v>7.5000000000000012E-15</v>
      </c>
      <c r="J58" s="50">
        <f>C58/order_of_magnitude!E26</f>
        <v>0.8</v>
      </c>
      <c r="K58" s="50">
        <f>D58/order_of_magnitude!F26</f>
        <v>1</v>
      </c>
      <c r="L58" s="50">
        <f>E58/order_of_magnitude!G26</f>
        <v>1</v>
      </c>
      <c r="M58" s="50">
        <f>F58/order_of_magnitude!H26</f>
        <v>1</v>
      </c>
      <c r="N58" s="50">
        <f>G58/order_of_magnitude!I26</f>
        <v>10</v>
      </c>
      <c r="O58" s="50">
        <f>H58/order_of_magnitude!J26</f>
        <v>10</v>
      </c>
    </row>
    <row r="59" spans="3:15">
      <c r="C59" s="49">
        <f>C$53*order_of_magnitude!$C27*0.2</f>
        <v>7.2000000000000007E-20</v>
      </c>
      <c r="D59" s="49">
        <f>D$53*order_of_magnitude!$C27*0.5</f>
        <v>4.4999999999999992E-19</v>
      </c>
      <c r="E59" s="33">
        <f>E$53*order_of_magnitude!$C27</f>
        <v>8.9999999999999999E-18</v>
      </c>
      <c r="F59" s="35">
        <f>F$53*order_of_magnitude!$C27*0.02</f>
        <v>1.7999999999999999E-21</v>
      </c>
      <c r="G59" s="35">
        <f>G$54*order_of_magnitude!$C27*$H$51*2</f>
        <v>1.7999999999999997E-17</v>
      </c>
      <c r="H59" s="36">
        <f>H$53*order_of_magnitude!$D27*$H$51*1</f>
        <v>5.5000000000000006E-16</v>
      </c>
      <c r="I59" s="19"/>
      <c r="J59" s="50">
        <f>C59/order_of_magnitude!E27</f>
        <v>1.0000000000000002</v>
      </c>
      <c r="K59" s="50">
        <f>D59/order_of_magnitude!F27</f>
        <v>0.5</v>
      </c>
      <c r="L59" s="50">
        <f>E59/order_of_magnitude!G27</f>
        <v>1</v>
      </c>
      <c r="M59" s="50">
        <f>F59/order_of_magnitude!H27</f>
        <v>9.9999999999999992E-2</v>
      </c>
      <c r="N59" s="50">
        <f>G59/order_of_magnitude!I27</f>
        <v>10</v>
      </c>
      <c r="O59" s="50">
        <f>H59/order_of_magnitude!J27</f>
        <v>10</v>
      </c>
    </row>
    <row r="60" spans="3:15">
      <c r="C60" s="49">
        <f>C$53*order_of_magnitude!$C28*0.005</f>
        <v>1.8000000000000005E-23</v>
      </c>
      <c r="D60" s="49">
        <f>D$53*order_of_magnitude!$C28*0.05</f>
        <v>4.5000000000000008E-22</v>
      </c>
      <c r="E60" s="51">
        <f>E$53*order_of_magnitude!$C28</f>
        <v>9.0000000000000015E-20</v>
      </c>
      <c r="F60" s="35">
        <f>F$53*order_of_magnitude!$C28*0.2</f>
        <v>1.8000000000000004E-22</v>
      </c>
      <c r="G60" s="35">
        <f>G$54*order_of_magnitude!$C28*$H$51*2</f>
        <v>1.8000000000000001E-19</v>
      </c>
      <c r="H60" s="36">
        <f>H$53*order_of_magnitude!$D28*$H$51*1</f>
        <v>5.5E-17</v>
      </c>
      <c r="I60" s="19"/>
      <c r="J60" s="50">
        <f>C60/order_of_magnitude!E28</f>
        <v>1.2857142857142863</v>
      </c>
      <c r="K60" s="50">
        <f>D60/order_of_magnitude!F28</f>
        <v>0.50000000000000011</v>
      </c>
      <c r="L60" s="50">
        <f>E60/order_of_magnitude!G28</f>
        <v>1</v>
      </c>
      <c r="M60" s="50">
        <f>F60/order_of_magnitude!H28</f>
        <v>1</v>
      </c>
      <c r="N60" s="50">
        <f>G60/order_of_magnitude!I28</f>
        <v>10</v>
      </c>
      <c r="O60" s="50">
        <f>H60/order_of_magnitude!J28</f>
        <v>10</v>
      </c>
    </row>
    <row r="61" spans="3:15">
      <c r="C61" s="49">
        <f>C$53*order_of_magnitude!$C29*0.005</f>
        <v>1.8000000000000002E-25</v>
      </c>
      <c r="D61" s="49">
        <f>D$53*order_of_magnitude!$C29*0.005</f>
        <v>4.5000000000000001E-25</v>
      </c>
      <c r="E61" s="51">
        <f>E$53*order_of_magnitude!$C29</f>
        <v>8.9999999999999997E-22</v>
      </c>
      <c r="F61" s="35">
        <f>F$53*order_of_magnitude!$C29*0.2</f>
        <v>1.8000000000000004E-24</v>
      </c>
      <c r="G61" s="35">
        <f>G$54*order_of_magnitude!$C29*$H$51*2</f>
        <v>1.7999999999999999E-21</v>
      </c>
      <c r="H61" s="36">
        <f>H$53*order_of_magnitude!$D29*$H$51*1</f>
        <v>5.5000000000000008E-18</v>
      </c>
      <c r="I61" s="19"/>
      <c r="J61" s="50">
        <f>C61/order_of_magnitude!E29</f>
        <v>1.2857142857142858</v>
      </c>
      <c r="K61" s="50">
        <f>D61/order_of_magnitude!F29</f>
        <v>1.25</v>
      </c>
      <c r="L61" s="50">
        <f>E61/order_of_magnitude!G29</f>
        <v>1</v>
      </c>
      <c r="M61" s="50">
        <f>F61/order_of_magnitude!H29</f>
        <v>1</v>
      </c>
      <c r="N61" s="50">
        <f>G61/order_of_magnitude!I29</f>
        <v>10</v>
      </c>
      <c r="O61" s="50">
        <f>H61/order_of_magnitude!J29</f>
        <v>10</v>
      </c>
    </row>
  </sheetData>
  <mergeCells count="7">
    <mergeCell ref="I9:K9"/>
    <mergeCell ref="L9:N9"/>
    <mergeCell ref="C52:H52"/>
    <mergeCell ref="C55:E55"/>
    <mergeCell ref="F55:H55"/>
    <mergeCell ref="J55:L55"/>
    <mergeCell ref="M55:O5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G14"/>
  <sheetViews>
    <sheetView zoomScaleNormal="100" workbookViewId="0">
      <selection activeCell="G24" sqref="G24"/>
    </sheetView>
  </sheetViews>
  <sheetFormatPr defaultRowHeight="14.4"/>
  <cols>
    <col min="1" max="1" width="40.6640625" customWidth="1"/>
    <col min="2" max="2" width="9.88671875" customWidth="1"/>
    <col min="3" max="3" width="11.21875" customWidth="1"/>
    <col min="4" max="4" width="10.6640625" customWidth="1"/>
    <col min="5" max="5" width="10.44140625" customWidth="1"/>
    <col min="6" max="6" width="9.6640625" customWidth="1"/>
    <col min="7" max="7" width="11" customWidth="1"/>
    <col min="8" max="8" width="11.5546875" customWidth="1"/>
    <col min="9" max="9" width="8.6640625" customWidth="1"/>
    <col min="10" max="10" width="8.88671875" customWidth="1"/>
    <col min="11" max="1025" width="8.6640625" customWidth="1"/>
  </cols>
  <sheetData>
    <row r="8" spans="1:7">
      <c r="A8" s="13"/>
      <c r="B8" s="9" t="s">
        <v>1</v>
      </c>
      <c r="C8" s="9"/>
      <c r="D8" s="9"/>
      <c r="E8" s="9" t="s">
        <v>2</v>
      </c>
      <c r="F8" s="9"/>
      <c r="G8" s="9"/>
    </row>
    <row r="9" spans="1:7">
      <c r="A9" s="13"/>
      <c r="B9" s="13" t="s">
        <v>9</v>
      </c>
      <c r="C9" s="13" t="s">
        <v>33</v>
      </c>
      <c r="D9" s="13" t="s">
        <v>34</v>
      </c>
      <c r="E9" s="13" t="s">
        <v>9</v>
      </c>
      <c r="F9" s="13" t="s">
        <v>33</v>
      </c>
      <c r="G9" s="13" t="s">
        <v>34</v>
      </c>
    </row>
    <row r="10" spans="1:7">
      <c r="A10" s="13" t="s">
        <v>75</v>
      </c>
      <c r="B10" s="17">
        <v>2.0000000000000001E-17</v>
      </c>
      <c r="C10" s="17">
        <v>4.9999999999999999E-17</v>
      </c>
      <c r="D10" s="17">
        <v>1.0000000000000001E-15</v>
      </c>
      <c r="E10" s="17">
        <v>9.9999999999999998E-20</v>
      </c>
      <c r="F10" s="23">
        <v>4.9999999999999999E-17</v>
      </c>
      <c r="G10" s="23">
        <v>2E-16</v>
      </c>
    </row>
    <row r="11" spans="1:7">
      <c r="A11" s="13" t="s">
        <v>76</v>
      </c>
      <c r="B11" s="17">
        <v>2.0000000000000001E-18</v>
      </c>
      <c r="C11" s="23">
        <v>5.0000000000000004E-18</v>
      </c>
      <c r="D11" s="23">
        <v>5.0000000000000004E-16</v>
      </c>
      <c r="E11" s="17">
        <v>4.9999999999999999E-20</v>
      </c>
      <c r="F11" s="23">
        <v>2.0000000000000001E-18</v>
      </c>
      <c r="G11" s="23">
        <v>9.9999999999999998E-17</v>
      </c>
    </row>
    <row r="12" spans="1:7">
      <c r="A12" s="13" t="s">
        <v>77</v>
      </c>
      <c r="B12" s="17">
        <v>1.0000000000000001E-17</v>
      </c>
      <c r="C12" s="23">
        <v>2.0000000000000001E-17</v>
      </c>
      <c r="D12" s="23">
        <v>2E-16</v>
      </c>
      <c r="E12" s="19">
        <v>2E-19</v>
      </c>
      <c r="F12" s="19">
        <v>5.0000000000000004E-18</v>
      </c>
      <c r="G12" s="19">
        <v>2E-16</v>
      </c>
    </row>
    <row r="14" spans="1:7">
      <c r="A14" t="s">
        <v>78</v>
      </c>
    </row>
  </sheetData>
  <mergeCells count="2">
    <mergeCell ref="B8:D8"/>
    <mergeCell ref="E8:G8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"/>
  <sheetViews>
    <sheetView zoomScaleNormal="100" workbookViewId="0">
      <selection activeCell="I12" sqref="I12"/>
    </sheetView>
  </sheetViews>
  <sheetFormatPr defaultRowHeight="14.4"/>
  <cols>
    <col min="1" max="1025" width="8.6640625" customWidth="1"/>
  </cols>
  <sheetData>
    <row r="1" spans="1:12">
      <c r="A1" t="s">
        <v>79</v>
      </c>
    </row>
    <row r="2" spans="1:12">
      <c r="G2" t="s">
        <v>55</v>
      </c>
    </row>
    <row r="3" spans="1:12">
      <c r="G3" s="1" t="s">
        <v>56</v>
      </c>
      <c r="H3" s="1"/>
      <c r="I3" s="1"/>
      <c r="J3" s="1" t="s">
        <v>57</v>
      </c>
      <c r="K3" s="1"/>
      <c r="L3" s="1"/>
    </row>
    <row r="4" spans="1:12">
      <c r="A4" t="s">
        <v>58</v>
      </c>
      <c r="B4" t="s">
        <v>59</v>
      </c>
      <c r="C4" t="s">
        <v>15</v>
      </c>
      <c r="D4" t="s">
        <v>17</v>
      </c>
      <c r="E4" t="s">
        <v>60</v>
      </c>
      <c r="F4" t="s">
        <v>61</v>
      </c>
      <c r="G4" s="13" t="s">
        <v>9</v>
      </c>
      <c r="H4" s="13" t="s">
        <v>33</v>
      </c>
      <c r="I4" s="13" t="s">
        <v>34</v>
      </c>
      <c r="J4" s="13" t="s">
        <v>9</v>
      </c>
      <c r="K4" s="13" t="s">
        <v>62</v>
      </c>
      <c r="L4" s="13" t="s">
        <v>63</v>
      </c>
    </row>
    <row r="5" spans="1:12">
      <c r="A5">
        <v>1</v>
      </c>
      <c r="B5" s="39">
        <v>0.01</v>
      </c>
      <c r="C5" s="39">
        <v>0.01</v>
      </c>
      <c r="D5" s="31">
        <v>0.92</v>
      </c>
      <c r="E5" s="40">
        <v>0.5</v>
      </c>
      <c r="F5" s="41">
        <f>0.5*C5</f>
        <v>5.0000000000000001E-3</v>
      </c>
      <c r="G5" s="19">
        <v>2.0000000000000001E-17</v>
      </c>
      <c r="H5" s="19">
        <v>4.9999999999999999E-17</v>
      </c>
      <c r="I5" s="19">
        <v>2E-16</v>
      </c>
      <c r="J5" s="19">
        <v>9.9999999999999998E-20</v>
      </c>
      <c r="K5" s="19">
        <v>9.9999999999999998E-17</v>
      </c>
      <c r="L5" s="19">
        <v>2E-16</v>
      </c>
    </row>
    <row r="6" spans="1:12">
      <c r="A6">
        <v>2</v>
      </c>
      <c r="B6" s="39">
        <v>0.1</v>
      </c>
      <c r="C6" s="39">
        <v>0.1</v>
      </c>
      <c r="D6" s="31">
        <v>0.92</v>
      </c>
      <c r="E6" s="40">
        <v>0.5</v>
      </c>
      <c r="F6" s="41">
        <f>0.5*C6</f>
        <v>0.05</v>
      </c>
      <c r="G6" s="19">
        <v>2.0000000000000001E-17</v>
      </c>
      <c r="H6" s="19">
        <v>4.9999999999999999E-17</v>
      </c>
      <c r="I6" s="19">
        <v>2E-16</v>
      </c>
      <c r="J6" s="19">
        <v>9.9999999999999998E-20</v>
      </c>
      <c r="K6" s="19">
        <v>9.9999999999999998E-17</v>
      </c>
      <c r="L6" s="19">
        <v>2E-16</v>
      </c>
    </row>
    <row r="7" spans="1:12">
      <c r="A7">
        <v>3</v>
      </c>
      <c r="B7" s="39">
        <v>1</v>
      </c>
      <c r="C7" s="39">
        <v>1</v>
      </c>
      <c r="D7" s="31">
        <v>0.92</v>
      </c>
      <c r="E7" s="40">
        <v>0.5</v>
      </c>
      <c r="F7" s="41">
        <f>0.5*C7</f>
        <v>0.5</v>
      </c>
      <c r="G7" s="19">
        <v>2.0000000000000001E-17</v>
      </c>
      <c r="H7" s="19">
        <v>4.9999999999999999E-17</v>
      </c>
      <c r="I7" s="19">
        <v>2E-16</v>
      </c>
      <c r="J7" s="19">
        <v>9.9999999999999998E-20</v>
      </c>
      <c r="K7" s="19">
        <v>9.9999999999999998E-17</v>
      </c>
      <c r="L7" s="19">
        <v>2E-16</v>
      </c>
    </row>
    <row r="8" spans="1:12">
      <c r="A8">
        <v>4</v>
      </c>
      <c r="B8" s="39">
        <v>10</v>
      </c>
      <c r="C8" s="46">
        <v>10</v>
      </c>
      <c r="D8" s="31">
        <v>0.92</v>
      </c>
      <c r="E8" s="40">
        <v>0.5</v>
      </c>
      <c r="F8" s="41">
        <v>5</v>
      </c>
      <c r="G8" s="19">
        <v>2.0000000000000001E-17</v>
      </c>
      <c r="H8" s="19">
        <v>4.9999999999999999E-17</v>
      </c>
      <c r="I8" s="19">
        <v>2E-16</v>
      </c>
      <c r="J8" s="19">
        <v>9.9999999999999998E-20</v>
      </c>
      <c r="K8" s="19">
        <v>9.9999999999999998E-17</v>
      </c>
      <c r="L8" s="19">
        <v>2E-16</v>
      </c>
    </row>
    <row r="9" spans="1:12">
      <c r="A9">
        <v>5</v>
      </c>
      <c r="B9" s="39">
        <v>100</v>
      </c>
      <c r="C9" s="46">
        <v>100</v>
      </c>
      <c r="D9" s="31">
        <v>0.92</v>
      </c>
      <c r="E9" s="40">
        <v>0.5</v>
      </c>
      <c r="F9" s="41">
        <v>50</v>
      </c>
      <c r="G9" s="19">
        <v>2.0000000000000001E-17</v>
      </c>
      <c r="H9" s="19">
        <v>4.9999999999999999E-17</v>
      </c>
      <c r="I9" s="19">
        <v>2E-16</v>
      </c>
      <c r="J9" s="19">
        <v>9.9999999999999998E-20</v>
      </c>
      <c r="K9" s="19">
        <v>9.9999999999999998E-17</v>
      </c>
      <c r="L9" s="19">
        <v>2E-16</v>
      </c>
    </row>
  </sheetData>
  <mergeCells count="2">
    <mergeCell ref="G3:I3"/>
    <mergeCell ref="J3:L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4:J33"/>
  <sheetViews>
    <sheetView topLeftCell="A14" zoomScaleNormal="100" workbookViewId="0">
      <selection activeCell="E35" sqref="E35"/>
    </sheetView>
  </sheetViews>
  <sheetFormatPr defaultRowHeight="14.4"/>
  <cols>
    <col min="1" max="1025" width="8.6640625" customWidth="1"/>
  </cols>
  <sheetData>
    <row r="24" spans="1:10">
      <c r="E24" s="7" t="s">
        <v>80</v>
      </c>
      <c r="F24" s="7"/>
      <c r="G24" s="7"/>
      <c r="H24" s="7"/>
      <c r="I24" s="7"/>
      <c r="J24" s="7"/>
    </row>
    <row r="25" spans="1:10">
      <c r="A25" s="32"/>
      <c r="E25" s="33">
        <v>4.9999999999999999E-17</v>
      </c>
      <c r="F25" s="33">
        <v>4.9999999999999999E-17</v>
      </c>
      <c r="G25" s="33">
        <v>5.0000000000000004E-16</v>
      </c>
      <c r="H25" s="19">
        <v>5.0000000000000004E-18</v>
      </c>
      <c r="I25" s="34">
        <v>4.9999999999999999E-17</v>
      </c>
      <c r="J25" s="19">
        <v>5.0000000000000004E-16</v>
      </c>
    </row>
    <row r="26" spans="1:10">
      <c r="H26" s="34">
        <v>9.9999999999999998E-20</v>
      </c>
      <c r="I26" s="19">
        <v>4.9999999999999999E-17</v>
      </c>
      <c r="J26" s="34">
        <v>1.0000000000000001E-15</v>
      </c>
    </row>
    <row r="27" spans="1:10">
      <c r="E27" s="4" t="s">
        <v>44</v>
      </c>
      <c r="F27" s="4"/>
      <c r="G27" s="4"/>
      <c r="H27" s="3" t="s">
        <v>45</v>
      </c>
      <c r="I27" s="3"/>
      <c r="J27" s="3"/>
    </row>
    <row r="28" spans="1:10">
      <c r="A28" s="32"/>
      <c r="B28" t="s">
        <v>47</v>
      </c>
      <c r="C28" t="s">
        <v>17</v>
      </c>
      <c r="D28" t="s">
        <v>48</v>
      </c>
      <c r="E28" s="16" t="s">
        <v>9</v>
      </c>
      <c r="F28" s="16" t="s">
        <v>33</v>
      </c>
      <c r="G28" s="16" t="s">
        <v>34</v>
      </c>
      <c r="H28" s="16" t="s">
        <v>9</v>
      </c>
      <c r="I28" s="16" t="s">
        <v>33</v>
      </c>
      <c r="J28" s="16" t="s">
        <v>34</v>
      </c>
    </row>
    <row r="29" spans="1:10">
      <c r="A29" s="2" t="s">
        <v>8</v>
      </c>
      <c r="B29" s="33">
        <v>0.01</v>
      </c>
      <c r="C29" s="33">
        <v>9.1999999999999993</v>
      </c>
      <c r="D29" s="19">
        <v>16</v>
      </c>
      <c r="E29" s="33">
        <f t="shared" ref="E29:G30" si="0">E$25*$C29</f>
        <v>4.5999999999999998E-16</v>
      </c>
      <c r="F29" s="33">
        <f t="shared" si="0"/>
        <v>4.5999999999999998E-16</v>
      </c>
      <c r="G29" s="33">
        <f t="shared" si="0"/>
        <v>4.5999999999999998E-15</v>
      </c>
      <c r="H29" s="35">
        <f>H$25*$C29*0.2</f>
        <v>9.2000000000000004E-18</v>
      </c>
      <c r="I29" s="35">
        <f>I$26*$C29*2</f>
        <v>9.1999999999999996E-16</v>
      </c>
      <c r="J29" s="36">
        <f>J$25*$D29*1</f>
        <v>8.0000000000000006E-15</v>
      </c>
    </row>
    <row r="30" spans="1:10">
      <c r="A30" s="2"/>
      <c r="B30" s="33">
        <v>0.1</v>
      </c>
      <c r="C30" s="33">
        <v>0.88</v>
      </c>
      <c r="D30" s="19">
        <v>1.5</v>
      </c>
      <c r="E30" s="33">
        <f t="shared" si="0"/>
        <v>4.4E-17</v>
      </c>
      <c r="F30" s="33">
        <f t="shared" si="0"/>
        <v>4.4E-17</v>
      </c>
      <c r="G30" s="33">
        <f t="shared" si="0"/>
        <v>4.4000000000000005E-16</v>
      </c>
      <c r="H30" s="35">
        <f>H$25*$C30*0.2</f>
        <v>8.8000000000000013E-19</v>
      </c>
      <c r="I30" s="35">
        <f>I$26*$C30*2</f>
        <v>8.8E-17</v>
      </c>
      <c r="J30" s="36">
        <f>J$25*$D30*1</f>
        <v>7.5000000000000006E-16</v>
      </c>
    </row>
    <row r="31" spans="1:10">
      <c r="A31" s="2"/>
      <c r="B31" s="33">
        <v>1</v>
      </c>
      <c r="C31" s="33">
        <v>1.7999999999999999E-2</v>
      </c>
      <c r="D31" s="19">
        <v>0.11</v>
      </c>
      <c r="E31" s="35">
        <v>7.1999999999999995E-20</v>
      </c>
      <c r="F31" s="33">
        <f>F$25*$C31</f>
        <v>8.9999999999999983E-19</v>
      </c>
      <c r="G31" s="33">
        <f>G$25*$C31</f>
        <v>8.9999999999999999E-18</v>
      </c>
      <c r="H31" s="35">
        <f>H$25*$C31*0.2</f>
        <v>1.8000000000000002E-20</v>
      </c>
      <c r="I31" s="35">
        <f>I$26*$C31*2</f>
        <v>1.7999999999999997E-18</v>
      </c>
      <c r="J31" s="36">
        <f>J$25*$D31*1</f>
        <v>5.5000000000000006E-17</v>
      </c>
    </row>
    <row r="32" spans="1:10">
      <c r="A32" s="2"/>
      <c r="B32" s="33">
        <v>10</v>
      </c>
      <c r="C32" s="33">
        <v>1.8000000000000001E-4</v>
      </c>
      <c r="D32" s="19">
        <v>1.0999999999999999E-2</v>
      </c>
      <c r="E32" s="35">
        <v>1.3999999999999999E-23</v>
      </c>
      <c r="F32" s="35">
        <v>8.9999999999999997E-22</v>
      </c>
      <c r="G32" s="33">
        <f>G$25*$C32</f>
        <v>9.0000000000000015E-20</v>
      </c>
      <c r="H32" s="35">
        <f>H$25*$C32*0.2</f>
        <v>1.8000000000000004E-22</v>
      </c>
      <c r="I32" s="35">
        <f>I$26*$C32*2</f>
        <v>1.8000000000000002E-20</v>
      </c>
      <c r="J32" s="36">
        <f>J$25*$D32*1</f>
        <v>5.5E-18</v>
      </c>
    </row>
    <row r="33" spans="1:10">
      <c r="A33" s="2"/>
      <c r="B33" s="33">
        <v>100</v>
      </c>
      <c r="C33" s="33">
        <v>1.7999999999999999E-6</v>
      </c>
      <c r="D33" s="19">
        <v>1.1000000000000001E-3</v>
      </c>
      <c r="E33" s="35">
        <v>1.3999999999999999E-25</v>
      </c>
      <c r="F33" s="35">
        <v>3.5999999999999999E-25</v>
      </c>
      <c r="G33" s="33">
        <f>G$25*$C33</f>
        <v>8.9999999999999997E-22</v>
      </c>
      <c r="H33" s="35">
        <f>H$25*$C33*0.2</f>
        <v>1.8000000000000004E-24</v>
      </c>
      <c r="I33" s="35">
        <f>I$26*$C33*2</f>
        <v>1.7999999999999999E-22</v>
      </c>
      <c r="J33" s="36">
        <f>J$25*$D33*1</f>
        <v>5.5000000000000006E-19</v>
      </c>
    </row>
  </sheetData>
  <mergeCells count="4">
    <mergeCell ref="E24:J24"/>
    <mergeCell ref="E27:G27"/>
    <mergeCell ref="H27:J27"/>
    <mergeCell ref="A29:A3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benchmark_equations</vt:lpstr>
      <vt:lpstr>order_of_magnitude</vt:lpstr>
      <vt:lpstr>miscellaneous diff</vt:lpstr>
      <vt:lpstr>benchmark_pois2diff2heml</vt:lpstr>
      <vt:lpstr>benchmark_Pois2Helm</vt:lpstr>
      <vt:lpstr>bench_diff_d_variant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Jie Liu</dc:creator>
  <dc:description/>
  <cp:lastModifiedBy>Jie Liu</cp:lastModifiedBy>
  <cp:revision>82</cp:revision>
  <dcterms:created xsi:type="dcterms:W3CDTF">2015-06-05T18:17:20Z</dcterms:created>
  <dcterms:modified xsi:type="dcterms:W3CDTF">2020-05-31T20:04:16Z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